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20730" windowHeight="8070" tabRatio="712" activeTab="1"/>
  </bookViews>
  <sheets>
    <sheet name="Datos Mes" sheetId="40" r:id="rId1"/>
    <sheet name="JULIO   2014" sheetId="3" r:id="rId2"/>
    <sheet name="Tabla Suple" sheetId="4" r:id="rId3"/>
    <sheet name="Expotar Magal" sheetId="41" r:id="rId4"/>
    <sheet name="PRESTAMO" sheetId="6" r:id="rId5"/>
    <sheet name="Trato Dia" sheetId="7" r:id="rId6"/>
    <sheet name="Trato Hora" sheetId="9" r:id="rId7"/>
    <sheet name="Formato Trato" sheetId="15" r:id="rId8"/>
    <sheet name="Ayuda Memoria" sheetId="42" r:id="rId9"/>
  </sheets>
  <calcPr calcId="124519"/>
</workbook>
</file>

<file path=xl/calcChain.xml><?xml version="1.0" encoding="utf-8"?>
<calcChain xmlns="http://schemas.openxmlformats.org/spreadsheetml/2006/main">
  <c r="C13" i="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12"/>
  <c r="DO4" l="1"/>
  <c r="DP4"/>
  <c r="DQ4"/>
  <c r="DR4"/>
  <c r="DS4"/>
  <c r="DT4"/>
  <c r="DU4"/>
  <c r="DV4"/>
  <c r="DW4"/>
  <c r="DX4"/>
  <c r="DY4"/>
  <c r="DZ4"/>
  <c r="EA4"/>
  <c r="DN4"/>
  <c r="CZ4"/>
  <c r="DA4"/>
  <c r="DB4"/>
  <c r="DC4"/>
  <c r="DD4"/>
  <c r="DE4"/>
  <c r="DG4"/>
  <c r="DH4"/>
  <c r="DJ4"/>
  <c r="DK4"/>
  <c r="DL4"/>
  <c r="DM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BK4"/>
  <c r="BL4"/>
  <c r="BM4"/>
  <c r="BN4"/>
  <c r="BO4"/>
  <c r="BP4"/>
  <c r="BQ4"/>
  <c r="BR4"/>
  <c r="BJ4"/>
  <c r="BI4"/>
  <c r="AT4"/>
  <c r="AS4"/>
  <c r="T4"/>
  <c r="U4"/>
  <c r="V4"/>
  <c r="W4"/>
  <c r="X4"/>
  <c r="Y4"/>
  <c r="Z4"/>
  <c r="AA4"/>
  <c r="AB4"/>
  <c r="AC4"/>
  <c r="AD4"/>
  <c r="AE4"/>
  <c r="AF4"/>
  <c r="AG4"/>
  <c r="AH4"/>
  <c r="AI4"/>
  <c r="S4"/>
  <c r="AE2"/>
  <c r="AF2"/>
  <c r="AG2"/>
  <c r="AH2"/>
  <c r="AI2"/>
  <c r="T2"/>
  <c r="U2"/>
  <c r="V2"/>
  <c r="W2"/>
  <c r="X2"/>
  <c r="Y2"/>
  <c r="Z2"/>
  <c r="AA2"/>
  <c r="AB2"/>
  <c r="AC2"/>
  <c r="AD2"/>
  <c r="S2"/>
  <c r="C4"/>
  <c r="E4"/>
  <c r="F4"/>
  <c r="G4"/>
  <c r="H4"/>
  <c r="I4"/>
  <c r="J4"/>
  <c r="K4"/>
  <c r="L4"/>
  <c r="M4"/>
  <c r="N4"/>
  <c r="O4"/>
  <c r="P4"/>
  <c r="Q4"/>
  <c r="E2"/>
  <c r="F2"/>
  <c r="G2"/>
  <c r="H2"/>
  <c r="I2"/>
  <c r="J2"/>
  <c r="K2"/>
  <c r="L2"/>
  <c r="M2"/>
  <c r="N2"/>
  <c r="O2"/>
  <c r="P2"/>
  <c r="Q2"/>
  <c r="D4"/>
  <c r="D2"/>
  <c r="AK299"/>
  <c r="AV299"/>
  <c r="EL299" s="1"/>
  <c r="BH299"/>
  <c r="CZ299"/>
  <c r="AT299" s="1"/>
  <c r="EK299" s="1"/>
  <c r="DC299"/>
  <c r="DL299"/>
  <c r="DM299"/>
  <c r="DH299" s="1"/>
  <c r="EF299"/>
  <c r="EG299"/>
  <c r="FM299"/>
  <c r="FN299"/>
  <c r="GA299"/>
  <c r="AO299" l="1"/>
  <c r="DF299"/>
  <c r="AN299"/>
  <c r="AM299"/>
  <c r="AQ299"/>
  <c r="AR299" s="1"/>
  <c r="FL299"/>
  <c r="AL299"/>
  <c r="EN299" s="1"/>
  <c r="AP299"/>
  <c r="BG299"/>
  <c r="DG299"/>
  <c r="DK299"/>
  <c r="AK300"/>
  <c r="AM300" s="1"/>
  <c r="AL300"/>
  <c r="EN300" s="1"/>
  <c r="AN300"/>
  <c r="AO300"/>
  <c r="AT300"/>
  <c r="AV300"/>
  <c r="EL300" s="1"/>
  <c r="BH300"/>
  <c r="CZ300"/>
  <c r="DC300"/>
  <c r="DF300"/>
  <c r="DL300"/>
  <c r="BG300" s="1"/>
  <c r="DM300"/>
  <c r="DH300" s="1"/>
  <c r="EF300"/>
  <c r="EG300"/>
  <c r="EK300"/>
  <c r="FL300"/>
  <c r="FM300"/>
  <c r="FN300"/>
  <c r="GA300"/>
  <c r="DI299" l="1"/>
  <c r="AY299" s="1"/>
  <c r="EM299" s="1"/>
  <c r="ES299"/>
  <c r="AZ299"/>
  <c r="EU299" s="1"/>
  <c r="EH300"/>
  <c r="EI300" s="1"/>
  <c r="EP300" s="1"/>
  <c r="AP300"/>
  <c r="ET299"/>
  <c r="AQ300"/>
  <c r="AR300" s="1"/>
  <c r="EH299"/>
  <c r="EI299" s="1"/>
  <c r="EP299" s="1"/>
  <c r="DI300"/>
  <c r="AY300" s="1"/>
  <c r="EM300" s="1"/>
  <c r="DG300"/>
  <c r="DK300"/>
  <c r="AK301"/>
  <c r="AP301" s="1"/>
  <c r="AL301"/>
  <c r="EN301" s="1"/>
  <c r="AN301"/>
  <c r="AO301"/>
  <c r="AQ301"/>
  <c r="AR301" s="1"/>
  <c r="AT301"/>
  <c r="AV301"/>
  <c r="EL301" s="1"/>
  <c r="BH301"/>
  <c r="CZ301"/>
  <c r="DC301"/>
  <c r="DF301"/>
  <c r="DK301"/>
  <c r="DL301"/>
  <c r="BG301" s="1"/>
  <c r="DM301"/>
  <c r="DH301" s="1"/>
  <c r="EF301"/>
  <c r="EG301"/>
  <c r="EK301"/>
  <c r="FL301"/>
  <c r="FM301"/>
  <c r="FN301"/>
  <c r="GA301"/>
  <c r="AM301" l="1"/>
  <c r="ET300"/>
  <c r="FE299"/>
  <c r="FF299" s="1"/>
  <c r="EJ299"/>
  <c r="EH301"/>
  <c r="EI301" s="1"/>
  <c r="EJ301" s="1"/>
  <c r="EO299"/>
  <c r="ER299" s="1"/>
  <c r="EV299" s="1"/>
  <c r="FS299" s="1"/>
  <c r="FX299" s="1"/>
  <c r="AZ300"/>
  <c r="EU300" s="1"/>
  <c r="ES300"/>
  <c r="EJ300"/>
  <c r="AZ301"/>
  <c r="EU301" s="1"/>
  <c r="ES301"/>
  <c r="ET301"/>
  <c r="DI301"/>
  <c r="AY301" s="1"/>
  <c r="EM301" s="1"/>
  <c r="DG301"/>
  <c r="EO300"/>
  <c r="FE300"/>
  <c r="FF300" s="1"/>
  <c r="AK302"/>
  <c r="AM302" s="1"/>
  <c r="AL302"/>
  <c r="EN302" s="1"/>
  <c r="AN302"/>
  <c r="AP302"/>
  <c r="AT302"/>
  <c r="AV302"/>
  <c r="BG302"/>
  <c r="BH302"/>
  <c r="CZ302"/>
  <c r="DC302"/>
  <c r="DF302"/>
  <c r="DK302"/>
  <c r="DL302"/>
  <c r="DG302" s="1"/>
  <c r="DM302"/>
  <c r="DH302" s="1"/>
  <c r="EF302"/>
  <c r="EG302"/>
  <c r="EK302"/>
  <c r="EL302"/>
  <c r="FL302"/>
  <c r="FM302"/>
  <c r="FN302"/>
  <c r="GA302"/>
  <c r="AO302" l="1"/>
  <c r="FT299"/>
  <c r="FU299"/>
  <c r="FD299"/>
  <c r="FV299"/>
  <c r="FW299"/>
  <c r="EY299"/>
  <c r="EZ299" s="1"/>
  <c r="AQ302"/>
  <c r="AR302" s="1"/>
  <c r="FE301"/>
  <c r="FF301" s="1"/>
  <c r="EH302"/>
  <c r="EI302" s="1"/>
  <c r="EO302" s="1"/>
  <c r="DI302"/>
  <c r="AY302" s="1"/>
  <c r="EM302" s="1"/>
  <c r="FW300"/>
  <c r="EY300"/>
  <c r="FV300"/>
  <c r="ER300"/>
  <c r="EV300" s="1"/>
  <c r="FS300" s="1"/>
  <c r="FX300" s="1"/>
  <c r="FU300"/>
  <c r="FT300"/>
  <c r="FD300"/>
  <c r="EP301"/>
  <c r="EO301"/>
  <c r="FZ299"/>
  <c r="FY299"/>
  <c r="GB299" s="1"/>
  <c r="GC299" s="1"/>
  <c r="GD299" s="1"/>
  <c r="AK303"/>
  <c r="AM303" s="1"/>
  <c r="AL303"/>
  <c r="EN303" s="1"/>
  <c r="AN303"/>
  <c r="AO303"/>
  <c r="AT303"/>
  <c r="AV303"/>
  <c r="EL303" s="1"/>
  <c r="BG303"/>
  <c r="BH303"/>
  <c r="CZ303"/>
  <c r="DC303"/>
  <c r="DF303"/>
  <c r="DK303"/>
  <c r="DL303"/>
  <c r="DG303" s="1"/>
  <c r="DM303"/>
  <c r="DH303" s="1"/>
  <c r="EF303"/>
  <c r="EG303"/>
  <c r="EK303"/>
  <c r="FL303"/>
  <c r="FM303"/>
  <c r="FN303"/>
  <c r="GA303"/>
  <c r="FG299" l="1"/>
  <c r="AQ303"/>
  <c r="AR303" s="1"/>
  <c r="AP303"/>
  <c r="ES302"/>
  <c r="AZ302"/>
  <c r="EU302" s="1"/>
  <c r="ET302"/>
  <c r="EH303"/>
  <c r="EI303" s="1"/>
  <c r="EO303" s="1"/>
  <c r="FE302"/>
  <c r="FF302" s="1"/>
  <c r="DI303"/>
  <c r="AY303" s="1"/>
  <c r="EM303" s="1"/>
  <c r="EY302"/>
  <c r="FV302"/>
  <c r="ER302"/>
  <c r="FU302"/>
  <c r="FT302"/>
  <c r="FW302"/>
  <c r="FD302"/>
  <c r="FZ300"/>
  <c r="FY300"/>
  <c r="GB300" s="1"/>
  <c r="GC300" s="1"/>
  <c r="GD300" s="1"/>
  <c r="ER301"/>
  <c r="EV301" s="1"/>
  <c r="FS301" s="1"/>
  <c r="FX301" s="1"/>
  <c r="FU301"/>
  <c r="FW301"/>
  <c r="EY301"/>
  <c r="FV301"/>
  <c r="FT301"/>
  <c r="FD301"/>
  <c r="EP302"/>
  <c r="EJ302"/>
  <c r="EZ300"/>
  <c r="FG300" s="1"/>
  <c r="FH299"/>
  <c r="AK304"/>
  <c r="AM304" s="1"/>
  <c r="AL304"/>
  <c r="EN304" s="1"/>
  <c r="AN304"/>
  <c r="AT304"/>
  <c r="AV304"/>
  <c r="BG304"/>
  <c r="BH304"/>
  <c r="CZ304"/>
  <c r="DC304"/>
  <c r="DF304"/>
  <c r="DI304" s="1"/>
  <c r="AY304" s="1"/>
  <c r="EM304" s="1"/>
  <c r="DK304"/>
  <c r="DL304"/>
  <c r="DG304" s="1"/>
  <c r="DM304"/>
  <c r="DH304" s="1"/>
  <c r="EF304"/>
  <c r="EG304"/>
  <c r="EK304"/>
  <c r="EL304"/>
  <c r="FL304"/>
  <c r="FM304"/>
  <c r="FN304"/>
  <c r="GA304"/>
  <c r="AP304" l="1"/>
  <c r="AO304"/>
  <c r="EI304" s="1"/>
  <c r="EP304" s="1"/>
  <c r="AZ303"/>
  <c r="EU303" s="1"/>
  <c r="ES303"/>
  <c r="ET303"/>
  <c r="EV302"/>
  <c r="FS302" s="1"/>
  <c r="FX302" s="1"/>
  <c r="EJ303"/>
  <c r="EH304"/>
  <c r="FT303"/>
  <c r="FV303"/>
  <c r="EY303"/>
  <c r="ER303"/>
  <c r="FU303"/>
  <c r="FW303"/>
  <c r="FD303"/>
  <c r="FH300"/>
  <c r="FZ301"/>
  <c r="FY301"/>
  <c r="GB301" s="1"/>
  <c r="GC301" s="1"/>
  <c r="GD301" s="1"/>
  <c r="EZ301"/>
  <c r="FG301" s="1"/>
  <c r="EZ302"/>
  <c r="FG302" s="1"/>
  <c r="AQ304"/>
  <c r="EP303"/>
  <c r="FJ299"/>
  <c r="FI299"/>
  <c r="FE303"/>
  <c r="FF303" s="1"/>
  <c r="AK305"/>
  <c r="AM305" s="1"/>
  <c r="AL305"/>
  <c r="EN305" s="1"/>
  <c r="AN305"/>
  <c r="AO305"/>
  <c r="AP305"/>
  <c r="AT305"/>
  <c r="AV305"/>
  <c r="EL305" s="1"/>
  <c r="BH305"/>
  <c r="CZ305"/>
  <c r="DC305"/>
  <c r="DF305"/>
  <c r="DK305"/>
  <c r="DL305"/>
  <c r="BG305" s="1"/>
  <c r="DM305"/>
  <c r="DH305" s="1"/>
  <c r="EF305"/>
  <c r="EG305"/>
  <c r="EK305"/>
  <c r="FL305"/>
  <c r="FM305"/>
  <c r="FN305"/>
  <c r="GA305"/>
  <c r="AQ305" l="1"/>
  <c r="AR305" s="1"/>
  <c r="EV303"/>
  <c r="EH305"/>
  <c r="EI305" s="1"/>
  <c r="EO305" s="1"/>
  <c r="FK299"/>
  <c r="FO299" s="1"/>
  <c r="FP299" s="1"/>
  <c r="FQ299" s="1"/>
  <c r="ET305"/>
  <c r="FS303"/>
  <c r="FX303" s="1"/>
  <c r="FY303" s="1"/>
  <c r="GB303" s="1"/>
  <c r="GC303" s="1"/>
  <c r="GD303" s="1"/>
  <c r="EJ304"/>
  <c r="EO304"/>
  <c r="FV304" s="1"/>
  <c r="FH302"/>
  <c r="AR304"/>
  <c r="AZ304"/>
  <c r="EU304" s="1"/>
  <c r="ES304"/>
  <c r="ET304"/>
  <c r="FE304"/>
  <c r="FF304" s="1"/>
  <c r="FH301"/>
  <c r="FJ300"/>
  <c r="FI300"/>
  <c r="EZ303"/>
  <c r="FG303" s="1"/>
  <c r="DG305"/>
  <c r="DI305" s="1"/>
  <c r="AY305" s="1"/>
  <c r="EM305" s="1"/>
  <c r="FZ302"/>
  <c r="FY302"/>
  <c r="GB302" s="1"/>
  <c r="GC302" s="1"/>
  <c r="GD302" s="1"/>
  <c r="AK306"/>
  <c r="AM306" s="1"/>
  <c r="AL306"/>
  <c r="EN306" s="1"/>
  <c r="AN306"/>
  <c r="AO306"/>
  <c r="AT306"/>
  <c r="AV306"/>
  <c r="EL306" s="1"/>
  <c r="BH306"/>
  <c r="CZ306"/>
  <c r="DC306"/>
  <c r="DF306"/>
  <c r="DL306"/>
  <c r="BG306" s="1"/>
  <c r="DM306"/>
  <c r="DH306" s="1"/>
  <c r="EF306"/>
  <c r="EG306"/>
  <c r="EK306"/>
  <c r="FL306"/>
  <c r="FM306"/>
  <c r="FN306"/>
  <c r="GA306"/>
  <c r="AP306" l="1"/>
  <c r="AQ306"/>
  <c r="AR306" s="1"/>
  <c r="AZ305"/>
  <c r="EU305" s="1"/>
  <c r="ES305"/>
  <c r="FD304"/>
  <c r="FT304"/>
  <c r="FU304"/>
  <c r="EH306"/>
  <c r="ER304"/>
  <c r="EV304" s="1"/>
  <c r="EY304"/>
  <c r="FZ303"/>
  <c r="FK300"/>
  <c r="FO300" s="1"/>
  <c r="FP300" s="1"/>
  <c r="FQ300" s="1"/>
  <c r="FW304"/>
  <c r="EY305"/>
  <c r="FV305"/>
  <c r="FW305"/>
  <c r="ER305"/>
  <c r="EV305" s="1"/>
  <c r="FU305"/>
  <c r="FT305"/>
  <c r="FD305"/>
  <c r="EI306"/>
  <c r="EP306" s="1"/>
  <c r="FH303"/>
  <c r="FJ301"/>
  <c r="FI301"/>
  <c r="EZ304"/>
  <c r="DG306"/>
  <c r="DI306" s="1"/>
  <c r="AY306" s="1"/>
  <c r="EM306" s="1"/>
  <c r="EJ305"/>
  <c r="DK306"/>
  <c r="FE305"/>
  <c r="FF305" s="1"/>
  <c r="FI302"/>
  <c r="FJ302"/>
  <c r="EP305"/>
  <c r="AK307"/>
  <c r="AM307" s="1"/>
  <c r="AL307"/>
  <c r="EN307" s="1"/>
  <c r="AN307"/>
  <c r="AO307"/>
  <c r="AP307"/>
  <c r="AQ307"/>
  <c r="ET307" s="1"/>
  <c r="AV307"/>
  <c r="BH307"/>
  <c r="CZ307"/>
  <c r="AT307" s="1"/>
  <c r="EK307" s="1"/>
  <c r="DC307"/>
  <c r="DF307"/>
  <c r="DL307"/>
  <c r="BG307" s="1"/>
  <c r="DM307"/>
  <c r="DH307" s="1"/>
  <c r="EF307"/>
  <c r="EG307"/>
  <c r="EL307"/>
  <c r="FL307"/>
  <c r="FM307"/>
  <c r="FN307"/>
  <c r="GA307"/>
  <c r="AZ306" l="1"/>
  <c r="EU306" s="1"/>
  <c r="ET306"/>
  <c r="ES306"/>
  <c r="FG304"/>
  <c r="FS305"/>
  <c r="FX305" s="1"/>
  <c r="FZ305" s="1"/>
  <c r="EJ306"/>
  <c r="FK301"/>
  <c r="FO301" s="1"/>
  <c r="FP301" s="1"/>
  <c r="FQ301" s="1"/>
  <c r="FE306"/>
  <c r="FF306" s="1"/>
  <c r="EH307"/>
  <c r="EO306"/>
  <c r="ER306" s="1"/>
  <c r="EV306" s="1"/>
  <c r="FS306" s="1"/>
  <c r="FX306" s="1"/>
  <c r="FK302"/>
  <c r="FO302" s="1"/>
  <c r="FP302" s="1"/>
  <c r="FQ302" s="1"/>
  <c r="FH304"/>
  <c r="EZ305"/>
  <c r="FG305" s="1"/>
  <c r="ES307"/>
  <c r="AZ307"/>
  <c r="EU307" s="1"/>
  <c r="AR307"/>
  <c r="FS304"/>
  <c r="FX304" s="1"/>
  <c r="FI303"/>
  <c r="FJ303"/>
  <c r="DG307"/>
  <c r="DI307" s="1"/>
  <c r="AY307" s="1"/>
  <c r="EM307" s="1"/>
  <c r="DK307"/>
  <c r="AK308"/>
  <c r="AM308" s="1"/>
  <c r="AL308"/>
  <c r="EN308" s="1"/>
  <c r="AN308"/>
  <c r="AT308"/>
  <c r="AV308"/>
  <c r="EL308" s="1"/>
  <c r="BH308"/>
  <c r="CZ308"/>
  <c r="DC308"/>
  <c r="DF308"/>
  <c r="DL308"/>
  <c r="BG308" s="1"/>
  <c r="DM308"/>
  <c r="DH308" s="1"/>
  <c r="EF308"/>
  <c r="EG308"/>
  <c r="EK308"/>
  <c r="FL308"/>
  <c r="FM308"/>
  <c r="FN308"/>
  <c r="GA308"/>
  <c r="AO308" l="1"/>
  <c r="AP308"/>
  <c r="AQ308"/>
  <c r="AR308" s="1"/>
  <c r="FY305"/>
  <c r="GB305" s="1"/>
  <c r="GC305" s="1"/>
  <c r="GD305" s="1"/>
  <c r="FT306"/>
  <c r="FU306"/>
  <c r="EY306"/>
  <c r="EZ306" s="1"/>
  <c r="FD306"/>
  <c r="FW306"/>
  <c r="FK303"/>
  <c r="FO303" s="1"/>
  <c r="FP303" s="1"/>
  <c r="FQ303" s="1"/>
  <c r="EI307"/>
  <c r="FE307" s="1"/>
  <c r="FF307" s="1"/>
  <c r="FV306"/>
  <c r="EH308"/>
  <c r="EI308" s="1"/>
  <c r="EP308" s="1"/>
  <c r="FZ306"/>
  <c r="FY306"/>
  <c r="GB306" s="1"/>
  <c r="GC306" s="1"/>
  <c r="GD306" s="1"/>
  <c r="FH305"/>
  <c r="FI304"/>
  <c r="FJ304"/>
  <c r="FZ304"/>
  <c r="FY304"/>
  <c r="GB304" s="1"/>
  <c r="GC304" s="1"/>
  <c r="GD304" s="1"/>
  <c r="DG308"/>
  <c r="DI308" s="1"/>
  <c r="AY308" s="1"/>
  <c r="EM308" s="1"/>
  <c r="DK308"/>
  <c r="AK309"/>
  <c r="AM309" s="1"/>
  <c r="AL309"/>
  <c r="EN309" s="1"/>
  <c r="AN309"/>
  <c r="AO309"/>
  <c r="AT309"/>
  <c r="AV309"/>
  <c r="BH309"/>
  <c r="CZ309"/>
  <c r="DC309"/>
  <c r="DF309"/>
  <c r="DL309"/>
  <c r="BG309" s="1"/>
  <c r="DM309"/>
  <c r="DH309" s="1"/>
  <c r="EF309"/>
  <c r="EG309"/>
  <c r="EK309"/>
  <c r="EL309"/>
  <c r="FL309"/>
  <c r="FM309"/>
  <c r="FN309"/>
  <c r="GA309"/>
  <c r="AP309" l="1"/>
  <c r="AQ309"/>
  <c r="AR309" s="1"/>
  <c r="AZ308"/>
  <c r="EU308" s="1"/>
  <c r="ET308"/>
  <c r="ES308"/>
  <c r="FG306"/>
  <c r="FH306" s="1"/>
  <c r="EJ308"/>
  <c r="FE308"/>
  <c r="FF308" s="1"/>
  <c r="EH309"/>
  <c r="EI309" s="1"/>
  <c r="EO309" s="1"/>
  <c r="EO307"/>
  <c r="EP307"/>
  <c r="EJ307"/>
  <c r="FK304"/>
  <c r="FO304" s="1"/>
  <c r="FP304" s="1"/>
  <c r="FQ304" s="1"/>
  <c r="DG309"/>
  <c r="DI309" s="1"/>
  <c r="AY309" s="1"/>
  <c r="EM309" s="1"/>
  <c r="EO308"/>
  <c r="DK309"/>
  <c r="FI305"/>
  <c r="FJ305"/>
  <c r="AK310"/>
  <c r="AP310" s="1"/>
  <c r="AL310"/>
  <c r="EN310" s="1"/>
  <c r="AN310"/>
  <c r="AO310"/>
  <c r="AT310"/>
  <c r="AV310"/>
  <c r="BG310"/>
  <c r="BH310"/>
  <c r="CZ310"/>
  <c r="DC310"/>
  <c r="DF310"/>
  <c r="DK310"/>
  <c r="DL310"/>
  <c r="DG310" s="1"/>
  <c r="DM310"/>
  <c r="DH310" s="1"/>
  <c r="EF310"/>
  <c r="EG310"/>
  <c r="EK310"/>
  <c r="EL310"/>
  <c r="FL310"/>
  <c r="FM310"/>
  <c r="FN310"/>
  <c r="GA310"/>
  <c r="ET309" l="1"/>
  <c r="AZ309"/>
  <c r="EU309" s="1"/>
  <c r="ES309"/>
  <c r="EH310"/>
  <c r="FW307"/>
  <c r="EY307"/>
  <c r="EZ307" s="1"/>
  <c r="FT307"/>
  <c r="FU307"/>
  <c r="FV307"/>
  <c r="FK305"/>
  <c r="FO305" s="1"/>
  <c r="FP305" s="1"/>
  <c r="FQ305" s="1"/>
  <c r="FD307"/>
  <c r="ER307"/>
  <c r="EV307" s="1"/>
  <c r="FS307" s="1"/>
  <c r="FX307" s="1"/>
  <c r="EJ309"/>
  <c r="FE309"/>
  <c r="FF309" s="1"/>
  <c r="EP309"/>
  <c r="DI310"/>
  <c r="AY310" s="1"/>
  <c r="EM310" s="1"/>
  <c r="FW309"/>
  <c r="EY309"/>
  <c r="FV309"/>
  <c r="FT309"/>
  <c r="ER309"/>
  <c r="FU309"/>
  <c r="AQ310"/>
  <c r="AM310"/>
  <c r="EI310" s="1"/>
  <c r="FW308"/>
  <c r="EY308"/>
  <c r="FV308"/>
  <c r="FT308"/>
  <c r="ER308"/>
  <c r="EV308" s="1"/>
  <c r="FU308"/>
  <c r="FD308"/>
  <c r="FJ306"/>
  <c r="FI306"/>
  <c r="FD309"/>
  <c r="AK311"/>
  <c r="AM311" s="1"/>
  <c r="AL311"/>
  <c r="EH311" s="1"/>
  <c r="AN311"/>
  <c r="AO311"/>
  <c r="AP311"/>
  <c r="AV311"/>
  <c r="EL311" s="1"/>
  <c r="BH311"/>
  <c r="CZ311"/>
  <c r="AT311" s="1"/>
  <c r="EK311" s="1"/>
  <c r="DC311"/>
  <c r="DF311"/>
  <c r="DI311" s="1"/>
  <c r="AY311" s="1"/>
  <c r="EM311" s="1"/>
  <c r="DL311"/>
  <c r="DG311" s="1"/>
  <c r="DM311"/>
  <c r="DH311" s="1"/>
  <c r="EF311"/>
  <c r="EG311"/>
  <c r="FL311"/>
  <c r="FM311"/>
  <c r="FN311"/>
  <c r="GA311"/>
  <c r="EV309" l="1"/>
  <c r="FS309" s="1"/>
  <c r="FX309" s="1"/>
  <c r="FY309" s="1"/>
  <c r="GB309" s="1"/>
  <c r="GC309" s="1"/>
  <c r="GD309" s="1"/>
  <c r="AQ311"/>
  <c r="ET311" s="1"/>
  <c r="FK306"/>
  <c r="FO306" s="1"/>
  <c r="FP306" s="1"/>
  <c r="FQ306" s="1"/>
  <c r="EN311"/>
  <c r="FG307"/>
  <c r="FH307" s="1"/>
  <c r="FJ307" s="1"/>
  <c r="FY307"/>
  <c r="GB307" s="1"/>
  <c r="GC307" s="1"/>
  <c r="GD307" s="1"/>
  <c r="FZ307"/>
  <c r="EO310"/>
  <c r="EP310"/>
  <c r="FE310"/>
  <c r="FF310" s="1"/>
  <c r="EJ310"/>
  <c r="EZ308"/>
  <c r="FG308" s="1"/>
  <c r="AR310"/>
  <c r="AZ310"/>
  <c r="EU310" s="1"/>
  <c r="ES310"/>
  <c r="ET310"/>
  <c r="EI311"/>
  <c r="EP311" s="1"/>
  <c r="EZ309"/>
  <c r="FG309" s="1"/>
  <c r="DK311"/>
  <c r="BG311"/>
  <c r="FS308"/>
  <c r="FX308" s="1"/>
  <c r="AK312"/>
  <c r="AM312" s="1"/>
  <c r="AL312"/>
  <c r="EN312" s="1"/>
  <c r="AN312"/>
  <c r="AP312"/>
  <c r="AT312"/>
  <c r="AV312"/>
  <c r="EL312" s="1"/>
  <c r="BH312"/>
  <c r="CZ312"/>
  <c r="DC312"/>
  <c r="DF312"/>
  <c r="DK312"/>
  <c r="DL312"/>
  <c r="BG312" s="1"/>
  <c r="DM312"/>
  <c r="DH312" s="1"/>
  <c r="EF312"/>
  <c r="EG312"/>
  <c r="EK312"/>
  <c r="FL312"/>
  <c r="FM312"/>
  <c r="FN312"/>
  <c r="GA312"/>
  <c r="AO312" l="1"/>
  <c r="AQ312"/>
  <c r="AR312" s="1"/>
  <c r="AZ311"/>
  <c r="EU311" s="1"/>
  <c r="AR311"/>
  <c r="FE311"/>
  <c r="FF311" s="1"/>
  <c r="ES311"/>
  <c r="EH312"/>
  <c r="FI307"/>
  <c r="FK307" s="1"/>
  <c r="FO307" s="1"/>
  <c r="FP307" s="1"/>
  <c r="FQ307" s="1"/>
  <c r="FZ309"/>
  <c r="EJ311"/>
  <c r="FH309"/>
  <c r="FH308"/>
  <c r="EY310"/>
  <c r="FV310"/>
  <c r="ER310"/>
  <c r="EV310" s="1"/>
  <c r="FS310" s="1"/>
  <c r="FX310" s="1"/>
  <c r="FU310"/>
  <c r="FT310"/>
  <c r="FW310"/>
  <c r="FD310"/>
  <c r="FZ308"/>
  <c r="FY308"/>
  <c r="GB308" s="1"/>
  <c r="GC308" s="1"/>
  <c r="GD308" s="1"/>
  <c r="DG312"/>
  <c r="DI312" s="1"/>
  <c r="AY312" s="1"/>
  <c r="EM312" s="1"/>
  <c r="EO311"/>
  <c r="AK313"/>
  <c r="AM313" s="1"/>
  <c r="AL313"/>
  <c r="EN313" s="1"/>
  <c r="AN313"/>
  <c r="AP313"/>
  <c r="AQ313"/>
  <c r="AR313" s="1"/>
  <c r="AV313"/>
  <c r="BH313"/>
  <c r="CZ313"/>
  <c r="AT313" s="1"/>
  <c r="EK313" s="1"/>
  <c r="DC313"/>
  <c r="DF313"/>
  <c r="DL313"/>
  <c r="BG313" s="1"/>
  <c r="DM313"/>
  <c r="DH313" s="1"/>
  <c r="EF313"/>
  <c r="EG313"/>
  <c r="EL313"/>
  <c r="FL313"/>
  <c r="FM313"/>
  <c r="FN313"/>
  <c r="GA313"/>
  <c r="EI312" l="1"/>
  <c r="EJ312" s="1"/>
  <c r="ES312"/>
  <c r="AO313"/>
  <c r="ET312"/>
  <c r="AZ312"/>
  <c r="EU312" s="1"/>
  <c r="EH313"/>
  <c r="FE312"/>
  <c r="FF312" s="1"/>
  <c r="ET313"/>
  <c r="FZ310"/>
  <c r="FY310"/>
  <c r="GB310" s="1"/>
  <c r="GC310" s="1"/>
  <c r="GD310" s="1"/>
  <c r="EZ310"/>
  <c r="FG310" s="1"/>
  <c r="FJ308"/>
  <c r="FI308"/>
  <c r="FJ309"/>
  <c r="FI309"/>
  <c r="DG313"/>
  <c r="DI313" s="1"/>
  <c r="AY313" s="1"/>
  <c r="EM313" s="1"/>
  <c r="FW311"/>
  <c r="EY311"/>
  <c r="FV311"/>
  <c r="FT311"/>
  <c r="ER311"/>
  <c r="EV311" s="1"/>
  <c r="FS311" s="1"/>
  <c r="FX311" s="1"/>
  <c r="FU311"/>
  <c r="FD311"/>
  <c r="ES313"/>
  <c r="AZ313"/>
  <c r="EU313" s="1"/>
  <c r="DK313"/>
  <c r="AK314"/>
  <c r="AM314" s="1"/>
  <c r="AL314"/>
  <c r="EN314" s="1"/>
  <c r="AN314"/>
  <c r="AO314"/>
  <c r="AP314"/>
  <c r="AQ314"/>
  <c r="AR314" s="1"/>
  <c r="AT314"/>
  <c r="AV314"/>
  <c r="BG314"/>
  <c r="BH314"/>
  <c r="CZ314"/>
  <c r="DC314"/>
  <c r="DF314"/>
  <c r="DI314" s="1"/>
  <c r="AY314" s="1"/>
  <c r="EM314" s="1"/>
  <c r="DK314"/>
  <c r="DL314"/>
  <c r="DG314" s="1"/>
  <c r="DM314"/>
  <c r="DH314" s="1"/>
  <c r="EF314"/>
  <c r="EG314"/>
  <c r="EK314"/>
  <c r="EL314"/>
  <c r="FL314"/>
  <c r="FM314"/>
  <c r="FN314"/>
  <c r="GA314"/>
  <c r="EI313" l="1"/>
  <c r="EP313" s="1"/>
  <c r="EO312"/>
  <c r="FD312" s="1"/>
  <c r="EP312"/>
  <c r="FT312"/>
  <c r="FU312"/>
  <c r="ER312"/>
  <c r="EV312" s="1"/>
  <c r="EY312"/>
  <c r="EZ312" s="1"/>
  <c r="EH314"/>
  <c r="EI314" s="1"/>
  <c r="EP314" s="1"/>
  <c r="FV312"/>
  <c r="EJ313"/>
  <c r="FK309"/>
  <c r="FO309" s="1"/>
  <c r="FP309" s="1"/>
  <c r="FQ309" s="1"/>
  <c r="FK308"/>
  <c r="FO308" s="1"/>
  <c r="FP308" s="1"/>
  <c r="FQ308" s="1"/>
  <c r="ET314"/>
  <c r="FZ311"/>
  <c r="FY311"/>
  <c r="GB311" s="1"/>
  <c r="GC311" s="1"/>
  <c r="GD311" s="1"/>
  <c r="FH310"/>
  <c r="EZ311"/>
  <c r="FG311" s="1"/>
  <c r="ES314"/>
  <c r="AZ314"/>
  <c r="EU314" s="1"/>
  <c r="FE313"/>
  <c r="FF313" s="1"/>
  <c r="EO313"/>
  <c r="AK315"/>
  <c r="AM315" s="1"/>
  <c r="AL315"/>
  <c r="EN315" s="1"/>
  <c r="AN315"/>
  <c r="AO315"/>
  <c r="AP315"/>
  <c r="AQ315"/>
  <c r="AR315" s="1"/>
  <c r="AV315"/>
  <c r="BH315"/>
  <c r="CZ315"/>
  <c r="AT315" s="1"/>
  <c r="EK315" s="1"/>
  <c r="DC315"/>
  <c r="DF315"/>
  <c r="DL315"/>
  <c r="BG315" s="1"/>
  <c r="DM315"/>
  <c r="DH315" s="1"/>
  <c r="EF315"/>
  <c r="EG315"/>
  <c r="EL315"/>
  <c r="FL315"/>
  <c r="FM315"/>
  <c r="FN315"/>
  <c r="GA315"/>
  <c r="FG312" l="1"/>
  <c r="FW312"/>
  <c r="FS312"/>
  <c r="FX312" s="1"/>
  <c r="FY312" s="1"/>
  <c r="GB312" s="1"/>
  <c r="GC312" s="1"/>
  <c r="GD312" s="1"/>
  <c r="EH315"/>
  <c r="EI315" s="1"/>
  <c r="EP315" s="1"/>
  <c r="EJ314"/>
  <c r="ET315"/>
  <c r="EO314"/>
  <c r="FU314" s="1"/>
  <c r="FH311"/>
  <c r="FH312"/>
  <c r="FE314"/>
  <c r="FF314" s="1"/>
  <c r="FW313"/>
  <c r="FT313"/>
  <c r="EY313"/>
  <c r="FV313"/>
  <c r="FU313"/>
  <c r="ER313"/>
  <c r="EV313" s="1"/>
  <c r="FS313" s="1"/>
  <c r="FX313" s="1"/>
  <c r="FD313"/>
  <c r="DG315"/>
  <c r="DI315" s="1"/>
  <c r="AY315" s="1"/>
  <c r="EM315" s="1"/>
  <c r="ES315"/>
  <c r="AZ315"/>
  <c r="EU315" s="1"/>
  <c r="FJ310"/>
  <c r="FI310"/>
  <c r="DK315"/>
  <c r="AK316"/>
  <c r="AM316" s="1"/>
  <c r="AL316"/>
  <c r="EN316" s="1"/>
  <c r="AN316"/>
  <c r="AV316"/>
  <c r="BG316"/>
  <c r="BH316"/>
  <c r="CZ316"/>
  <c r="AT316" s="1"/>
  <c r="EK316" s="1"/>
  <c r="DC316"/>
  <c r="DF316"/>
  <c r="DK316"/>
  <c r="DL316"/>
  <c r="DG316" s="1"/>
  <c r="DM316"/>
  <c r="DH316" s="1"/>
  <c r="EF316"/>
  <c r="EG316"/>
  <c r="EL316"/>
  <c r="FL316"/>
  <c r="FM316"/>
  <c r="FN316"/>
  <c r="GA316"/>
  <c r="FZ312" l="1"/>
  <c r="AP316"/>
  <c r="EH316"/>
  <c r="AO316"/>
  <c r="AQ316"/>
  <c r="AR316" s="1"/>
  <c r="EJ315"/>
  <c r="FT314"/>
  <c r="FV314"/>
  <c r="FE315"/>
  <c r="FF315" s="1"/>
  <c r="FK310"/>
  <c r="FO310" s="1"/>
  <c r="FP310" s="1"/>
  <c r="FQ310" s="1"/>
  <c r="FW314"/>
  <c r="EY314"/>
  <c r="EZ314" s="1"/>
  <c r="ER314"/>
  <c r="EV314" s="1"/>
  <c r="FS314" s="1"/>
  <c r="FX314" s="1"/>
  <c r="FY314" s="1"/>
  <c r="GB314" s="1"/>
  <c r="GC314" s="1"/>
  <c r="GD314" s="1"/>
  <c r="FD314"/>
  <c r="FZ313"/>
  <c r="FY313"/>
  <c r="GB313" s="1"/>
  <c r="GC313" s="1"/>
  <c r="GD313" s="1"/>
  <c r="DI316"/>
  <c r="AY316" s="1"/>
  <c r="EM316" s="1"/>
  <c r="EO315"/>
  <c r="EZ313"/>
  <c r="FG313" s="1"/>
  <c r="FI312"/>
  <c r="FJ312"/>
  <c r="FJ311"/>
  <c r="FI311"/>
  <c r="AK317"/>
  <c r="AM317" s="1"/>
  <c r="AL317"/>
  <c r="EN317" s="1"/>
  <c r="AN317"/>
  <c r="AV317"/>
  <c r="EL317" s="1"/>
  <c r="BH317"/>
  <c r="CZ317"/>
  <c r="AT317" s="1"/>
  <c r="EK317" s="1"/>
  <c r="DC317"/>
  <c r="DF317"/>
  <c r="DL317"/>
  <c r="DG317" s="1"/>
  <c r="DM317"/>
  <c r="DH317" s="1"/>
  <c r="EF317"/>
  <c r="EG317"/>
  <c r="FL317"/>
  <c r="FM317"/>
  <c r="FN317"/>
  <c r="GA317"/>
  <c r="EI316" l="1"/>
  <c r="EP316" s="1"/>
  <c r="AP317"/>
  <c r="AO317"/>
  <c r="AQ317"/>
  <c r="ET317" s="1"/>
  <c r="AZ316"/>
  <c r="EU316" s="1"/>
  <c r="ES316"/>
  <c r="ET316"/>
  <c r="EJ316"/>
  <c r="FK312"/>
  <c r="FO312" s="1"/>
  <c r="FP312" s="1"/>
  <c r="FQ312" s="1"/>
  <c r="FG314"/>
  <c r="FH314" s="1"/>
  <c r="EH317"/>
  <c r="EI317" s="1"/>
  <c r="FE316"/>
  <c r="FF316" s="1"/>
  <c r="FK311"/>
  <c r="FO311" s="1"/>
  <c r="FP311" s="1"/>
  <c r="FQ311" s="1"/>
  <c r="FZ314"/>
  <c r="FH313"/>
  <c r="DI317"/>
  <c r="AY317" s="1"/>
  <c r="EM317" s="1"/>
  <c r="FW315"/>
  <c r="FT315"/>
  <c r="EY315"/>
  <c r="FV315"/>
  <c r="ER315"/>
  <c r="EV315" s="1"/>
  <c r="FU315"/>
  <c r="FD315"/>
  <c r="DK317"/>
  <c r="BG317"/>
  <c r="EO316"/>
  <c r="AK318"/>
  <c r="AQ318" s="1"/>
  <c r="AR318" s="1"/>
  <c r="AL318"/>
  <c r="EN318" s="1"/>
  <c r="AN318"/>
  <c r="AO318"/>
  <c r="AP318"/>
  <c r="AT318"/>
  <c r="AV318"/>
  <c r="EL318" s="1"/>
  <c r="BH318"/>
  <c r="CZ318"/>
  <c r="DC318"/>
  <c r="DF318"/>
  <c r="DK318"/>
  <c r="DL318"/>
  <c r="BG318" s="1"/>
  <c r="DM318"/>
  <c r="DH318" s="1"/>
  <c r="EF318"/>
  <c r="EG318"/>
  <c r="EK318"/>
  <c r="FL318"/>
  <c r="FM318"/>
  <c r="FN318"/>
  <c r="GA318"/>
  <c r="AM318" l="1"/>
  <c r="ES317"/>
  <c r="AZ317"/>
  <c r="EU317" s="1"/>
  <c r="AR317"/>
  <c r="EP317"/>
  <c r="FE317"/>
  <c r="FF317" s="1"/>
  <c r="EH318"/>
  <c r="EJ317"/>
  <c r="ET318"/>
  <c r="DG318"/>
  <c r="DI318" s="1"/>
  <c r="AY318" s="1"/>
  <c r="EM318" s="1"/>
  <c r="FS315"/>
  <c r="FX315" s="1"/>
  <c r="FW316"/>
  <c r="EY316"/>
  <c r="FV316"/>
  <c r="ER316"/>
  <c r="EV316" s="1"/>
  <c r="FS316" s="1"/>
  <c r="FX316" s="1"/>
  <c r="FT316"/>
  <c r="FU316"/>
  <c r="FD316"/>
  <c r="FJ313"/>
  <c r="FI313"/>
  <c r="ES318"/>
  <c r="AZ318"/>
  <c r="EU318" s="1"/>
  <c r="FI314"/>
  <c r="FJ314"/>
  <c r="EO317"/>
  <c r="EZ315"/>
  <c r="FG315" s="1"/>
  <c r="AK319"/>
  <c r="AM319" s="1"/>
  <c r="AL319"/>
  <c r="EN319" s="1"/>
  <c r="AN319"/>
  <c r="AO319"/>
  <c r="AP319"/>
  <c r="AQ319"/>
  <c r="AR319" s="1"/>
  <c r="AT319"/>
  <c r="AV319"/>
  <c r="EL319" s="1"/>
  <c r="BH319"/>
  <c r="CZ319"/>
  <c r="DC319"/>
  <c r="DF319"/>
  <c r="DL319"/>
  <c r="BG319" s="1"/>
  <c r="DM319"/>
  <c r="DH319" s="1"/>
  <c r="EF319"/>
  <c r="EG319"/>
  <c r="EH319"/>
  <c r="EK319"/>
  <c r="FL319"/>
  <c r="FM319"/>
  <c r="FN319"/>
  <c r="GA319"/>
  <c r="EI318" l="1"/>
  <c r="FE318" s="1"/>
  <c r="FF318" s="1"/>
  <c r="FK313"/>
  <c r="FO313" s="1"/>
  <c r="FP313" s="1"/>
  <c r="FQ313" s="1"/>
  <c r="ET319"/>
  <c r="FK314"/>
  <c r="FO314" s="1"/>
  <c r="FP314" s="1"/>
  <c r="FQ314" s="1"/>
  <c r="FH315"/>
  <c r="FZ316"/>
  <c r="FY316"/>
  <c r="GB316" s="1"/>
  <c r="GC316" s="1"/>
  <c r="GD316" s="1"/>
  <c r="FW317"/>
  <c r="EY317"/>
  <c r="FV317"/>
  <c r="FT317"/>
  <c r="ER317"/>
  <c r="EV317" s="1"/>
  <c r="FS317" s="1"/>
  <c r="FX317" s="1"/>
  <c r="FU317"/>
  <c r="FD317"/>
  <c r="EZ316"/>
  <c r="FG316" s="1"/>
  <c r="FZ315"/>
  <c r="FY315"/>
  <c r="GB315" s="1"/>
  <c r="GC315" s="1"/>
  <c r="GD315" s="1"/>
  <c r="DG319"/>
  <c r="DI319" s="1"/>
  <c r="AY319" s="1"/>
  <c r="EM319" s="1"/>
  <c r="EI319"/>
  <c r="EP319" s="1"/>
  <c r="ES319"/>
  <c r="AZ319"/>
  <c r="EU319" s="1"/>
  <c r="DK319"/>
  <c r="AK320"/>
  <c r="AL320"/>
  <c r="EH320" s="1"/>
  <c r="AM320"/>
  <c r="AN320"/>
  <c r="AO320"/>
  <c r="AP320"/>
  <c r="AQ320"/>
  <c r="AR320" s="1"/>
  <c r="AT320"/>
  <c r="AV320"/>
  <c r="EL320" s="1"/>
  <c r="BH320"/>
  <c r="CZ320"/>
  <c r="DC320"/>
  <c r="DF320"/>
  <c r="DL320"/>
  <c r="DG320" s="1"/>
  <c r="DM320"/>
  <c r="DH320" s="1"/>
  <c r="EF320"/>
  <c r="EG320"/>
  <c r="EK320"/>
  <c r="FL320"/>
  <c r="FM320"/>
  <c r="FN320"/>
  <c r="GA320"/>
  <c r="EJ318" l="1"/>
  <c r="EO318"/>
  <c r="EP318"/>
  <c r="EI320"/>
  <c r="EJ320" s="1"/>
  <c r="ET320"/>
  <c r="EN320"/>
  <c r="AZ320"/>
  <c r="EU320" s="1"/>
  <c r="ES320"/>
  <c r="DI320"/>
  <c r="AY320" s="1"/>
  <c r="EM320" s="1"/>
  <c r="FZ317"/>
  <c r="FY317"/>
  <c r="GB317" s="1"/>
  <c r="GC317" s="1"/>
  <c r="GD317" s="1"/>
  <c r="FH316"/>
  <c r="DK320"/>
  <c r="BG320"/>
  <c r="EJ319"/>
  <c r="FJ315"/>
  <c r="FI315"/>
  <c r="EO319"/>
  <c r="EZ317"/>
  <c r="FG317" s="1"/>
  <c r="FE319"/>
  <c r="FF319" s="1"/>
  <c r="AK321"/>
  <c r="AM321" s="1"/>
  <c r="AL321"/>
  <c r="EN321" s="1"/>
  <c r="AN321"/>
  <c r="AV321"/>
  <c r="EL321" s="1"/>
  <c r="BH321"/>
  <c r="CZ321"/>
  <c r="AT321" s="1"/>
  <c r="EK321" s="1"/>
  <c r="DC321"/>
  <c r="DF321"/>
  <c r="DK321"/>
  <c r="DL321"/>
  <c r="DG321" s="1"/>
  <c r="DM321"/>
  <c r="DH321" s="1"/>
  <c r="EF321"/>
  <c r="EG321"/>
  <c r="FL321"/>
  <c r="FM321"/>
  <c r="FN321"/>
  <c r="GA321"/>
  <c r="EY318" l="1"/>
  <c r="EZ318" s="1"/>
  <c r="FT318"/>
  <c r="FV318"/>
  <c r="FW318"/>
  <c r="FU318"/>
  <c r="ER318"/>
  <c r="EV318" s="1"/>
  <c r="FS318" s="1"/>
  <c r="FX318" s="1"/>
  <c r="FD318"/>
  <c r="AP321"/>
  <c r="EO320"/>
  <c r="EY320" s="1"/>
  <c r="AO321"/>
  <c r="AQ321"/>
  <c r="AR321" s="1"/>
  <c r="FE320"/>
  <c r="FF320" s="1"/>
  <c r="EP320"/>
  <c r="EH321"/>
  <c r="FK315"/>
  <c r="FO315" s="1"/>
  <c r="FP315" s="1"/>
  <c r="FQ315" s="1"/>
  <c r="DI321"/>
  <c r="AY321" s="1"/>
  <c r="EM321" s="1"/>
  <c r="FH317"/>
  <c r="FJ316"/>
  <c r="FI316"/>
  <c r="FW320"/>
  <c r="FW319"/>
  <c r="EY319"/>
  <c r="FV319"/>
  <c r="ER319"/>
  <c r="EV319" s="1"/>
  <c r="FU319"/>
  <c r="FT319"/>
  <c r="FD319"/>
  <c r="BG321"/>
  <c r="AK233"/>
  <c r="AM233" s="1"/>
  <c r="AL233"/>
  <c r="EN233" s="1"/>
  <c r="AN233"/>
  <c r="AV233"/>
  <c r="EL233" s="1"/>
  <c r="BH233"/>
  <c r="CZ233"/>
  <c r="AT233" s="1"/>
  <c r="EK233" s="1"/>
  <c r="DC233"/>
  <c r="DF233"/>
  <c r="DL233"/>
  <c r="DG233" s="1"/>
  <c r="DM233"/>
  <c r="DH233" s="1"/>
  <c r="EF233"/>
  <c r="EG233"/>
  <c r="FL233"/>
  <c r="FM233"/>
  <c r="FN233"/>
  <c r="GA233"/>
  <c r="FG318" l="1"/>
  <c r="FH318" s="1"/>
  <c r="AP233"/>
  <c r="AO233"/>
  <c r="FZ318"/>
  <c r="FY318"/>
  <c r="GB318" s="1"/>
  <c r="GC318" s="1"/>
  <c r="GD318" s="1"/>
  <c r="FD320"/>
  <c r="ER320"/>
  <c r="EV320" s="1"/>
  <c r="FS320" s="1"/>
  <c r="FX320" s="1"/>
  <c r="FZ320" s="1"/>
  <c r="FU320"/>
  <c r="FT320"/>
  <c r="FV320"/>
  <c r="EI321"/>
  <c r="EP321" s="1"/>
  <c r="ES321"/>
  <c r="ET321"/>
  <c r="AQ233"/>
  <c r="AR233" s="1"/>
  <c r="AZ321"/>
  <c r="EU321" s="1"/>
  <c r="FK316"/>
  <c r="FO316" s="1"/>
  <c r="FP316" s="1"/>
  <c r="FQ316" s="1"/>
  <c r="FI318"/>
  <c r="FJ318"/>
  <c r="FS319"/>
  <c r="FX319" s="1"/>
  <c r="EZ320"/>
  <c r="FJ317"/>
  <c r="FI317"/>
  <c r="EZ319"/>
  <c r="FG319" s="1"/>
  <c r="EH233"/>
  <c r="DI233"/>
  <c r="AY233" s="1"/>
  <c r="EM233" s="1"/>
  <c r="DK233"/>
  <c r="BG233"/>
  <c r="AK234"/>
  <c r="AP234" s="1"/>
  <c r="AL234"/>
  <c r="EN234" s="1"/>
  <c r="AN234"/>
  <c r="AO234"/>
  <c r="AT234"/>
  <c r="AV234"/>
  <c r="EL234" s="1"/>
  <c r="BG234"/>
  <c r="BH234"/>
  <c r="CZ234"/>
  <c r="DC234"/>
  <c r="DF234"/>
  <c r="DK234"/>
  <c r="DL234"/>
  <c r="DG234" s="1"/>
  <c r="DM234"/>
  <c r="DH234" s="1"/>
  <c r="EF234"/>
  <c r="EG234"/>
  <c r="EK234"/>
  <c r="FL234"/>
  <c r="FM234"/>
  <c r="FN234"/>
  <c r="GA234"/>
  <c r="FG320" l="1"/>
  <c r="FH320" s="1"/>
  <c r="EI233"/>
  <c r="EP233" s="1"/>
  <c r="EO321"/>
  <c r="EY321" s="1"/>
  <c r="EJ321"/>
  <c r="ET233"/>
  <c r="FE321"/>
  <c r="FF321" s="1"/>
  <c r="AZ233"/>
  <c r="EU233" s="1"/>
  <c r="ES233"/>
  <c r="EH234"/>
  <c r="FY320"/>
  <c r="GB320" s="1"/>
  <c r="GC320" s="1"/>
  <c r="GD320" s="1"/>
  <c r="FK318"/>
  <c r="FO318" s="1"/>
  <c r="FP318" s="1"/>
  <c r="FQ318" s="1"/>
  <c r="FK317"/>
  <c r="FO317" s="1"/>
  <c r="FP317" s="1"/>
  <c r="FQ317" s="1"/>
  <c r="FH319"/>
  <c r="FZ319"/>
  <c r="FY319"/>
  <c r="GB319" s="1"/>
  <c r="GC319" s="1"/>
  <c r="GD319" s="1"/>
  <c r="EO233"/>
  <c r="FD233" s="1"/>
  <c r="DI234"/>
  <c r="AY234" s="1"/>
  <c r="EM234" s="1"/>
  <c r="AQ234"/>
  <c r="AM234"/>
  <c r="EI234" s="1"/>
  <c r="EJ233"/>
  <c r="AK235"/>
  <c r="AM235" s="1"/>
  <c r="AL235"/>
  <c r="EN235" s="1"/>
  <c r="AN235"/>
  <c r="AO235"/>
  <c r="AT235"/>
  <c r="AV235"/>
  <c r="BG235"/>
  <c r="BH235"/>
  <c r="CZ235"/>
  <c r="DC235"/>
  <c r="DF235"/>
  <c r="DK235"/>
  <c r="DL235"/>
  <c r="DG235" s="1"/>
  <c r="DM235"/>
  <c r="DH235" s="1"/>
  <c r="EF235"/>
  <c r="EG235"/>
  <c r="EK235"/>
  <c r="EL235"/>
  <c r="FL235"/>
  <c r="FM235"/>
  <c r="FN235"/>
  <c r="GA235"/>
  <c r="FE233" l="1"/>
  <c r="FF233" s="1"/>
  <c r="FW321"/>
  <c r="ER321"/>
  <c r="EV321" s="1"/>
  <c r="FS321" s="1"/>
  <c r="FX321" s="1"/>
  <c r="FD321"/>
  <c r="FV321"/>
  <c r="FU321"/>
  <c r="FT321"/>
  <c r="FI320"/>
  <c r="FJ320"/>
  <c r="FJ319"/>
  <c r="FI319"/>
  <c r="EZ321"/>
  <c r="FT233"/>
  <c r="FW233"/>
  <c r="FV233"/>
  <c r="ER233"/>
  <c r="EV233" s="1"/>
  <c r="FS233" s="1"/>
  <c r="FX233" s="1"/>
  <c r="EY233"/>
  <c r="EZ233" s="1"/>
  <c r="FG233" s="1"/>
  <c r="EH235"/>
  <c r="EI235" s="1"/>
  <c r="FU233"/>
  <c r="EP234"/>
  <c r="FE234"/>
  <c r="FF234" s="1"/>
  <c r="EO234"/>
  <c r="EJ234"/>
  <c r="DI235"/>
  <c r="AY235" s="1"/>
  <c r="EM235" s="1"/>
  <c r="ES234"/>
  <c r="ET234"/>
  <c r="AR234"/>
  <c r="AZ234"/>
  <c r="EU234" s="1"/>
  <c r="AP235"/>
  <c r="AQ235"/>
  <c r="AK236"/>
  <c r="AL236"/>
  <c r="EN236" s="1"/>
  <c r="AM236"/>
  <c r="AN236"/>
  <c r="AO236"/>
  <c r="AP236"/>
  <c r="AQ236"/>
  <c r="ET236" s="1"/>
  <c r="AV236"/>
  <c r="EL236" s="1"/>
  <c r="BH236"/>
  <c r="CZ236"/>
  <c r="AT236" s="1"/>
  <c r="EK236" s="1"/>
  <c r="DC236"/>
  <c r="DF236"/>
  <c r="DL236"/>
  <c r="BG236" s="1"/>
  <c r="DM236"/>
  <c r="DH236" s="1"/>
  <c r="EF236"/>
  <c r="EG236"/>
  <c r="FL236"/>
  <c r="FM236"/>
  <c r="FN236"/>
  <c r="GA236"/>
  <c r="FG321" l="1"/>
  <c r="FH321" s="1"/>
  <c r="FK320"/>
  <c r="FO320" s="1"/>
  <c r="FP320" s="1"/>
  <c r="FQ320" s="1"/>
  <c r="FK319"/>
  <c r="FO319" s="1"/>
  <c r="FP319" s="1"/>
  <c r="FQ319" s="1"/>
  <c r="FZ321"/>
  <c r="FY321"/>
  <c r="GB321" s="1"/>
  <c r="GC321" s="1"/>
  <c r="GD321" s="1"/>
  <c r="FE235"/>
  <c r="FF235" s="1"/>
  <c r="EO235"/>
  <c r="FU235" s="1"/>
  <c r="FY233"/>
  <c r="GB233" s="1"/>
  <c r="GC233" s="1"/>
  <c r="GD233" s="1"/>
  <c r="FZ233"/>
  <c r="EH236"/>
  <c r="EI236" s="1"/>
  <c r="EP236" s="1"/>
  <c r="FH233"/>
  <c r="FT234"/>
  <c r="FW234"/>
  <c r="FV234"/>
  <c r="EY234"/>
  <c r="ER234"/>
  <c r="EV234" s="1"/>
  <c r="FS234" s="1"/>
  <c r="FX234" s="1"/>
  <c r="FU234"/>
  <c r="FD234"/>
  <c r="ER235"/>
  <c r="EP235"/>
  <c r="AR235"/>
  <c r="AZ235"/>
  <c r="EU235" s="1"/>
  <c r="ES235"/>
  <c r="ET235"/>
  <c r="ES236"/>
  <c r="AZ236"/>
  <c r="EU236" s="1"/>
  <c r="AR236"/>
  <c r="EJ235"/>
  <c r="DG236"/>
  <c r="DI236" s="1"/>
  <c r="AY236" s="1"/>
  <c r="EM236" s="1"/>
  <c r="DK236"/>
  <c r="AK237"/>
  <c r="AL237"/>
  <c r="EH237" s="1"/>
  <c r="AM237"/>
  <c r="AN237"/>
  <c r="AO237"/>
  <c r="AP237"/>
  <c r="AQ237"/>
  <c r="ET237" s="1"/>
  <c r="AV237"/>
  <c r="BH237"/>
  <c r="CZ237"/>
  <c r="AT237" s="1"/>
  <c r="EK237" s="1"/>
  <c r="DC237"/>
  <c r="DF237"/>
  <c r="DL237"/>
  <c r="BG237" s="1"/>
  <c r="DM237"/>
  <c r="DH237" s="1"/>
  <c r="EF237"/>
  <c r="EG237"/>
  <c r="EL237"/>
  <c r="FL237"/>
  <c r="FM237"/>
  <c r="FN237"/>
  <c r="GA237"/>
  <c r="FW235" l="1"/>
  <c r="EN237"/>
  <c r="FV235"/>
  <c r="FT235"/>
  <c r="EY235"/>
  <c r="EZ235" s="1"/>
  <c r="FJ321"/>
  <c r="FI321"/>
  <c r="FD235"/>
  <c r="FZ234"/>
  <c r="FY234"/>
  <c r="GB234" s="1"/>
  <c r="GC234" s="1"/>
  <c r="GD234" s="1"/>
  <c r="DG237"/>
  <c r="DI237" s="1"/>
  <c r="AY237" s="1"/>
  <c r="EM237" s="1"/>
  <c r="EJ236"/>
  <c r="EO236"/>
  <c r="EZ234"/>
  <c r="FG234" s="1"/>
  <c r="EI237"/>
  <c r="EP237" s="1"/>
  <c r="FJ233"/>
  <c r="FI233"/>
  <c r="ES237"/>
  <c r="AZ237"/>
  <c r="EU237" s="1"/>
  <c r="AR237"/>
  <c r="FE236"/>
  <c r="FF236" s="1"/>
  <c r="DK237"/>
  <c r="EV235"/>
  <c r="FS235" s="1"/>
  <c r="FX235" s="1"/>
  <c r="AK238"/>
  <c r="AL238"/>
  <c r="EN238" s="1"/>
  <c r="AM238"/>
  <c r="AN238"/>
  <c r="AO238"/>
  <c r="AP238"/>
  <c r="AQ238"/>
  <c r="AR238" s="1"/>
  <c r="AT238"/>
  <c r="AV238"/>
  <c r="EL238" s="1"/>
  <c r="BH238"/>
  <c r="CZ238"/>
  <c r="DC238"/>
  <c r="DF238"/>
  <c r="DL238"/>
  <c r="DG238" s="1"/>
  <c r="DM238"/>
  <c r="DH238" s="1"/>
  <c r="EF238"/>
  <c r="EG238"/>
  <c r="EK238"/>
  <c r="FL238"/>
  <c r="FM238"/>
  <c r="FN238"/>
  <c r="GA238"/>
  <c r="FG235" l="1"/>
  <c r="FH235" s="1"/>
  <c r="FE237"/>
  <c r="FF237" s="1"/>
  <c r="FK321"/>
  <c r="FO321" s="1"/>
  <c r="FP321" s="1"/>
  <c r="FQ321" s="1"/>
  <c r="EH238"/>
  <c r="EI238" s="1"/>
  <c r="EJ238" s="1"/>
  <c r="FK233"/>
  <c r="FO233" s="1"/>
  <c r="FP233" s="1"/>
  <c r="FQ233" s="1"/>
  <c r="ET238"/>
  <c r="EJ237"/>
  <c r="DI238"/>
  <c r="AY238" s="1"/>
  <c r="EM238" s="1"/>
  <c r="FH234"/>
  <c r="FY235"/>
  <c r="GB235" s="1"/>
  <c r="GC235" s="1"/>
  <c r="GD235" s="1"/>
  <c r="FZ235"/>
  <c r="DK238"/>
  <c r="BG238"/>
  <c r="EO237"/>
  <c r="FW236"/>
  <c r="FT236"/>
  <c r="EY236"/>
  <c r="FV236"/>
  <c r="ER236"/>
  <c r="EV236" s="1"/>
  <c r="FS236" s="1"/>
  <c r="FX236" s="1"/>
  <c r="FU236"/>
  <c r="FD236"/>
  <c r="ES238"/>
  <c r="AZ238"/>
  <c r="EU238" s="1"/>
  <c r="AK239"/>
  <c r="AM239" s="1"/>
  <c r="AL239"/>
  <c r="EN239" s="1"/>
  <c r="AN239"/>
  <c r="AO239"/>
  <c r="AP239"/>
  <c r="AQ239"/>
  <c r="AR239" s="1"/>
  <c r="AT239"/>
  <c r="AV239"/>
  <c r="EL239" s="1"/>
  <c r="BH239"/>
  <c r="CZ239"/>
  <c r="DC239"/>
  <c r="DF239"/>
  <c r="DK239"/>
  <c r="DL239"/>
  <c r="DG239" s="1"/>
  <c r="DM239"/>
  <c r="DH239" s="1"/>
  <c r="EF239"/>
  <c r="EG239"/>
  <c r="EK239"/>
  <c r="FL239"/>
  <c r="FM239"/>
  <c r="FN239"/>
  <c r="GA239"/>
  <c r="EH239" l="1"/>
  <c r="EI239" s="1"/>
  <c r="EO239" s="1"/>
  <c r="ET239"/>
  <c r="AZ239"/>
  <c r="EU239" s="1"/>
  <c r="ES239"/>
  <c r="FE238"/>
  <c r="FF238" s="1"/>
  <c r="DI239"/>
  <c r="AY239" s="1"/>
  <c r="EM239" s="1"/>
  <c r="BG239"/>
  <c r="FW237"/>
  <c r="FU237"/>
  <c r="EY237"/>
  <c r="FV237"/>
  <c r="ER237"/>
  <c r="EV237" s="1"/>
  <c r="FS237" s="1"/>
  <c r="FX237" s="1"/>
  <c r="FT237"/>
  <c r="FD237"/>
  <c r="FI235"/>
  <c r="FJ235"/>
  <c r="EZ236"/>
  <c r="FG236" s="1"/>
  <c r="EP238"/>
  <c r="EO238"/>
  <c r="FY236"/>
  <c r="GB236" s="1"/>
  <c r="GC236" s="1"/>
  <c r="GD236" s="1"/>
  <c r="FZ236"/>
  <c r="FJ234"/>
  <c r="FI234"/>
  <c r="AK240"/>
  <c r="AM240" s="1"/>
  <c r="AL240"/>
  <c r="EN240" s="1"/>
  <c r="AN240"/>
  <c r="AO240"/>
  <c r="AP240"/>
  <c r="AT240"/>
  <c r="AV240"/>
  <c r="BG240"/>
  <c r="BH240"/>
  <c r="CZ240"/>
  <c r="DC240"/>
  <c r="DF240"/>
  <c r="DK240"/>
  <c r="DL240"/>
  <c r="DG240" s="1"/>
  <c r="DM240"/>
  <c r="DH240" s="1"/>
  <c r="EF240"/>
  <c r="EG240"/>
  <c r="EK240"/>
  <c r="EL240"/>
  <c r="FL240"/>
  <c r="FM240"/>
  <c r="FN240"/>
  <c r="GA240"/>
  <c r="FK234" l="1"/>
  <c r="FO234" s="1"/>
  <c r="FP234" s="1"/>
  <c r="FQ234" s="1"/>
  <c r="EH240"/>
  <c r="EI240" s="1"/>
  <c r="FK235"/>
  <c r="FO235" s="1"/>
  <c r="FP235" s="1"/>
  <c r="FQ235" s="1"/>
  <c r="FH236"/>
  <c r="EY239"/>
  <c r="FV239"/>
  <c r="ER239"/>
  <c r="EV239" s="1"/>
  <c r="FU239"/>
  <c r="FT239"/>
  <c r="FW239"/>
  <c r="FD239"/>
  <c r="DI240"/>
  <c r="AY240" s="1"/>
  <c r="EM240" s="1"/>
  <c r="FZ237"/>
  <c r="FY237"/>
  <c r="GB237" s="1"/>
  <c r="GC237" s="1"/>
  <c r="GD237" s="1"/>
  <c r="EJ239"/>
  <c r="EY238"/>
  <c r="FV238"/>
  <c r="ER238"/>
  <c r="EV238" s="1"/>
  <c r="FS238" s="1"/>
  <c r="FX238" s="1"/>
  <c r="FU238"/>
  <c r="FT238"/>
  <c r="FW238"/>
  <c r="FD238"/>
  <c r="FE239"/>
  <c r="FF239" s="1"/>
  <c r="EZ237"/>
  <c r="FG237" s="1"/>
  <c r="AQ240"/>
  <c r="EP239"/>
  <c r="AK241"/>
  <c r="AL241"/>
  <c r="EN241" s="1"/>
  <c r="AM241"/>
  <c r="AN241"/>
  <c r="AO241"/>
  <c r="AP241"/>
  <c r="AQ241"/>
  <c r="ET241" s="1"/>
  <c r="AV241"/>
  <c r="BH241"/>
  <c r="CZ241"/>
  <c r="AT241" s="1"/>
  <c r="EK241" s="1"/>
  <c r="DC241"/>
  <c r="DF241"/>
  <c r="DL241"/>
  <c r="BG241" s="1"/>
  <c r="DM241"/>
  <c r="DH241" s="1"/>
  <c r="EF241"/>
  <c r="EG241"/>
  <c r="EL241"/>
  <c r="FL241"/>
  <c r="FM241"/>
  <c r="FN241"/>
  <c r="GA241"/>
  <c r="EH241" l="1"/>
  <c r="FE240"/>
  <c r="FF240" s="1"/>
  <c r="EP240"/>
  <c r="FZ238"/>
  <c r="FY238"/>
  <c r="GB238" s="1"/>
  <c r="GC238" s="1"/>
  <c r="GD238" s="1"/>
  <c r="DI241"/>
  <c r="AY241" s="1"/>
  <c r="EM241" s="1"/>
  <c r="FH237"/>
  <c r="EZ238"/>
  <c r="FG238" s="1"/>
  <c r="DG241"/>
  <c r="FS239"/>
  <c r="FX239" s="1"/>
  <c r="AR240"/>
  <c r="AZ240"/>
  <c r="EU240" s="1"/>
  <c r="ES240"/>
  <c r="ET240"/>
  <c r="FJ236"/>
  <c r="FI236"/>
  <c r="EI241"/>
  <c r="EP241" s="1"/>
  <c r="EZ239"/>
  <c r="FG239" s="1"/>
  <c r="ES241"/>
  <c r="AZ241"/>
  <c r="EU241" s="1"/>
  <c r="AR241"/>
  <c r="EO240"/>
  <c r="EJ240"/>
  <c r="DK241"/>
  <c r="AK242"/>
  <c r="AM242" s="1"/>
  <c r="AL242"/>
  <c r="EN242" s="1"/>
  <c r="AN242"/>
  <c r="AO242"/>
  <c r="AT242"/>
  <c r="AV242"/>
  <c r="BG242"/>
  <c r="BH242"/>
  <c r="CZ242"/>
  <c r="DC242"/>
  <c r="DF242"/>
  <c r="DI242" s="1"/>
  <c r="AY242" s="1"/>
  <c r="EM242" s="1"/>
  <c r="DK242"/>
  <c r="DL242"/>
  <c r="DG242" s="1"/>
  <c r="DM242"/>
  <c r="DH242" s="1"/>
  <c r="EF242"/>
  <c r="EG242"/>
  <c r="EK242"/>
  <c r="EL242"/>
  <c r="FL242"/>
  <c r="FM242"/>
  <c r="FN242"/>
  <c r="GA242"/>
  <c r="AP242" l="1"/>
  <c r="AQ242"/>
  <c r="AR242" s="1"/>
  <c r="EJ241"/>
  <c r="FK236"/>
  <c r="FO236" s="1"/>
  <c r="FP236" s="1"/>
  <c r="FQ236" s="1"/>
  <c r="EH242"/>
  <c r="EI242" s="1"/>
  <c r="FH239"/>
  <c r="EY240"/>
  <c r="FV240"/>
  <c r="ER240"/>
  <c r="EV240" s="1"/>
  <c r="FS240" s="1"/>
  <c r="FX240" s="1"/>
  <c r="FU240"/>
  <c r="FT240"/>
  <c r="FW240"/>
  <c r="FD240"/>
  <c r="FZ239"/>
  <c r="FY239"/>
  <c r="GB239" s="1"/>
  <c r="GC239" s="1"/>
  <c r="GD239" s="1"/>
  <c r="FJ237"/>
  <c r="FI237"/>
  <c r="EO241"/>
  <c r="FH238"/>
  <c r="AZ242"/>
  <c r="EU242" s="1"/>
  <c r="FE241"/>
  <c r="FF241" s="1"/>
  <c r="AK243"/>
  <c r="AM243" s="1"/>
  <c r="AL243"/>
  <c r="EN243" s="1"/>
  <c r="AN243"/>
  <c r="AT243"/>
  <c r="AV243"/>
  <c r="EL243" s="1"/>
  <c r="BH243"/>
  <c r="CZ243"/>
  <c r="DC243"/>
  <c r="DF243"/>
  <c r="DI243" s="1"/>
  <c r="AY243" s="1"/>
  <c r="EM243" s="1"/>
  <c r="DK243"/>
  <c r="DL243"/>
  <c r="DG243" s="1"/>
  <c r="DM243"/>
  <c r="DH243" s="1"/>
  <c r="EF243"/>
  <c r="EG243"/>
  <c r="EK243"/>
  <c r="FL243"/>
  <c r="FM243"/>
  <c r="FN243"/>
  <c r="GA243"/>
  <c r="ES242" l="1"/>
  <c r="AO243"/>
  <c r="ET242"/>
  <c r="AP243"/>
  <c r="AQ243"/>
  <c r="AR243" s="1"/>
  <c r="EH243"/>
  <c r="EI243" s="1"/>
  <c r="EO243" s="1"/>
  <c r="EO242"/>
  <c r="EY242" s="1"/>
  <c r="EP242"/>
  <c r="FK237"/>
  <c r="FO237" s="1"/>
  <c r="FP237" s="1"/>
  <c r="FQ237" s="1"/>
  <c r="EJ242"/>
  <c r="FW241"/>
  <c r="EY241"/>
  <c r="FV241"/>
  <c r="FT241"/>
  <c r="ER241"/>
  <c r="EV241" s="1"/>
  <c r="FS241" s="1"/>
  <c r="FX241" s="1"/>
  <c r="FU241"/>
  <c r="FD241"/>
  <c r="FZ240"/>
  <c r="FY240"/>
  <c r="GB240" s="1"/>
  <c r="GC240" s="1"/>
  <c r="GD240" s="1"/>
  <c r="EZ240"/>
  <c r="FG240" s="1"/>
  <c r="FE242"/>
  <c r="FF242" s="1"/>
  <c r="FI238"/>
  <c r="FJ238"/>
  <c r="FI239"/>
  <c r="FJ239"/>
  <c r="BG243"/>
  <c r="AK244"/>
  <c r="AL244"/>
  <c r="EN244" s="1"/>
  <c r="AM244"/>
  <c r="AN244"/>
  <c r="AO244"/>
  <c r="AP244"/>
  <c r="AQ244"/>
  <c r="AR244" s="1"/>
  <c r="AT244"/>
  <c r="AV244"/>
  <c r="EL244" s="1"/>
  <c r="BH244"/>
  <c r="CZ244"/>
  <c r="DC244"/>
  <c r="DF244"/>
  <c r="DI244" s="1"/>
  <c r="AY244" s="1"/>
  <c r="EM244" s="1"/>
  <c r="DK244"/>
  <c r="DL244"/>
  <c r="DG244" s="1"/>
  <c r="DM244"/>
  <c r="DH244" s="1"/>
  <c r="EF244"/>
  <c r="EG244"/>
  <c r="EK244"/>
  <c r="FL244"/>
  <c r="FM244"/>
  <c r="FN244"/>
  <c r="GA244"/>
  <c r="ES243" l="1"/>
  <c r="ET243"/>
  <c r="AZ243"/>
  <c r="EU243" s="1"/>
  <c r="FT242"/>
  <c r="FU242"/>
  <c r="FD242"/>
  <c r="FK239"/>
  <c r="FO239" s="1"/>
  <c r="FP239" s="1"/>
  <c r="FQ239" s="1"/>
  <c r="FV242"/>
  <c r="ER242"/>
  <c r="EV242" s="1"/>
  <c r="FS242" s="1"/>
  <c r="FX242" s="1"/>
  <c r="FY242" s="1"/>
  <c r="GB242" s="1"/>
  <c r="GC242" s="1"/>
  <c r="GD242" s="1"/>
  <c r="FW242"/>
  <c r="EJ243"/>
  <c r="FE243"/>
  <c r="FF243" s="1"/>
  <c r="ET244"/>
  <c r="AZ244"/>
  <c r="EU244" s="1"/>
  <c r="ES244"/>
  <c r="EH244"/>
  <c r="EI244" s="1"/>
  <c r="FK238"/>
  <c r="FO238" s="1"/>
  <c r="FP238" s="1"/>
  <c r="FQ238" s="1"/>
  <c r="FH240"/>
  <c r="FT243"/>
  <c r="EY243"/>
  <c r="FV243"/>
  <c r="ER243"/>
  <c r="EV243" s="1"/>
  <c r="FU243"/>
  <c r="FW243"/>
  <c r="FD243"/>
  <c r="EZ241"/>
  <c r="FG241" s="1"/>
  <c r="FY241"/>
  <c r="GB241" s="1"/>
  <c r="GC241" s="1"/>
  <c r="GD241" s="1"/>
  <c r="FZ241"/>
  <c r="EZ242"/>
  <c r="FG242" s="1"/>
  <c r="BG244"/>
  <c r="EP243"/>
  <c r="AK245"/>
  <c r="AL245"/>
  <c r="EN245" s="1"/>
  <c r="AM245"/>
  <c r="AN245"/>
  <c r="AO245"/>
  <c r="AP245"/>
  <c r="AQ245"/>
  <c r="AR245" s="1"/>
  <c r="AT245"/>
  <c r="AV245"/>
  <c r="BG245"/>
  <c r="BH245"/>
  <c r="CZ245"/>
  <c r="DC245"/>
  <c r="DF245"/>
  <c r="DI245" s="1"/>
  <c r="AY245" s="1"/>
  <c r="EM245" s="1"/>
  <c r="DK245"/>
  <c r="DL245"/>
  <c r="DG245" s="1"/>
  <c r="DM245"/>
  <c r="DH245" s="1"/>
  <c r="EF245"/>
  <c r="EG245"/>
  <c r="EK245"/>
  <c r="EL245"/>
  <c r="FL245"/>
  <c r="FM245"/>
  <c r="FN245"/>
  <c r="GA245"/>
  <c r="EH245" l="1"/>
  <c r="FZ242"/>
  <c r="FE244"/>
  <c r="FF244" s="1"/>
  <c r="EO244"/>
  <c r="FW244" s="1"/>
  <c r="ET245"/>
  <c r="EJ244"/>
  <c r="EP244"/>
  <c r="FH241"/>
  <c r="EI245"/>
  <c r="EO245" s="1"/>
  <c r="FH242"/>
  <c r="FU244"/>
  <c r="FT244"/>
  <c r="FS243"/>
  <c r="FX243" s="1"/>
  <c r="EZ243"/>
  <c r="FG243" s="1"/>
  <c r="FD244"/>
  <c r="FI240"/>
  <c r="FJ240"/>
  <c r="ES245"/>
  <c r="AZ245"/>
  <c r="EU245" s="1"/>
  <c r="AK246"/>
  <c r="AM246" s="1"/>
  <c r="AL246"/>
  <c r="EN246" s="1"/>
  <c r="AN246"/>
  <c r="AO246"/>
  <c r="AP246"/>
  <c r="AT246"/>
  <c r="AV246"/>
  <c r="EL246" s="1"/>
  <c r="BH246"/>
  <c r="CZ246"/>
  <c r="DC246"/>
  <c r="DF246"/>
  <c r="DL246"/>
  <c r="BG246" s="1"/>
  <c r="DM246"/>
  <c r="DH246" s="1"/>
  <c r="EF246"/>
  <c r="EG246"/>
  <c r="EK246"/>
  <c r="FL246"/>
  <c r="FM246"/>
  <c r="FN246"/>
  <c r="GA246"/>
  <c r="AQ246" l="1"/>
  <c r="AR246" s="1"/>
  <c r="EY244"/>
  <c r="EZ244" s="1"/>
  <c r="FG244" s="1"/>
  <c r="FV244"/>
  <c r="ER244"/>
  <c r="EV244" s="1"/>
  <c r="EH246"/>
  <c r="FK240"/>
  <c r="FO240" s="1"/>
  <c r="FP240" s="1"/>
  <c r="FQ240" s="1"/>
  <c r="FE245"/>
  <c r="FF245" s="1"/>
  <c r="FS244"/>
  <c r="FX244" s="1"/>
  <c r="FY244" s="1"/>
  <c r="GB244" s="1"/>
  <c r="GC244" s="1"/>
  <c r="GD244" s="1"/>
  <c r="EJ245"/>
  <c r="EP245"/>
  <c r="FH243"/>
  <c r="EY245"/>
  <c r="FV245"/>
  <c r="ER245"/>
  <c r="EV245" s="1"/>
  <c r="FU245"/>
  <c r="FT245"/>
  <c r="FW245"/>
  <c r="FD245"/>
  <c r="FZ243"/>
  <c r="FY243"/>
  <c r="GB243" s="1"/>
  <c r="GC243" s="1"/>
  <c r="GD243" s="1"/>
  <c r="FJ241"/>
  <c r="FI241"/>
  <c r="DG246"/>
  <c r="DI246" s="1"/>
  <c r="AY246" s="1"/>
  <c r="EM246" s="1"/>
  <c r="EI246"/>
  <c r="EP246" s="1"/>
  <c r="FI242"/>
  <c r="FJ242"/>
  <c r="DK246"/>
  <c r="AK247"/>
  <c r="AM247" s="1"/>
  <c r="AL247"/>
  <c r="EN247" s="1"/>
  <c r="AN247"/>
  <c r="AP247"/>
  <c r="AT247"/>
  <c r="AV247"/>
  <c r="BG247"/>
  <c r="BH247"/>
  <c r="CZ247"/>
  <c r="DC247"/>
  <c r="DF247"/>
  <c r="DK247"/>
  <c r="DL247"/>
  <c r="DG247" s="1"/>
  <c r="DM247"/>
  <c r="DH247" s="1"/>
  <c r="EF247"/>
  <c r="EG247"/>
  <c r="EK247"/>
  <c r="EL247"/>
  <c r="FL247"/>
  <c r="FM247"/>
  <c r="FN247"/>
  <c r="GA247"/>
  <c r="ES246" l="1"/>
  <c r="ET246"/>
  <c r="AZ246"/>
  <c r="EU246" s="1"/>
  <c r="AO247"/>
  <c r="EI247" s="1"/>
  <c r="FE247" s="1"/>
  <c r="FF247" s="1"/>
  <c r="FZ244"/>
  <c r="FS245"/>
  <c r="FX245" s="1"/>
  <c r="FY245" s="1"/>
  <c r="GB245" s="1"/>
  <c r="GC245" s="1"/>
  <c r="GD245" s="1"/>
  <c r="EH247"/>
  <c r="FK242"/>
  <c r="FO242" s="1"/>
  <c r="FP242" s="1"/>
  <c r="FQ242" s="1"/>
  <c r="EJ246"/>
  <c r="FK241"/>
  <c r="FO241" s="1"/>
  <c r="FP241" s="1"/>
  <c r="FQ241" s="1"/>
  <c r="DI247"/>
  <c r="AY247" s="1"/>
  <c r="EM247" s="1"/>
  <c r="EZ245"/>
  <c r="FG245" s="1"/>
  <c r="FH244"/>
  <c r="FI243"/>
  <c r="FJ243"/>
  <c r="AQ247"/>
  <c r="FE246"/>
  <c r="FF246" s="1"/>
  <c r="EO246"/>
  <c r="AK248"/>
  <c r="AM248" s="1"/>
  <c r="AL248"/>
  <c r="EN248" s="1"/>
  <c r="AN248"/>
  <c r="AO248"/>
  <c r="AT248"/>
  <c r="AV248"/>
  <c r="EL248" s="1"/>
  <c r="BH248"/>
  <c r="CZ248"/>
  <c r="DC248"/>
  <c r="DF248"/>
  <c r="DK248"/>
  <c r="DL248"/>
  <c r="BG248" s="1"/>
  <c r="DM248"/>
  <c r="DH248" s="1"/>
  <c r="EF248"/>
  <c r="EG248"/>
  <c r="EK248"/>
  <c r="FL248"/>
  <c r="FM248"/>
  <c r="FN248"/>
  <c r="GA248"/>
  <c r="AP248" l="1"/>
  <c r="AQ248"/>
  <c r="AR248" s="1"/>
  <c r="FZ245"/>
  <c r="EP247"/>
  <c r="EH248"/>
  <c r="EI248" s="1"/>
  <c r="EJ248" s="1"/>
  <c r="FK243"/>
  <c r="FO243" s="1"/>
  <c r="FP243" s="1"/>
  <c r="FQ243" s="1"/>
  <c r="EO247"/>
  <c r="FD247" s="1"/>
  <c r="EJ247"/>
  <c r="ET248"/>
  <c r="ES248"/>
  <c r="FW246"/>
  <c r="EY246"/>
  <c r="FV246"/>
  <c r="FT246"/>
  <c r="ER246"/>
  <c r="EV246" s="1"/>
  <c r="FS246" s="1"/>
  <c r="FX246" s="1"/>
  <c r="FU246"/>
  <c r="FD246"/>
  <c r="FH245"/>
  <c r="DG248"/>
  <c r="DI248" s="1"/>
  <c r="AY248" s="1"/>
  <c r="EM248" s="1"/>
  <c r="AR247"/>
  <c r="AZ247"/>
  <c r="EU247" s="1"/>
  <c r="ES247"/>
  <c r="ET247"/>
  <c r="FJ244"/>
  <c r="FI244"/>
  <c r="AK249"/>
  <c r="AM249" s="1"/>
  <c r="AL249"/>
  <c r="EN249" s="1"/>
  <c r="AN249"/>
  <c r="AO249"/>
  <c r="AP249"/>
  <c r="AT249"/>
  <c r="AV249"/>
  <c r="BG249"/>
  <c r="BH249"/>
  <c r="CZ249"/>
  <c r="DC249"/>
  <c r="DF249"/>
  <c r="DK249"/>
  <c r="DL249"/>
  <c r="DG249" s="1"/>
  <c r="DM249"/>
  <c r="DH249" s="1"/>
  <c r="EF249"/>
  <c r="EG249"/>
  <c r="EK249"/>
  <c r="EL249"/>
  <c r="FL249"/>
  <c r="FM249"/>
  <c r="FN249"/>
  <c r="GA249"/>
  <c r="AQ249" l="1"/>
  <c r="AR249" s="1"/>
  <c r="AZ248"/>
  <c r="EU248" s="1"/>
  <c r="FT247"/>
  <c r="FU247"/>
  <c r="EY247"/>
  <c r="EZ247" s="1"/>
  <c r="FG247" s="1"/>
  <c r="ER247"/>
  <c r="EV247" s="1"/>
  <c r="FW247"/>
  <c r="FV247"/>
  <c r="FE248"/>
  <c r="FF248" s="1"/>
  <c r="EH249"/>
  <c r="EI249" s="1"/>
  <c r="EO249" s="1"/>
  <c r="FK244"/>
  <c r="FO244" s="1"/>
  <c r="FP244" s="1"/>
  <c r="FQ244" s="1"/>
  <c r="EP248"/>
  <c r="EO248"/>
  <c r="FD248" s="1"/>
  <c r="FZ246"/>
  <c r="FY246"/>
  <c r="GB246" s="1"/>
  <c r="GC246" s="1"/>
  <c r="GD246" s="1"/>
  <c r="DI249"/>
  <c r="AY249" s="1"/>
  <c r="EM249" s="1"/>
  <c r="AZ249"/>
  <c r="EU249" s="1"/>
  <c r="EZ246"/>
  <c r="FG246" s="1"/>
  <c r="FI245"/>
  <c r="FJ245"/>
  <c r="AK250"/>
  <c r="AM250" s="1"/>
  <c r="AL250"/>
  <c r="EN250" s="1"/>
  <c r="AN250"/>
  <c r="AT250"/>
  <c r="AV250"/>
  <c r="BH250"/>
  <c r="CZ250"/>
  <c r="DC250"/>
  <c r="DF250"/>
  <c r="DK250"/>
  <c r="DL250"/>
  <c r="DG250" s="1"/>
  <c r="DM250"/>
  <c r="DH250" s="1"/>
  <c r="EF250"/>
  <c r="EG250"/>
  <c r="EK250"/>
  <c r="EL250"/>
  <c r="FL250"/>
  <c r="FM250"/>
  <c r="FN250"/>
  <c r="GA250"/>
  <c r="ES249" l="1"/>
  <c r="ET249"/>
  <c r="AP250"/>
  <c r="AO250"/>
  <c r="AQ250"/>
  <c r="AR250" s="1"/>
  <c r="EY248"/>
  <c r="EZ248" s="1"/>
  <c r="FG248" s="1"/>
  <c r="FE249"/>
  <c r="FF249" s="1"/>
  <c r="EJ249"/>
  <c r="EH250"/>
  <c r="FW248"/>
  <c r="FT248"/>
  <c r="FK245"/>
  <c r="FO245" s="1"/>
  <c r="FP245" s="1"/>
  <c r="FQ245" s="1"/>
  <c r="FV248"/>
  <c r="ER248"/>
  <c r="EV248" s="1"/>
  <c r="FS248" s="1"/>
  <c r="FX248" s="1"/>
  <c r="FU248"/>
  <c r="FU249"/>
  <c r="FT249"/>
  <c r="EY249"/>
  <c r="FV249"/>
  <c r="ER249"/>
  <c r="FW249"/>
  <c r="FD249"/>
  <c r="DI250"/>
  <c r="AY250" s="1"/>
  <c r="EM250" s="1"/>
  <c r="FH246"/>
  <c r="FS247"/>
  <c r="FX247" s="1"/>
  <c r="FH247"/>
  <c r="BG250"/>
  <c r="EP249"/>
  <c r="AK251"/>
  <c r="AM251" s="1"/>
  <c r="AL251"/>
  <c r="EN251" s="1"/>
  <c r="AN251"/>
  <c r="AP251"/>
  <c r="AT251"/>
  <c r="AV251"/>
  <c r="EL251" s="1"/>
  <c r="BH251"/>
  <c r="CZ251"/>
  <c r="DC251"/>
  <c r="DF251"/>
  <c r="DL251"/>
  <c r="DG251" s="1"/>
  <c r="DM251"/>
  <c r="DH251" s="1"/>
  <c r="EF251"/>
  <c r="EG251"/>
  <c r="EK251"/>
  <c r="FL251"/>
  <c r="FM251"/>
  <c r="FN251"/>
  <c r="GA251"/>
  <c r="AO251" l="1"/>
  <c r="EV249"/>
  <c r="EI250"/>
  <c r="FE250" s="1"/>
  <c r="FF250" s="1"/>
  <c r="AQ251"/>
  <c r="AR251" s="1"/>
  <c r="ET250"/>
  <c r="ES250"/>
  <c r="AZ250"/>
  <c r="EU250" s="1"/>
  <c r="FY248"/>
  <c r="GB248" s="1"/>
  <c r="GC248" s="1"/>
  <c r="GD248" s="1"/>
  <c r="FZ248"/>
  <c r="EH251"/>
  <c r="DI251"/>
  <c r="AY251" s="1"/>
  <c r="EM251" s="1"/>
  <c r="EZ249"/>
  <c r="FG249" s="1"/>
  <c r="FJ246"/>
  <c r="FI246"/>
  <c r="DK251"/>
  <c r="BG251"/>
  <c r="FS249"/>
  <c r="FX249" s="1"/>
  <c r="EO250"/>
  <c r="FH248"/>
  <c r="EJ250"/>
  <c r="FI247"/>
  <c r="FJ247"/>
  <c r="FZ247"/>
  <c r="FY247"/>
  <c r="GB247" s="1"/>
  <c r="GC247" s="1"/>
  <c r="GD247" s="1"/>
  <c r="AK252"/>
  <c r="AM252" s="1"/>
  <c r="AL252"/>
  <c r="EN252" s="1"/>
  <c r="AN252"/>
  <c r="AP252"/>
  <c r="AT252"/>
  <c r="AV252"/>
  <c r="BG252"/>
  <c r="BH252"/>
  <c r="CZ252"/>
  <c r="DC252"/>
  <c r="DF252"/>
  <c r="DK252"/>
  <c r="DL252"/>
  <c r="DG252" s="1"/>
  <c r="DM252"/>
  <c r="DH252" s="1"/>
  <c r="EF252"/>
  <c r="EG252"/>
  <c r="EK252"/>
  <c r="EL252"/>
  <c r="FL252"/>
  <c r="FM252"/>
  <c r="FN252"/>
  <c r="GA252"/>
  <c r="EI251" l="1"/>
  <c r="EJ251" s="1"/>
  <c r="AO252"/>
  <c r="EP250"/>
  <c r="AZ251"/>
  <c r="EU251" s="1"/>
  <c r="ET251"/>
  <c r="ES251"/>
  <c r="EH252"/>
  <c r="FK247"/>
  <c r="FO247" s="1"/>
  <c r="FP247" s="1"/>
  <c r="FQ247" s="1"/>
  <c r="FK246"/>
  <c r="FO246" s="1"/>
  <c r="FP246" s="1"/>
  <c r="FQ246" s="1"/>
  <c r="DI252"/>
  <c r="AY252" s="1"/>
  <c r="EM252" s="1"/>
  <c r="FI248"/>
  <c r="FJ248"/>
  <c r="FZ249"/>
  <c r="FY249"/>
  <c r="GB249" s="1"/>
  <c r="GC249" s="1"/>
  <c r="GD249" s="1"/>
  <c r="EY250"/>
  <c r="FV250"/>
  <c r="ER250"/>
  <c r="EV250" s="1"/>
  <c r="FU250"/>
  <c r="FT250"/>
  <c r="FW250"/>
  <c r="FD250"/>
  <c r="AQ252"/>
  <c r="EO251"/>
  <c r="FH249"/>
  <c r="AK253"/>
  <c r="AQ253" s="1"/>
  <c r="AR253" s="1"/>
  <c r="AL253"/>
  <c r="EN253" s="1"/>
  <c r="AM253"/>
  <c r="AN253"/>
  <c r="AO253"/>
  <c r="AP253"/>
  <c r="AT253"/>
  <c r="AV253"/>
  <c r="BH253"/>
  <c r="CZ253"/>
  <c r="DC253"/>
  <c r="DF253"/>
  <c r="DL253"/>
  <c r="BG253" s="1"/>
  <c r="DM253"/>
  <c r="DH253" s="1"/>
  <c r="EF253"/>
  <c r="EG253"/>
  <c r="EK253"/>
  <c r="EL253"/>
  <c r="FL253"/>
  <c r="FM253"/>
  <c r="FN253"/>
  <c r="GA253"/>
  <c r="FE251" l="1"/>
  <c r="FF251" s="1"/>
  <c r="EI252"/>
  <c r="EO252" s="1"/>
  <c r="FV252" s="1"/>
  <c r="EP251"/>
  <c r="EH253"/>
  <c r="EI253" s="1"/>
  <c r="EP253" s="1"/>
  <c r="FK248"/>
  <c r="FO248" s="1"/>
  <c r="FP248" s="1"/>
  <c r="FQ248" s="1"/>
  <c r="ET253"/>
  <c r="FT252"/>
  <c r="FD252"/>
  <c r="AR252"/>
  <c r="AZ252"/>
  <c r="EU252" s="1"/>
  <c r="ES252"/>
  <c r="ET252"/>
  <c r="ER251"/>
  <c r="EV251" s="1"/>
  <c r="FS251" s="1"/>
  <c r="FX251" s="1"/>
  <c r="FU251"/>
  <c r="FW251"/>
  <c r="FT251"/>
  <c r="EY251"/>
  <c r="FV251"/>
  <c r="FD251"/>
  <c r="DG253"/>
  <c r="DI253" s="1"/>
  <c r="AY253" s="1"/>
  <c r="EM253" s="1"/>
  <c r="EP252"/>
  <c r="FI249"/>
  <c r="FJ249"/>
  <c r="ES253"/>
  <c r="AZ253"/>
  <c r="EU253" s="1"/>
  <c r="FS250"/>
  <c r="FX250" s="1"/>
  <c r="FE252"/>
  <c r="FF252" s="1"/>
  <c r="EZ250"/>
  <c r="FG250" s="1"/>
  <c r="DK253"/>
  <c r="AK254"/>
  <c r="AL254"/>
  <c r="EN254" s="1"/>
  <c r="AM254"/>
  <c r="AN254"/>
  <c r="AO254"/>
  <c r="AP254"/>
  <c r="AQ254"/>
  <c r="AR254" s="1"/>
  <c r="AT254"/>
  <c r="AV254"/>
  <c r="EL254" s="1"/>
  <c r="BG254"/>
  <c r="BH254"/>
  <c r="CZ254"/>
  <c r="DC254"/>
  <c r="DF254"/>
  <c r="DK254"/>
  <c r="DL254"/>
  <c r="DG254" s="1"/>
  <c r="DM254"/>
  <c r="DH254" s="1"/>
  <c r="EF254"/>
  <c r="EG254"/>
  <c r="EK254"/>
  <c r="FL254"/>
  <c r="FM254"/>
  <c r="FN254"/>
  <c r="GA254"/>
  <c r="FW252" l="1"/>
  <c r="EJ252"/>
  <c r="ER252"/>
  <c r="EY252"/>
  <c r="FU252"/>
  <c r="FK249"/>
  <c r="FO249" s="1"/>
  <c r="FP249" s="1"/>
  <c r="FQ249" s="1"/>
  <c r="EJ253"/>
  <c r="ET254"/>
  <c r="EH254"/>
  <c r="DI254"/>
  <c r="AY254" s="1"/>
  <c r="EM254" s="1"/>
  <c r="EZ252"/>
  <c r="FG252" s="1"/>
  <c r="FH252" s="1"/>
  <c r="EZ251"/>
  <c r="FG251" s="1"/>
  <c r="EO253"/>
  <c r="EV252"/>
  <c r="FH250"/>
  <c r="FY251"/>
  <c r="GB251" s="1"/>
  <c r="GC251" s="1"/>
  <c r="GD251" s="1"/>
  <c r="FZ251"/>
  <c r="FY250"/>
  <c r="GB250" s="1"/>
  <c r="GC250" s="1"/>
  <c r="GD250" s="1"/>
  <c r="FZ250"/>
  <c r="ES254"/>
  <c r="AZ254"/>
  <c r="EU254" s="1"/>
  <c r="FE253"/>
  <c r="FF253" s="1"/>
  <c r="AK255"/>
  <c r="AM255" s="1"/>
  <c r="AL255"/>
  <c r="EN255" s="1"/>
  <c r="AN255"/>
  <c r="AO255"/>
  <c r="AP255"/>
  <c r="AT255"/>
  <c r="AV255"/>
  <c r="BG255"/>
  <c r="BH255"/>
  <c r="CZ255"/>
  <c r="DC255"/>
  <c r="DF255"/>
  <c r="DK255"/>
  <c r="DL255"/>
  <c r="DG255" s="1"/>
  <c r="DM255"/>
  <c r="DH255" s="1"/>
  <c r="EF255"/>
  <c r="EG255"/>
  <c r="EK255"/>
  <c r="EL255"/>
  <c r="FL255"/>
  <c r="FM255"/>
  <c r="FN255"/>
  <c r="GA255"/>
  <c r="AQ255" l="1"/>
  <c r="AR255" s="1"/>
  <c r="EI254"/>
  <c r="EP254" s="1"/>
  <c r="EH255"/>
  <c r="EI255" s="1"/>
  <c r="DI255"/>
  <c r="AY255" s="1"/>
  <c r="EM255" s="1"/>
  <c r="FH251"/>
  <c r="FI252"/>
  <c r="FJ252"/>
  <c r="FJ250"/>
  <c r="FI250"/>
  <c r="FW253"/>
  <c r="EY253"/>
  <c r="FV253"/>
  <c r="ER253"/>
  <c r="EV253" s="1"/>
  <c r="FS253" s="1"/>
  <c r="FX253" s="1"/>
  <c r="FU253"/>
  <c r="FT253"/>
  <c r="FD253"/>
  <c r="FS252"/>
  <c r="FX252" s="1"/>
  <c r="AK256"/>
  <c r="AM256" s="1"/>
  <c r="AL256"/>
  <c r="EN256" s="1"/>
  <c r="AN256"/>
  <c r="AP256"/>
  <c r="AT256"/>
  <c r="AV256"/>
  <c r="EL256" s="1"/>
  <c r="BG256"/>
  <c r="BH256"/>
  <c r="CZ256"/>
  <c r="DC256"/>
  <c r="DF256"/>
  <c r="DI256" s="1"/>
  <c r="AY256" s="1"/>
  <c r="EM256" s="1"/>
  <c r="DK256"/>
  <c r="DL256"/>
  <c r="DG256" s="1"/>
  <c r="DM256"/>
  <c r="DH256" s="1"/>
  <c r="EF256"/>
  <c r="EG256"/>
  <c r="EH256" s="1"/>
  <c r="EK256"/>
  <c r="FL256"/>
  <c r="FM256"/>
  <c r="FN256"/>
  <c r="GA256"/>
  <c r="AQ256" l="1"/>
  <c r="AR256" s="1"/>
  <c r="ET255"/>
  <c r="ES255"/>
  <c r="AO256"/>
  <c r="EI256" s="1"/>
  <c r="EP256" s="1"/>
  <c r="AZ255"/>
  <c r="EU255" s="1"/>
  <c r="FK250"/>
  <c r="FO250" s="1"/>
  <c r="FP250" s="1"/>
  <c r="FQ250" s="1"/>
  <c r="FK252"/>
  <c r="FO252" s="1"/>
  <c r="FP252" s="1"/>
  <c r="FQ252" s="1"/>
  <c r="EJ254"/>
  <c r="EJ255"/>
  <c r="FE255"/>
  <c r="FF255" s="1"/>
  <c r="FE254"/>
  <c r="FF254" s="1"/>
  <c r="EO254"/>
  <c r="EP255"/>
  <c r="EO255"/>
  <c r="FD255" s="1"/>
  <c r="FZ252"/>
  <c r="FY252"/>
  <c r="GB252" s="1"/>
  <c r="GC252" s="1"/>
  <c r="GD252" s="1"/>
  <c r="FJ251"/>
  <c r="FI251"/>
  <c r="FZ253"/>
  <c r="FY253"/>
  <c r="GB253" s="1"/>
  <c r="GC253" s="1"/>
  <c r="GD253" s="1"/>
  <c r="EY255"/>
  <c r="EZ253"/>
  <c r="FG253" s="1"/>
  <c r="AK257"/>
  <c r="AM257" s="1"/>
  <c r="AL257"/>
  <c r="EN257" s="1"/>
  <c r="AN257"/>
  <c r="AO257"/>
  <c r="AP257"/>
  <c r="AT257"/>
  <c r="AV257"/>
  <c r="BG257"/>
  <c r="BH257"/>
  <c r="CZ257"/>
  <c r="DC257"/>
  <c r="DF257"/>
  <c r="DI257" s="1"/>
  <c r="AY257" s="1"/>
  <c r="EM257" s="1"/>
  <c r="DK257"/>
  <c r="DL257"/>
  <c r="DG257" s="1"/>
  <c r="DM257"/>
  <c r="DH257" s="1"/>
  <c r="EF257"/>
  <c r="EG257"/>
  <c r="EK257"/>
  <c r="EL257"/>
  <c r="FL257"/>
  <c r="FM257"/>
  <c r="FN257"/>
  <c r="GA257"/>
  <c r="AZ256" l="1"/>
  <c r="EU256" s="1"/>
  <c r="ES256"/>
  <c r="ET256"/>
  <c r="FU255"/>
  <c r="FT255"/>
  <c r="ER255"/>
  <c r="EV255" s="1"/>
  <c r="FS255" s="1"/>
  <c r="FX255" s="1"/>
  <c r="FY255" s="1"/>
  <c r="GB255" s="1"/>
  <c r="GC255" s="1"/>
  <c r="GD255" s="1"/>
  <c r="FW255"/>
  <c r="FV255"/>
  <c r="EH257"/>
  <c r="EY254"/>
  <c r="EZ254" s="1"/>
  <c r="ER254"/>
  <c r="EV254" s="1"/>
  <c r="FS254" s="1"/>
  <c r="FX254" s="1"/>
  <c r="FV254"/>
  <c r="FW254"/>
  <c r="FD254"/>
  <c r="FT254"/>
  <c r="FU254"/>
  <c r="EO256"/>
  <c r="FD256" s="1"/>
  <c r="FK251"/>
  <c r="FO251" s="1"/>
  <c r="FP251" s="1"/>
  <c r="FQ251" s="1"/>
  <c r="EJ256"/>
  <c r="FE256"/>
  <c r="FF256" s="1"/>
  <c r="EI257"/>
  <c r="EO257" s="1"/>
  <c r="FH253"/>
  <c r="FZ255"/>
  <c r="EZ255"/>
  <c r="FG255" s="1"/>
  <c r="AQ257"/>
  <c r="AK258"/>
  <c r="AM258" s="1"/>
  <c r="AL258"/>
  <c r="AN258"/>
  <c r="AO258"/>
  <c r="AP258"/>
  <c r="AT258"/>
  <c r="AV258"/>
  <c r="BG258"/>
  <c r="BH258"/>
  <c r="CZ258"/>
  <c r="DC258"/>
  <c r="DF258"/>
  <c r="DK258"/>
  <c r="DL258"/>
  <c r="DG258" s="1"/>
  <c r="DM258"/>
  <c r="DH258" s="1"/>
  <c r="EF258"/>
  <c r="EG258"/>
  <c r="EK258"/>
  <c r="EL258"/>
  <c r="EN258"/>
  <c r="FL258"/>
  <c r="FM258"/>
  <c r="FN258"/>
  <c r="GA258"/>
  <c r="FT256" l="1"/>
  <c r="FU256"/>
  <c r="FW256"/>
  <c r="EY256"/>
  <c r="FV256"/>
  <c r="FG254"/>
  <c r="FH254" s="1"/>
  <c r="FJ254" s="1"/>
  <c r="FY254"/>
  <c r="GB254" s="1"/>
  <c r="GC254" s="1"/>
  <c r="GD254" s="1"/>
  <c r="FZ254"/>
  <c r="EH258"/>
  <c r="EI258" s="1"/>
  <c r="FE257"/>
  <c r="FF257" s="1"/>
  <c r="ER256"/>
  <c r="EV256" s="1"/>
  <c r="FS256" s="1"/>
  <c r="FX256" s="1"/>
  <c r="ER257"/>
  <c r="FU257"/>
  <c r="FT257"/>
  <c r="FW257"/>
  <c r="EY257"/>
  <c r="FV257"/>
  <c r="FD257"/>
  <c r="DI258"/>
  <c r="AY258" s="1"/>
  <c r="EM258" s="1"/>
  <c r="FH255"/>
  <c r="ET257"/>
  <c r="AR257"/>
  <c r="AZ257"/>
  <c r="EU257" s="1"/>
  <c r="ES257"/>
  <c r="EJ257"/>
  <c r="FJ253"/>
  <c r="FI253"/>
  <c r="EP257"/>
  <c r="EZ256"/>
  <c r="FG256" s="1"/>
  <c r="FI254"/>
  <c r="AQ258"/>
  <c r="AK259"/>
  <c r="AM259" s="1"/>
  <c r="AL259"/>
  <c r="AN259"/>
  <c r="AO259"/>
  <c r="AP259"/>
  <c r="AQ259"/>
  <c r="AR259" s="1"/>
  <c r="AT259"/>
  <c r="AV259"/>
  <c r="EL259" s="1"/>
  <c r="BG259"/>
  <c r="BH259"/>
  <c r="CZ259"/>
  <c r="DC259"/>
  <c r="DF259"/>
  <c r="DK259"/>
  <c r="DL259"/>
  <c r="DG259" s="1"/>
  <c r="DM259"/>
  <c r="DH259" s="1"/>
  <c r="EF259"/>
  <c r="EG259"/>
  <c r="EH259" s="1"/>
  <c r="EK259"/>
  <c r="EN259"/>
  <c r="FL259"/>
  <c r="FM259"/>
  <c r="FN259"/>
  <c r="GA259"/>
  <c r="FK254" l="1"/>
  <c r="FO254" s="1"/>
  <c r="FP254" s="1"/>
  <c r="FQ254" s="1"/>
  <c r="FE258"/>
  <c r="FF258" s="1"/>
  <c r="EO258"/>
  <c r="FT258" s="1"/>
  <c r="ET259"/>
  <c r="FK253"/>
  <c r="FO253" s="1"/>
  <c r="FP253" s="1"/>
  <c r="FQ253" s="1"/>
  <c r="EI259"/>
  <c r="EP259" s="1"/>
  <c r="DI259"/>
  <c r="AY259" s="1"/>
  <c r="EM259" s="1"/>
  <c r="FZ256"/>
  <c r="FY256"/>
  <c r="GB256" s="1"/>
  <c r="GC256" s="1"/>
  <c r="GD256" s="1"/>
  <c r="EY258"/>
  <c r="EV257"/>
  <c r="FS257" s="1"/>
  <c r="FX257" s="1"/>
  <c r="EP258"/>
  <c r="FH256"/>
  <c r="EJ258"/>
  <c r="ET258"/>
  <c r="AR258"/>
  <c r="AZ258"/>
  <c r="EU258" s="1"/>
  <c r="ES258"/>
  <c r="FI255"/>
  <c r="FJ255"/>
  <c r="EZ257"/>
  <c r="FG257" s="1"/>
  <c r="ES259"/>
  <c r="AZ259"/>
  <c r="EU259" s="1"/>
  <c r="AK260"/>
  <c r="AM260" s="1"/>
  <c r="AL260"/>
  <c r="EN260" s="1"/>
  <c r="AN260"/>
  <c r="AP260"/>
  <c r="AQ260"/>
  <c r="AR260" s="1"/>
  <c r="AT260"/>
  <c r="AV260"/>
  <c r="EL260" s="1"/>
  <c r="BG260"/>
  <c r="BH260"/>
  <c r="CZ260"/>
  <c r="DC260"/>
  <c r="DF260"/>
  <c r="DK260"/>
  <c r="DL260"/>
  <c r="DG260" s="1"/>
  <c r="DM260"/>
  <c r="DH260" s="1"/>
  <c r="EF260"/>
  <c r="EG260"/>
  <c r="EK260"/>
  <c r="FL260"/>
  <c r="FM260"/>
  <c r="FN260"/>
  <c r="GA260"/>
  <c r="FD258" l="1"/>
  <c r="AO260"/>
  <c r="ER258"/>
  <c r="EV258" s="1"/>
  <c r="FS258" s="1"/>
  <c r="FX258" s="1"/>
  <c r="FW258"/>
  <c r="EJ259"/>
  <c r="FV258"/>
  <c r="FU258"/>
  <c r="FE259"/>
  <c r="FF259" s="1"/>
  <c r="EH260"/>
  <c r="FK255"/>
  <c r="FO255" s="1"/>
  <c r="FP255" s="1"/>
  <c r="FQ255" s="1"/>
  <c r="EO259"/>
  <c r="FV259" s="1"/>
  <c r="ET260"/>
  <c r="DI260"/>
  <c r="AY260" s="1"/>
  <c r="EM260" s="1"/>
  <c r="FH257"/>
  <c r="FI256"/>
  <c r="FJ256"/>
  <c r="FY257"/>
  <c r="GB257" s="1"/>
  <c r="GC257" s="1"/>
  <c r="GD257" s="1"/>
  <c r="FZ257"/>
  <c r="EY259"/>
  <c r="EZ258"/>
  <c r="ES260"/>
  <c r="AZ260"/>
  <c r="EU260" s="1"/>
  <c r="AK261"/>
  <c r="AM261" s="1"/>
  <c r="AL261"/>
  <c r="EN261" s="1"/>
  <c r="AN261"/>
  <c r="AO261"/>
  <c r="AP261"/>
  <c r="AT261"/>
  <c r="AV261"/>
  <c r="BG261"/>
  <c r="BH261"/>
  <c r="CZ261"/>
  <c r="DC261"/>
  <c r="DF261"/>
  <c r="DK261"/>
  <c r="DL261"/>
  <c r="DG261" s="1"/>
  <c r="DM261"/>
  <c r="DH261" s="1"/>
  <c r="EF261"/>
  <c r="EG261"/>
  <c r="EK261"/>
  <c r="EL261"/>
  <c r="FL261"/>
  <c r="FM261"/>
  <c r="FN261"/>
  <c r="GA261"/>
  <c r="FG258" l="1"/>
  <c r="FH258" s="1"/>
  <c r="EI260"/>
  <c r="EJ260" s="1"/>
  <c r="FD259"/>
  <c r="FT259"/>
  <c r="FU259"/>
  <c r="ER259"/>
  <c r="EV259" s="1"/>
  <c r="FS259" s="1"/>
  <c r="FX259" s="1"/>
  <c r="FY259" s="1"/>
  <c r="GB259" s="1"/>
  <c r="GC259" s="1"/>
  <c r="GD259" s="1"/>
  <c r="FW259"/>
  <c r="FK256"/>
  <c r="FO256" s="1"/>
  <c r="FP256" s="1"/>
  <c r="FQ256" s="1"/>
  <c r="EH261"/>
  <c r="EI261" s="1"/>
  <c r="EP261" s="1"/>
  <c r="DI261"/>
  <c r="AY261" s="1"/>
  <c r="EM261" s="1"/>
  <c r="EZ259"/>
  <c r="FG259" s="1"/>
  <c r="AQ261"/>
  <c r="FY258"/>
  <c r="GB258" s="1"/>
  <c r="GC258" s="1"/>
  <c r="GD258" s="1"/>
  <c r="FZ258"/>
  <c r="FI257"/>
  <c r="FJ257"/>
  <c r="AK262"/>
  <c r="AM262" s="1"/>
  <c r="AL262"/>
  <c r="EN262" s="1"/>
  <c r="AN262"/>
  <c r="AO262"/>
  <c r="AP262"/>
  <c r="AT262"/>
  <c r="AV262"/>
  <c r="BG262"/>
  <c r="BH262"/>
  <c r="CZ262"/>
  <c r="DC262"/>
  <c r="DF262"/>
  <c r="DI262" s="1"/>
  <c r="AY262" s="1"/>
  <c r="EM262" s="1"/>
  <c r="DK262"/>
  <c r="DL262"/>
  <c r="DG262" s="1"/>
  <c r="DM262"/>
  <c r="DH262" s="1"/>
  <c r="EF262"/>
  <c r="EG262"/>
  <c r="EK262"/>
  <c r="EL262"/>
  <c r="FL262"/>
  <c r="FM262"/>
  <c r="FN262"/>
  <c r="GA262"/>
  <c r="AQ262" l="1"/>
  <c r="AR262" s="1"/>
  <c r="EP260"/>
  <c r="EO260"/>
  <c r="FD260" s="1"/>
  <c r="FE260"/>
  <c r="FF260" s="1"/>
  <c r="FZ259"/>
  <c r="EH262"/>
  <c r="EI262" s="1"/>
  <c r="EP262" s="1"/>
  <c r="FT260"/>
  <c r="FK257"/>
  <c r="FO257" s="1"/>
  <c r="FP257" s="1"/>
  <c r="FQ257" s="1"/>
  <c r="EJ261"/>
  <c r="EO261"/>
  <c r="ER261" s="1"/>
  <c r="AR261"/>
  <c r="AZ261"/>
  <c r="EU261" s="1"/>
  <c r="ES261"/>
  <c r="ET261"/>
  <c r="FE261"/>
  <c r="FF261" s="1"/>
  <c r="FH259"/>
  <c r="FJ258"/>
  <c r="FI258"/>
  <c r="AZ262"/>
  <c r="EU262" s="1"/>
  <c r="AK263"/>
  <c r="AM263" s="1"/>
  <c r="AL263"/>
  <c r="EN263" s="1"/>
  <c r="AN263"/>
  <c r="AP263"/>
  <c r="AT263"/>
  <c r="AV263"/>
  <c r="BH263"/>
  <c r="CZ263"/>
  <c r="DC263"/>
  <c r="DF263"/>
  <c r="DK263"/>
  <c r="DL263"/>
  <c r="DG263" s="1"/>
  <c r="DM263"/>
  <c r="DH263" s="1"/>
  <c r="EF263"/>
  <c r="EG263"/>
  <c r="EK263"/>
  <c r="EL263"/>
  <c r="FL263"/>
  <c r="FM263"/>
  <c r="FN263"/>
  <c r="GA263"/>
  <c r="ET262" l="1"/>
  <c r="ES262"/>
  <c r="AO263"/>
  <c r="ER260"/>
  <c r="EV260" s="1"/>
  <c r="FS260" s="1"/>
  <c r="FX260" s="1"/>
  <c r="FY260" s="1"/>
  <c r="GB260" s="1"/>
  <c r="GC260" s="1"/>
  <c r="GD260" s="1"/>
  <c r="FW260"/>
  <c r="FU260"/>
  <c r="EY260"/>
  <c r="EZ260" s="1"/>
  <c r="FV260"/>
  <c r="AQ263"/>
  <c r="AR263" s="1"/>
  <c r="EY261"/>
  <c r="EZ261" s="1"/>
  <c r="FD261"/>
  <c r="FU261"/>
  <c r="FT261"/>
  <c r="FW261"/>
  <c r="EH263"/>
  <c r="FK258"/>
  <c r="FO258" s="1"/>
  <c r="FP258" s="1"/>
  <c r="FQ258" s="1"/>
  <c r="FV261"/>
  <c r="DI263"/>
  <c r="AY263" s="1"/>
  <c r="EM263" s="1"/>
  <c r="EO262"/>
  <c r="EJ262"/>
  <c r="BG263"/>
  <c r="EV261"/>
  <c r="FE262"/>
  <c r="FF262" s="1"/>
  <c r="FI259"/>
  <c r="FJ259"/>
  <c r="AK264"/>
  <c r="AM264" s="1"/>
  <c r="AL264"/>
  <c r="EN264" s="1"/>
  <c r="AN264"/>
  <c r="AT264"/>
  <c r="AV264"/>
  <c r="EL264" s="1"/>
  <c r="BH264"/>
  <c r="CZ264"/>
  <c r="DC264"/>
  <c r="DF264"/>
  <c r="DL264"/>
  <c r="BG264" s="1"/>
  <c r="DM264"/>
  <c r="DH264" s="1"/>
  <c r="EF264"/>
  <c r="EG264"/>
  <c r="EK264"/>
  <c r="FL264"/>
  <c r="FM264"/>
  <c r="FN264"/>
  <c r="GA264"/>
  <c r="EI263" l="1"/>
  <c r="EP263" s="1"/>
  <c r="AO264"/>
  <c r="FG260"/>
  <c r="FH260" s="1"/>
  <c r="FG261"/>
  <c r="EH264"/>
  <c r="ES263"/>
  <c r="FZ260"/>
  <c r="AZ263"/>
  <c r="EU263" s="1"/>
  <c r="AP264"/>
  <c r="AQ264"/>
  <c r="AR264" s="1"/>
  <c r="ET263"/>
  <c r="EJ263"/>
  <c r="EO263"/>
  <c r="FD263" s="1"/>
  <c r="FK259"/>
  <c r="FO259" s="1"/>
  <c r="FP259" s="1"/>
  <c r="FQ259" s="1"/>
  <c r="FH261"/>
  <c r="EI264"/>
  <c r="EP264" s="1"/>
  <c r="FJ260"/>
  <c r="FI260"/>
  <c r="FS261"/>
  <c r="FX261" s="1"/>
  <c r="DG264"/>
  <c r="DI264" s="1"/>
  <c r="AY264" s="1"/>
  <c r="EM264" s="1"/>
  <c r="EY262"/>
  <c r="FV262"/>
  <c r="ER262"/>
  <c r="EV262" s="1"/>
  <c r="FS262" s="1"/>
  <c r="FX262" s="1"/>
  <c r="FU262"/>
  <c r="FW262"/>
  <c r="FT262"/>
  <c r="FD262"/>
  <c r="ER263"/>
  <c r="FU263"/>
  <c r="DK264"/>
  <c r="AK265"/>
  <c r="AM265" s="1"/>
  <c r="AL265"/>
  <c r="EN265" s="1"/>
  <c r="AN265"/>
  <c r="AP265"/>
  <c r="AT265"/>
  <c r="AV265"/>
  <c r="BH265"/>
  <c r="CZ265"/>
  <c r="DC265"/>
  <c r="DF265"/>
  <c r="DI265" s="1"/>
  <c r="AY265" s="1"/>
  <c r="EM265" s="1"/>
  <c r="DL265"/>
  <c r="DG265" s="1"/>
  <c r="DM265"/>
  <c r="DH265" s="1"/>
  <c r="EF265"/>
  <c r="EG265"/>
  <c r="EK265"/>
  <c r="EL265"/>
  <c r="FL265"/>
  <c r="FM265"/>
  <c r="FN265"/>
  <c r="GA265"/>
  <c r="EY263" l="1"/>
  <c r="FV263"/>
  <c r="FE263"/>
  <c r="FF263" s="1"/>
  <c r="FW263"/>
  <c r="FT263"/>
  <c r="AO265"/>
  <c r="EV263"/>
  <c r="FS263" s="1"/>
  <c r="FX263" s="1"/>
  <c r="FZ263" s="1"/>
  <c r="AQ265"/>
  <c r="AZ265" s="1"/>
  <c r="EU265" s="1"/>
  <c r="AZ264"/>
  <c r="EU264" s="1"/>
  <c r="ES264"/>
  <c r="ET264"/>
  <c r="EH265"/>
  <c r="FE264"/>
  <c r="FF264" s="1"/>
  <c r="FK260"/>
  <c r="FO260" s="1"/>
  <c r="FP260" s="1"/>
  <c r="FQ260" s="1"/>
  <c r="EJ264"/>
  <c r="FZ262"/>
  <c r="FY262"/>
  <c r="GB262" s="1"/>
  <c r="GC262" s="1"/>
  <c r="GD262" s="1"/>
  <c r="EZ262"/>
  <c r="FG262" s="1"/>
  <c r="FI261"/>
  <c r="FJ261"/>
  <c r="DK265"/>
  <c r="BG265"/>
  <c r="EO264"/>
  <c r="EZ263"/>
  <c r="FG263" s="1"/>
  <c r="FZ261"/>
  <c r="FY261"/>
  <c r="GB261" s="1"/>
  <c r="GC261" s="1"/>
  <c r="GD261" s="1"/>
  <c r="AK266"/>
  <c r="AM266" s="1"/>
  <c r="AL266"/>
  <c r="EN266" s="1"/>
  <c r="AN266"/>
  <c r="AO266"/>
  <c r="AP266"/>
  <c r="AT266"/>
  <c r="AV266"/>
  <c r="BG266"/>
  <c r="BH266"/>
  <c r="CZ266"/>
  <c r="DC266"/>
  <c r="DF266"/>
  <c r="DK266"/>
  <c r="DL266"/>
  <c r="DG266" s="1"/>
  <c r="DM266"/>
  <c r="DH266" s="1"/>
  <c r="EF266"/>
  <c r="EG266"/>
  <c r="EK266"/>
  <c r="EL266"/>
  <c r="FL266"/>
  <c r="FM266"/>
  <c r="FN266"/>
  <c r="GA266"/>
  <c r="EI265" l="1"/>
  <c r="EJ265" s="1"/>
  <c r="FY263"/>
  <c r="GB263" s="1"/>
  <c r="GC263" s="1"/>
  <c r="GD263" s="1"/>
  <c r="ET265"/>
  <c r="AR265"/>
  <c r="ES265"/>
  <c r="EH266"/>
  <c r="EI266" s="1"/>
  <c r="EO266" s="1"/>
  <c r="FK261"/>
  <c r="FO261" s="1"/>
  <c r="FP261" s="1"/>
  <c r="FQ261" s="1"/>
  <c r="DI266"/>
  <c r="AY266" s="1"/>
  <c r="EM266" s="1"/>
  <c r="FH263"/>
  <c r="FH262"/>
  <c r="FW264"/>
  <c r="FT264"/>
  <c r="EY264"/>
  <c r="FV264"/>
  <c r="ER264"/>
  <c r="EV264" s="1"/>
  <c r="FS264" s="1"/>
  <c r="FX264" s="1"/>
  <c r="FU264"/>
  <c r="FD264"/>
  <c r="AQ266"/>
  <c r="AK267"/>
  <c r="AM267" s="1"/>
  <c r="AL267"/>
  <c r="EN267" s="1"/>
  <c r="AN267"/>
  <c r="AO267"/>
  <c r="AT267"/>
  <c r="AV267"/>
  <c r="BG267"/>
  <c r="BH267"/>
  <c r="CZ267"/>
  <c r="DC267"/>
  <c r="DF267"/>
  <c r="DK267"/>
  <c r="DL267"/>
  <c r="DG267" s="1"/>
  <c r="DM267"/>
  <c r="DH267" s="1"/>
  <c r="EF267"/>
  <c r="EG267"/>
  <c r="EK267"/>
  <c r="EL267"/>
  <c r="FL267"/>
  <c r="FM267"/>
  <c r="FN267"/>
  <c r="GA267"/>
  <c r="EO265" l="1"/>
  <c r="FD265" s="1"/>
  <c r="EP265"/>
  <c r="FE265"/>
  <c r="FF265" s="1"/>
  <c r="FE266"/>
  <c r="FF266" s="1"/>
  <c r="FU265"/>
  <c r="EJ266"/>
  <c r="EH267"/>
  <c r="EI267" s="1"/>
  <c r="EP267" s="1"/>
  <c r="ER266"/>
  <c r="FU266"/>
  <c r="FW266"/>
  <c r="EY266"/>
  <c r="FV266"/>
  <c r="FT266"/>
  <c r="FD266"/>
  <c r="DI267"/>
  <c r="AY267" s="1"/>
  <c r="EM267" s="1"/>
  <c r="EZ264"/>
  <c r="FG264" s="1"/>
  <c r="FZ264"/>
  <c r="FY264"/>
  <c r="GB264" s="1"/>
  <c r="GC264" s="1"/>
  <c r="GD264" s="1"/>
  <c r="FJ263"/>
  <c r="FI263"/>
  <c r="AP267"/>
  <c r="AQ267"/>
  <c r="EP266"/>
  <c r="ET266"/>
  <c r="AR266"/>
  <c r="AZ266"/>
  <c r="EU266" s="1"/>
  <c r="ES266"/>
  <c r="FI262"/>
  <c r="FJ262"/>
  <c r="AK268"/>
  <c r="AM268" s="1"/>
  <c r="AL268"/>
  <c r="EN268" s="1"/>
  <c r="AN268"/>
  <c r="AO268"/>
  <c r="AP268"/>
  <c r="AV268"/>
  <c r="EL268" s="1"/>
  <c r="BG268"/>
  <c r="BH268"/>
  <c r="CZ268"/>
  <c r="AT268" s="1"/>
  <c r="EK268" s="1"/>
  <c r="DC268"/>
  <c r="DF268"/>
  <c r="DK268"/>
  <c r="DL268"/>
  <c r="DG268" s="1"/>
  <c r="DM268"/>
  <c r="DH268" s="1"/>
  <c r="EF268"/>
  <c r="EG268"/>
  <c r="FL268"/>
  <c r="FM268"/>
  <c r="FN268"/>
  <c r="GA268"/>
  <c r="AQ268" l="1"/>
  <c r="AR268" s="1"/>
  <c r="EY265"/>
  <c r="EZ265" s="1"/>
  <c r="FG265" s="1"/>
  <c r="FH265" s="1"/>
  <c r="FT265"/>
  <c r="FW265"/>
  <c r="ER265"/>
  <c r="EV265" s="1"/>
  <c r="FS265" s="1"/>
  <c r="FX265" s="1"/>
  <c r="FY265" s="1"/>
  <c r="GB265" s="1"/>
  <c r="GC265" s="1"/>
  <c r="GD265" s="1"/>
  <c r="FV265"/>
  <c r="EH268"/>
  <c r="EI268" s="1"/>
  <c r="EO268" s="1"/>
  <c r="FK262"/>
  <c r="FO262" s="1"/>
  <c r="FP262" s="1"/>
  <c r="FQ262" s="1"/>
  <c r="EO267"/>
  <c r="FD267" s="1"/>
  <c r="FK263"/>
  <c r="FO263" s="1"/>
  <c r="FP263" s="1"/>
  <c r="FQ263" s="1"/>
  <c r="FE267"/>
  <c r="FF267" s="1"/>
  <c r="FH264"/>
  <c r="DI268"/>
  <c r="AY268" s="1"/>
  <c r="EM268" s="1"/>
  <c r="EZ266"/>
  <c r="FG266" s="1"/>
  <c r="EJ267"/>
  <c r="AR267"/>
  <c r="AZ267"/>
  <c r="EU267" s="1"/>
  <c r="ES267"/>
  <c r="ET267"/>
  <c r="EV266"/>
  <c r="AK269"/>
  <c r="AM269" s="1"/>
  <c r="AL269"/>
  <c r="EN269" s="1"/>
  <c r="AN269"/>
  <c r="AO269"/>
  <c r="AP269"/>
  <c r="AT269"/>
  <c r="AV269"/>
  <c r="BG269"/>
  <c r="BH269"/>
  <c r="CZ269"/>
  <c r="DC269"/>
  <c r="DF269"/>
  <c r="DK269"/>
  <c r="DL269"/>
  <c r="DG269" s="1"/>
  <c r="DM269"/>
  <c r="DH269" s="1"/>
  <c r="EF269"/>
  <c r="EG269"/>
  <c r="EK269"/>
  <c r="EL269"/>
  <c r="FL269"/>
  <c r="FM269"/>
  <c r="FN269"/>
  <c r="GA269"/>
  <c r="ES268" l="1"/>
  <c r="AZ268"/>
  <c r="EU268" s="1"/>
  <c r="ET268"/>
  <c r="FZ265"/>
  <c r="FU267"/>
  <c r="FT267"/>
  <c r="EH269"/>
  <c r="FW267"/>
  <c r="FV267"/>
  <c r="ER267"/>
  <c r="EV267" s="1"/>
  <c r="EY267"/>
  <c r="EZ267" s="1"/>
  <c r="FG267" s="1"/>
  <c r="EP268"/>
  <c r="EJ268"/>
  <c r="DI269"/>
  <c r="AY269" s="1"/>
  <c r="EM269" s="1"/>
  <c r="EI269"/>
  <c r="EP269" s="1"/>
  <c r="EY268"/>
  <c r="FV268"/>
  <c r="FT268"/>
  <c r="ER268"/>
  <c r="EV268" s="1"/>
  <c r="FU268"/>
  <c r="FW268"/>
  <c r="FD268"/>
  <c r="FH266"/>
  <c r="FJ264"/>
  <c r="FI264"/>
  <c r="FI265"/>
  <c r="FJ265"/>
  <c r="FE268"/>
  <c r="FF268" s="1"/>
  <c r="FS266"/>
  <c r="FX266" s="1"/>
  <c r="AQ269"/>
  <c r="AK270"/>
  <c r="AM270" s="1"/>
  <c r="AL270"/>
  <c r="EN270" s="1"/>
  <c r="AN270"/>
  <c r="AO270"/>
  <c r="AT270"/>
  <c r="AV270"/>
  <c r="BG270"/>
  <c r="BH270"/>
  <c r="CZ270"/>
  <c r="DC270"/>
  <c r="DF270"/>
  <c r="DK270"/>
  <c r="DL270"/>
  <c r="DG270" s="1"/>
  <c r="DM270"/>
  <c r="DH270" s="1"/>
  <c r="EF270"/>
  <c r="EG270"/>
  <c r="EK270"/>
  <c r="EL270"/>
  <c r="FL270"/>
  <c r="FM270"/>
  <c r="FN270"/>
  <c r="GA270"/>
  <c r="FS268" l="1"/>
  <c r="FX268" s="1"/>
  <c r="FY268" s="1"/>
  <c r="GB268" s="1"/>
  <c r="GC268" s="1"/>
  <c r="GD268" s="1"/>
  <c r="FE269"/>
  <c r="FF269" s="1"/>
  <c r="EH270"/>
  <c r="EI270" s="1"/>
  <c r="EO270" s="1"/>
  <c r="FK265"/>
  <c r="FO265" s="1"/>
  <c r="FP265" s="1"/>
  <c r="FQ265" s="1"/>
  <c r="FK264"/>
  <c r="FO264" s="1"/>
  <c r="FP264" s="1"/>
  <c r="FQ264" s="1"/>
  <c r="EO269"/>
  <c r="ER269" s="1"/>
  <c r="EJ269"/>
  <c r="DI270"/>
  <c r="AY270" s="1"/>
  <c r="EM270" s="1"/>
  <c r="FH267"/>
  <c r="FS267"/>
  <c r="FX267" s="1"/>
  <c r="FZ266"/>
  <c r="FY266"/>
  <c r="GB266" s="1"/>
  <c r="GC266" s="1"/>
  <c r="GD266" s="1"/>
  <c r="FJ266"/>
  <c r="FI266"/>
  <c r="AP270"/>
  <c r="AQ270"/>
  <c r="AR269"/>
  <c r="AZ269"/>
  <c r="EU269" s="1"/>
  <c r="ES269"/>
  <c r="ET269"/>
  <c r="EZ268"/>
  <c r="FG268" s="1"/>
  <c r="AK271"/>
  <c r="AL271"/>
  <c r="EN271" s="1"/>
  <c r="AM271"/>
  <c r="AN271"/>
  <c r="AO271"/>
  <c r="AP271"/>
  <c r="AQ271"/>
  <c r="ET271" s="1"/>
  <c r="AV271"/>
  <c r="BG271"/>
  <c r="BH271"/>
  <c r="CZ271"/>
  <c r="AT271" s="1"/>
  <c r="EK271" s="1"/>
  <c r="DC271"/>
  <c r="DF271"/>
  <c r="DK271"/>
  <c r="DL271"/>
  <c r="DG271" s="1"/>
  <c r="DM271"/>
  <c r="DH271" s="1"/>
  <c r="EF271"/>
  <c r="EG271"/>
  <c r="EL271"/>
  <c r="FL271"/>
  <c r="FM271"/>
  <c r="FN271"/>
  <c r="GA271"/>
  <c r="EH271" l="1"/>
  <c r="EI271" s="1"/>
  <c r="EO271" s="1"/>
  <c r="EY269"/>
  <c r="EZ269" s="1"/>
  <c r="FZ268"/>
  <c r="FK266"/>
  <c r="FO266" s="1"/>
  <c r="FP266" s="1"/>
  <c r="FQ266" s="1"/>
  <c r="FD269"/>
  <c r="FW269"/>
  <c r="FV269"/>
  <c r="FU269"/>
  <c r="FT269"/>
  <c r="ES271"/>
  <c r="AR271"/>
  <c r="AZ271"/>
  <c r="EU271" s="1"/>
  <c r="FE270"/>
  <c r="FF270" s="1"/>
  <c r="FH268"/>
  <c r="EY270"/>
  <c r="FV270"/>
  <c r="ER270"/>
  <c r="FU270"/>
  <c r="FT270"/>
  <c r="FW270"/>
  <c r="FD270"/>
  <c r="DI271"/>
  <c r="AY271" s="1"/>
  <c r="EM271" s="1"/>
  <c r="FI267"/>
  <c r="FJ267"/>
  <c r="EJ270"/>
  <c r="FZ267"/>
  <c r="FY267"/>
  <c r="GB267" s="1"/>
  <c r="GC267" s="1"/>
  <c r="GD267" s="1"/>
  <c r="EV269"/>
  <c r="EP270"/>
  <c r="AR270"/>
  <c r="AZ270"/>
  <c r="EU270" s="1"/>
  <c r="ES270"/>
  <c r="ET270"/>
  <c r="AK272"/>
  <c r="AM272" s="1"/>
  <c r="AL272"/>
  <c r="EN272" s="1"/>
  <c r="AN272"/>
  <c r="AP272"/>
  <c r="AT272"/>
  <c r="AV272"/>
  <c r="BG272"/>
  <c r="BH272"/>
  <c r="CZ272"/>
  <c r="DC272"/>
  <c r="DF272"/>
  <c r="DK272"/>
  <c r="DL272"/>
  <c r="DG272" s="1"/>
  <c r="DM272"/>
  <c r="DH272" s="1"/>
  <c r="EF272"/>
  <c r="EG272"/>
  <c r="EK272"/>
  <c r="EL272"/>
  <c r="FL272"/>
  <c r="FM272"/>
  <c r="FN272"/>
  <c r="GA272"/>
  <c r="AO272" l="1"/>
  <c r="FG269"/>
  <c r="FH269" s="1"/>
  <c r="FK267"/>
  <c r="FO267" s="1"/>
  <c r="FP267" s="1"/>
  <c r="FQ267" s="1"/>
  <c r="EH272"/>
  <c r="FT271"/>
  <c r="FW271"/>
  <c r="EY271"/>
  <c r="FV271"/>
  <c r="ER271"/>
  <c r="EV271" s="1"/>
  <c r="FD271"/>
  <c r="FU271"/>
  <c r="DI272"/>
  <c r="AY272" s="1"/>
  <c r="EM272" s="1"/>
  <c r="EJ271"/>
  <c r="FI268"/>
  <c r="FJ268"/>
  <c r="EV270"/>
  <c r="FS270" s="1"/>
  <c r="FX270" s="1"/>
  <c r="FE271"/>
  <c r="FF271" s="1"/>
  <c r="EP271"/>
  <c r="FS269"/>
  <c r="FX269" s="1"/>
  <c r="EZ270"/>
  <c r="FG270" s="1"/>
  <c r="FH270" s="1"/>
  <c r="AQ272"/>
  <c r="AK273"/>
  <c r="AM273" s="1"/>
  <c r="AL273"/>
  <c r="EN273" s="1"/>
  <c r="AN273"/>
  <c r="AO273"/>
  <c r="AP273"/>
  <c r="AQ273"/>
  <c r="ES273" s="1"/>
  <c r="AV273"/>
  <c r="BH273"/>
  <c r="CZ273"/>
  <c r="AT273" s="1"/>
  <c r="EK273" s="1"/>
  <c r="DC273"/>
  <c r="DF273"/>
  <c r="DK273"/>
  <c r="DL273"/>
  <c r="DG273" s="1"/>
  <c r="DM273"/>
  <c r="DH273" s="1"/>
  <c r="EF273"/>
  <c r="EG273"/>
  <c r="EL273"/>
  <c r="FL273"/>
  <c r="FM273"/>
  <c r="FN273"/>
  <c r="GA273"/>
  <c r="EI272" l="1"/>
  <c r="EJ272" s="1"/>
  <c r="EH273"/>
  <c r="EI273" s="1"/>
  <c r="EP273" s="1"/>
  <c r="AZ273"/>
  <c r="EU273" s="1"/>
  <c r="AR273"/>
  <c r="FK268"/>
  <c r="FO268" s="1"/>
  <c r="FP268" s="1"/>
  <c r="FQ268" s="1"/>
  <c r="ET273"/>
  <c r="FS271"/>
  <c r="FX271" s="1"/>
  <c r="FZ271" s="1"/>
  <c r="DI273"/>
  <c r="AY273" s="1"/>
  <c r="EM273" s="1"/>
  <c r="FZ270"/>
  <c r="FY270"/>
  <c r="GB270" s="1"/>
  <c r="GC270" s="1"/>
  <c r="GD270" s="1"/>
  <c r="EZ271"/>
  <c r="FG271" s="1"/>
  <c r="ET272"/>
  <c r="AR272"/>
  <c r="AZ272"/>
  <c r="EU272" s="1"/>
  <c r="ES272"/>
  <c r="FY269"/>
  <c r="GB269" s="1"/>
  <c r="GC269" s="1"/>
  <c r="GD269" s="1"/>
  <c r="FZ269"/>
  <c r="FJ269"/>
  <c r="FI269"/>
  <c r="FI270"/>
  <c r="FJ270"/>
  <c r="BG273"/>
  <c r="AK274"/>
  <c r="AM274" s="1"/>
  <c r="AL274"/>
  <c r="EN274" s="1"/>
  <c r="AN274"/>
  <c r="AO274"/>
  <c r="AT274"/>
  <c r="AV274"/>
  <c r="EL274" s="1"/>
  <c r="BH274"/>
  <c r="CZ274"/>
  <c r="DC274"/>
  <c r="DF274"/>
  <c r="DK274"/>
  <c r="DL274"/>
  <c r="BG274" s="1"/>
  <c r="DM274"/>
  <c r="DH274" s="1"/>
  <c r="EF274"/>
  <c r="EG274"/>
  <c r="EK274"/>
  <c r="FL274"/>
  <c r="FM274"/>
  <c r="FN274"/>
  <c r="GA274"/>
  <c r="EP272" l="1"/>
  <c r="EO272"/>
  <c r="FV272" s="1"/>
  <c r="AP274"/>
  <c r="AQ274"/>
  <c r="AR274" s="1"/>
  <c r="FE272"/>
  <c r="FF272" s="1"/>
  <c r="EH274"/>
  <c r="EI274" s="1"/>
  <c r="FK270"/>
  <c r="FO270" s="1"/>
  <c r="FP270" s="1"/>
  <c r="FQ270" s="1"/>
  <c r="FY271"/>
  <c r="GB271" s="1"/>
  <c r="GC271" s="1"/>
  <c r="GD271" s="1"/>
  <c r="EO273"/>
  <c r="ER273" s="1"/>
  <c r="EV273" s="1"/>
  <c r="FS273" s="1"/>
  <c r="FX273" s="1"/>
  <c r="EJ273"/>
  <c r="FK269"/>
  <c r="FO269" s="1"/>
  <c r="FP269" s="1"/>
  <c r="FQ269" s="1"/>
  <c r="FE273"/>
  <c r="FF273" s="1"/>
  <c r="ER272"/>
  <c r="EV272" s="1"/>
  <c r="FU272"/>
  <c r="EY272"/>
  <c r="FT272"/>
  <c r="FW272"/>
  <c r="FD272"/>
  <c r="FT273"/>
  <c r="DG274"/>
  <c r="DI274" s="1"/>
  <c r="AY274" s="1"/>
  <c r="EM274" s="1"/>
  <c r="FH271"/>
  <c r="AK275"/>
  <c r="AM275" s="1"/>
  <c r="AL275"/>
  <c r="EN275" s="1"/>
  <c r="AN275"/>
  <c r="AO275"/>
  <c r="AP275"/>
  <c r="AT275"/>
  <c r="AV275"/>
  <c r="EL275" s="1"/>
  <c r="BH275"/>
  <c r="CZ275"/>
  <c r="DC275"/>
  <c r="DF275"/>
  <c r="DL275"/>
  <c r="BG275" s="1"/>
  <c r="DM275"/>
  <c r="DH275" s="1"/>
  <c r="EF275"/>
  <c r="EG275"/>
  <c r="EK275"/>
  <c r="FL275"/>
  <c r="FM275"/>
  <c r="FN275"/>
  <c r="GA275"/>
  <c r="ET274" l="1"/>
  <c r="EJ274"/>
  <c r="AZ274"/>
  <c r="EU274" s="1"/>
  <c r="AQ275"/>
  <c r="AR275" s="1"/>
  <c r="ES274"/>
  <c r="FW273"/>
  <c r="EY273"/>
  <c r="EZ273" s="1"/>
  <c r="FD273"/>
  <c r="FU273"/>
  <c r="FV273"/>
  <c r="EO274"/>
  <c r="FD274" s="1"/>
  <c r="FE274"/>
  <c r="FF274" s="1"/>
  <c r="EH275"/>
  <c r="EI275" s="1"/>
  <c r="EP275" s="1"/>
  <c r="EP274"/>
  <c r="FZ273"/>
  <c r="FY273"/>
  <c r="GB273" s="1"/>
  <c r="GC273" s="1"/>
  <c r="GD273" s="1"/>
  <c r="FJ271"/>
  <c r="FI271"/>
  <c r="EZ272"/>
  <c r="FG272" s="1"/>
  <c r="DG275"/>
  <c r="DI275" s="1"/>
  <c r="AY275" s="1"/>
  <c r="EM275" s="1"/>
  <c r="FS272"/>
  <c r="FX272" s="1"/>
  <c r="DK275"/>
  <c r="AK276"/>
  <c r="AL276"/>
  <c r="EN276" s="1"/>
  <c r="AM276"/>
  <c r="AN276"/>
  <c r="AO276"/>
  <c r="AP276"/>
  <c r="AQ276"/>
  <c r="ET276" s="1"/>
  <c r="AV276"/>
  <c r="BH276"/>
  <c r="CZ276"/>
  <c r="AT276" s="1"/>
  <c r="EK276" s="1"/>
  <c r="DC276"/>
  <c r="DF276"/>
  <c r="DL276"/>
  <c r="BG276" s="1"/>
  <c r="DM276"/>
  <c r="DH276" s="1"/>
  <c r="EF276"/>
  <c r="EG276"/>
  <c r="EL276"/>
  <c r="FL276"/>
  <c r="FM276"/>
  <c r="FN276"/>
  <c r="GA276"/>
  <c r="AZ275" l="1"/>
  <c r="EU275" s="1"/>
  <c r="ES275"/>
  <c r="ET275"/>
  <c r="FU274"/>
  <c r="FG273"/>
  <c r="FH273" s="1"/>
  <c r="EY274"/>
  <c r="EZ274" s="1"/>
  <c r="FG274" s="1"/>
  <c r="FV274"/>
  <c r="ER274"/>
  <c r="EV274" s="1"/>
  <c r="FS274" s="1"/>
  <c r="FX274" s="1"/>
  <c r="FZ274" s="1"/>
  <c r="EH276"/>
  <c r="EI276" s="1"/>
  <c r="FT274"/>
  <c r="FK271"/>
  <c r="FO271" s="1"/>
  <c r="FP271" s="1"/>
  <c r="FQ271" s="1"/>
  <c r="FW274"/>
  <c r="EJ275"/>
  <c r="FH272"/>
  <c r="DI276"/>
  <c r="AY276" s="1"/>
  <c r="EM276" s="1"/>
  <c r="FY272"/>
  <c r="GB272" s="1"/>
  <c r="GC272" s="1"/>
  <c r="GD272" s="1"/>
  <c r="FZ272"/>
  <c r="DG276"/>
  <c r="ES276"/>
  <c r="AZ276"/>
  <c r="EU276" s="1"/>
  <c r="AR276"/>
  <c r="DK276"/>
  <c r="FE275"/>
  <c r="FF275" s="1"/>
  <c r="EO275"/>
  <c r="AK277"/>
  <c r="AL277"/>
  <c r="EN277" s="1"/>
  <c r="AM277"/>
  <c r="AN277"/>
  <c r="AO277"/>
  <c r="AP277"/>
  <c r="AQ277"/>
  <c r="AR277" s="1"/>
  <c r="AT277"/>
  <c r="AV277"/>
  <c r="EL277" s="1"/>
  <c r="BG277"/>
  <c r="BH277"/>
  <c r="CZ277"/>
  <c r="DC277"/>
  <c r="DF277"/>
  <c r="DI277" s="1"/>
  <c r="AY277" s="1"/>
  <c r="EM277" s="1"/>
  <c r="DK277"/>
  <c r="DL277"/>
  <c r="DG277" s="1"/>
  <c r="DM277"/>
  <c r="DH277" s="1"/>
  <c r="EF277"/>
  <c r="EG277"/>
  <c r="EK277"/>
  <c r="FL277"/>
  <c r="FM277"/>
  <c r="FN277"/>
  <c r="GA277"/>
  <c r="EP276" l="1"/>
  <c r="FE276"/>
  <c r="FF276" s="1"/>
  <c r="EJ276"/>
  <c r="FY274"/>
  <c r="GB274" s="1"/>
  <c r="GC274" s="1"/>
  <c r="GD274" s="1"/>
  <c r="EH277"/>
  <c r="EI277" s="1"/>
  <c r="EJ277" s="1"/>
  <c r="ET277"/>
  <c r="FH274"/>
  <c r="EO276"/>
  <c r="FW275"/>
  <c r="EY275"/>
  <c r="FV275"/>
  <c r="ER275"/>
  <c r="EV275" s="1"/>
  <c r="FU275"/>
  <c r="FT275"/>
  <c r="FD275"/>
  <c r="FJ273"/>
  <c r="FI273"/>
  <c r="ES277"/>
  <c r="AZ277"/>
  <c r="EU277" s="1"/>
  <c r="FJ272"/>
  <c r="FI272"/>
  <c r="AK278"/>
  <c r="AM278" s="1"/>
  <c r="AL278"/>
  <c r="EN278" s="1"/>
  <c r="AN278"/>
  <c r="AO278"/>
  <c r="AP278"/>
  <c r="AQ278"/>
  <c r="AR278" s="1"/>
  <c r="AT278"/>
  <c r="AV278"/>
  <c r="EL278" s="1"/>
  <c r="BH278"/>
  <c r="CZ278"/>
  <c r="DC278"/>
  <c r="DF278"/>
  <c r="DL278"/>
  <c r="BG278" s="1"/>
  <c r="DM278"/>
  <c r="DH278" s="1"/>
  <c r="EF278"/>
  <c r="EG278"/>
  <c r="EH278" s="1"/>
  <c r="EK278"/>
  <c r="FL278"/>
  <c r="FM278"/>
  <c r="FN278"/>
  <c r="GA278"/>
  <c r="FK272" l="1"/>
  <c r="FO272" s="1"/>
  <c r="FP272" s="1"/>
  <c r="FQ272" s="1"/>
  <c r="FK273"/>
  <c r="FO273" s="1"/>
  <c r="FP273" s="1"/>
  <c r="FQ273" s="1"/>
  <c r="ET278"/>
  <c r="EI278"/>
  <c r="FE278" s="1"/>
  <c r="FF278" s="1"/>
  <c r="FW276"/>
  <c r="EY276"/>
  <c r="FV276"/>
  <c r="FT276"/>
  <c r="ER276"/>
  <c r="EV276" s="1"/>
  <c r="FS276" s="1"/>
  <c r="FX276" s="1"/>
  <c r="FU276"/>
  <c r="FD276"/>
  <c r="FE277"/>
  <c r="FF277" s="1"/>
  <c r="FJ274"/>
  <c r="FI274"/>
  <c r="DG278"/>
  <c r="DI278" s="1"/>
  <c r="AY278" s="1"/>
  <c r="EM278" s="1"/>
  <c r="FS275"/>
  <c r="FX275" s="1"/>
  <c r="ES278"/>
  <c r="AZ278"/>
  <c r="EU278" s="1"/>
  <c r="EP277"/>
  <c r="EO277"/>
  <c r="EZ275"/>
  <c r="FG275" s="1"/>
  <c r="DK278"/>
  <c r="AK279"/>
  <c r="AL279"/>
  <c r="EH279" s="1"/>
  <c r="AM279"/>
  <c r="AN279"/>
  <c r="AO279"/>
  <c r="AP279"/>
  <c r="AQ279"/>
  <c r="AR279" s="1"/>
  <c r="AV279"/>
  <c r="BH279"/>
  <c r="CZ279"/>
  <c r="AT279" s="1"/>
  <c r="EK279" s="1"/>
  <c r="DC279"/>
  <c r="DF279"/>
  <c r="DL279"/>
  <c r="BG279" s="1"/>
  <c r="DM279"/>
  <c r="DH279" s="1"/>
  <c r="EF279"/>
  <c r="EG279"/>
  <c r="EL279"/>
  <c r="FL279"/>
  <c r="FM279"/>
  <c r="FN279"/>
  <c r="GA279"/>
  <c r="EN279" l="1"/>
  <c r="ET279"/>
  <c r="FK274"/>
  <c r="FO274" s="1"/>
  <c r="FP274" s="1"/>
  <c r="FQ274" s="1"/>
  <c r="FH275"/>
  <c r="FY276"/>
  <c r="GB276" s="1"/>
  <c r="GC276" s="1"/>
  <c r="GD276" s="1"/>
  <c r="FZ276"/>
  <c r="EI279"/>
  <c r="EP279" s="1"/>
  <c r="EP278"/>
  <c r="EO278"/>
  <c r="EZ276"/>
  <c r="FG276" s="1"/>
  <c r="ES279"/>
  <c r="AZ279"/>
  <c r="EU279" s="1"/>
  <c r="EJ278"/>
  <c r="EY277"/>
  <c r="FV277"/>
  <c r="ER277"/>
  <c r="EV277" s="1"/>
  <c r="FS277" s="1"/>
  <c r="FX277" s="1"/>
  <c r="FU277"/>
  <c r="FT277"/>
  <c r="FW277"/>
  <c r="FD277"/>
  <c r="FZ275"/>
  <c r="FY275"/>
  <c r="GB275" s="1"/>
  <c r="GC275" s="1"/>
  <c r="GD275" s="1"/>
  <c r="DG279"/>
  <c r="DI279" s="1"/>
  <c r="AY279" s="1"/>
  <c r="EM279" s="1"/>
  <c r="DK279"/>
  <c r="AK280"/>
  <c r="AM280" s="1"/>
  <c r="AL280"/>
  <c r="EN280" s="1"/>
  <c r="AN280"/>
  <c r="AO280"/>
  <c r="AP280"/>
  <c r="AT280"/>
  <c r="AV280"/>
  <c r="BG280"/>
  <c r="BH280"/>
  <c r="CZ280"/>
  <c r="DC280"/>
  <c r="DF280"/>
  <c r="DK280"/>
  <c r="DL280"/>
  <c r="DG280" s="1"/>
  <c r="DM280"/>
  <c r="DH280" s="1"/>
  <c r="EF280"/>
  <c r="EG280"/>
  <c r="EK280"/>
  <c r="EL280"/>
  <c r="FL280"/>
  <c r="FM280"/>
  <c r="FN280"/>
  <c r="GA280"/>
  <c r="EH280" l="1"/>
  <c r="EI280" s="1"/>
  <c r="EP280" s="1"/>
  <c r="FE279"/>
  <c r="FF279" s="1"/>
  <c r="DI280"/>
  <c r="AY280" s="1"/>
  <c r="EM280" s="1"/>
  <c r="FZ277"/>
  <c r="FY277"/>
  <c r="GB277" s="1"/>
  <c r="GC277" s="1"/>
  <c r="GD277" s="1"/>
  <c r="FH276"/>
  <c r="EO279"/>
  <c r="EZ277"/>
  <c r="FG277" s="1"/>
  <c r="FW278"/>
  <c r="EY278"/>
  <c r="FV278"/>
  <c r="ER278"/>
  <c r="EV278" s="1"/>
  <c r="FU278"/>
  <c r="FT278"/>
  <c r="FD278"/>
  <c r="FJ275"/>
  <c r="FI275"/>
  <c r="AQ280"/>
  <c r="EJ279"/>
  <c r="AK281"/>
  <c r="AL281"/>
  <c r="EN281" s="1"/>
  <c r="AM281"/>
  <c r="AN281"/>
  <c r="AO281"/>
  <c r="AP281"/>
  <c r="AQ281"/>
  <c r="AR281" s="1"/>
  <c r="AV281"/>
  <c r="BH281"/>
  <c r="CZ281"/>
  <c r="AT281" s="1"/>
  <c r="EK281" s="1"/>
  <c r="DC281"/>
  <c r="DF281"/>
  <c r="DL281"/>
  <c r="BG281" s="1"/>
  <c r="DM281"/>
  <c r="DH281" s="1"/>
  <c r="EF281"/>
  <c r="EG281"/>
  <c r="EL281"/>
  <c r="FL281"/>
  <c r="FM281"/>
  <c r="FN281"/>
  <c r="GA281"/>
  <c r="FK275" l="1"/>
  <c r="FO275" s="1"/>
  <c r="FP275" s="1"/>
  <c r="FQ275" s="1"/>
  <c r="ET281"/>
  <c r="AZ281"/>
  <c r="EU281" s="1"/>
  <c r="ES281"/>
  <c r="EO280"/>
  <c r="FW280" s="1"/>
  <c r="FE280"/>
  <c r="FF280" s="1"/>
  <c r="FH277"/>
  <c r="DI281"/>
  <c r="AY281" s="1"/>
  <c r="EM281" s="1"/>
  <c r="FJ276"/>
  <c r="FI276"/>
  <c r="FU280"/>
  <c r="FT280"/>
  <c r="FV280"/>
  <c r="FS278"/>
  <c r="FX278" s="1"/>
  <c r="ET280"/>
  <c r="AR280"/>
  <c r="AZ280"/>
  <c r="EU280" s="1"/>
  <c r="ES280"/>
  <c r="FW279"/>
  <c r="FT279"/>
  <c r="EY279"/>
  <c r="FV279"/>
  <c r="FU279"/>
  <c r="ER279"/>
  <c r="EV279" s="1"/>
  <c r="FS279" s="1"/>
  <c r="FX279" s="1"/>
  <c r="FD279"/>
  <c r="EH281"/>
  <c r="DG281"/>
  <c r="EJ280"/>
  <c r="EZ278"/>
  <c r="FG278" s="1"/>
  <c r="DK281"/>
  <c r="FD280"/>
  <c r="AK282"/>
  <c r="AM282" s="1"/>
  <c r="AL282"/>
  <c r="EN282" s="1"/>
  <c r="AN282"/>
  <c r="AP282"/>
  <c r="AV282"/>
  <c r="BH282"/>
  <c r="CZ282"/>
  <c r="AT282" s="1"/>
  <c r="EK282" s="1"/>
  <c r="DC282"/>
  <c r="DF282"/>
  <c r="DL282"/>
  <c r="BG282" s="1"/>
  <c r="DM282"/>
  <c r="DH282" s="1"/>
  <c r="EF282"/>
  <c r="EG282"/>
  <c r="EL282"/>
  <c r="FL282"/>
  <c r="FM282"/>
  <c r="FN282"/>
  <c r="GA282"/>
  <c r="AO282" l="1"/>
  <c r="AQ282"/>
  <c r="ET282" s="1"/>
  <c r="EY280"/>
  <c r="EZ280" s="1"/>
  <c r="FG280" s="1"/>
  <c r="ER280"/>
  <c r="EV280" s="1"/>
  <c r="FK276"/>
  <c r="FO276" s="1"/>
  <c r="FP276" s="1"/>
  <c r="FQ276" s="1"/>
  <c r="FZ279"/>
  <c r="FY279"/>
  <c r="GB279" s="1"/>
  <c r="GC279" s="1"/>
  <c r="GD279" s="1"/>
  <c r="EH282"/>
  <c r="FI277"/>
  <c r="FJ277"/>
  <c r="FH278"/>
  <c r="EI281"/>
  <c r="EO281" s="1"/>
  <c r="EZ279"/>
  <c r="FG279" s="1"/>
  <c r="FZ278"/>
  <c r="FY278"/>
  <c r="GB278" s="1"/>
  <c r="GC278" s="1"/>
  <c r="GD278" s="1"/>
  <c r="DG282"/>
  <c r="DI282" s="1"/>
  <c r="AY282" s="1"/>
  <c r="EM282" s="1"/>
  <c r="DK282"/>
  <c r="AK283"/>
  <c r="AQ283" s="1"/>
  <c r="AR283" s="1"/>
  <c r="AL283"/>
  <c r="EN283" s="1"/>
  <c r="AN283"/>
  <c r="AP283"/>
  <c r="AT283"/>
  <c r="AV283"/>
  <c r="EL283" s="1"/>
  <c r="BH283"/>
  <c r="CZ283"/>
  <c r="DC283"/>
  <c r="DF283"/>
  <c r="DK283"/>
  <c r="DL283"/>
  <c r="DG283" s="1"/>
  <c r="DM283"/>
  <c r="DH283" s="1"/>
  <c r="EF283"/>
  <c r="EG283"/>
  <c r="EK283"/>
  <c r="FL283"/>
  <c r="FM283"/>
  <c r="FN283"/>
  <c r="GA283"/>
  <c r="AO283" l="1"/>
  <c r="AM283"/>
  <c r="AR282"/>
  <c r="ES282"/>
  <c r="AZ282"/>
  <c r="EU282" s="1"/>
  <c r="FE281"/>
  <c r="FF281" s="1"/>
  <c r="EH283"/>
  <c r="ET283"/>
  <c r="EJ281"/>
  <c r="EP281"/>
  <c r="FK277"/>
  <c r="FO277" s="1"/>
  <c r="FP277" s="1"/>
  <c r="FQ277" s="1"/>
  <c r="FH279"/>
  <c r="DI283"/>
  <c r="AY283" s="1"/>
  <c r="EM283" s="1"/>
  <c r="FW281"/>
  <c r="EY281"/>
  <c r="FV281"/>
  <c r="ER281"/>
  <c r="EV281" s="1"/>
  <c r="FU281"/>
  <c r="FT281"/>
  <c r="FD281"/>
  <c r="FS280"/>
  <c r="FX280" s="1"/>
  <c r="EI282"/>
  <c r="EJ282" s="1"/>
  <c r="ES283"/>
  <c r="AZ283"/>
  <c r="EU283" s="1"/>
  <c r="FH280"/>
  <c r="BG283"/>
  <c r="FJ278"/>
  <c r="FI278"/>
  <c r="AK284"/>
  <c r="AP284" s="1"/>
  <c r="AL284"/>
  <c r="EN284" s="1"/>
  <c r="AN284"/>
  <c r="AT284"/>
  <c r="AV284"/>
  <c r="EL284" s="1"/>
  <c r="BH284"/>
  <c r="CZ284"/>
  <c r="DC284"/>
  <c r="DF284"/>
  <c r="DI284" s="1"/>
  <c r="AY284" s="1"/>
  <c r="EM284" s="1"/>
  <c r="DL284"/>
  <c r="DG284" s="1"/>
  <c r="DM284"/>
  <c r="DH284" s="1"/>
  <c r="EF284"/>
  <c r="EG284"/>
  <c r="EK284"/>
  <c r="FL284"/>
  <c r="FM284"/>
  <c r="FN284"/>
  <c r="GA284"/>
  <c r="AO284" l="1"/>
  <c r="EI283"/>
  <c r="EP283" s="1"/>
  <c r="EH284"/>
  <c r="AQ284"/>
  <c r="AR284" s="1"/>
  <c r="AM284"/>
  <c r="EI284" s="1"/>
  <c r="FE284" s="1"/>
  <c r="FF284" s="1"/>
  <c r="EO283"/>
  <c r="EY283" s="1"/>
  <c r="FK278"/>
  <c r="FO278" s="1"/>
  <c r="FP278" s="1"/>
  <c r="FQ278" s="1"/>
  <c r="FE283"/>
  <c r="FF283" s="1"/>
  <c r="FE282"/>
  <c r="FF282" s="1"/>
  <c r="EJ283"/>
  <c r="FJ280"/>
  <c r="FI280"/>
  <c r="EO282"/>
  <c r="FS281"/>
  <c r="FX281" s="1"/>
  <c r="FJ279"/>
  <c r="FI279"/>
  <c r="DK284"/>
  <c r="BG284"/>
  <c r="EP282"/>
  <c r="FY280"/>
  <c r="GB280" s="1"/>
  <c r="GC280" s="1"/>
  <c r="GD280" s="1"/>
  <c r="FZ280"/>
  <c r="EZ281"/>
  <c r="FG281" s="1"/>
  <c r="AK285"/>
  <c r="AM285" s="1"/>
  <c r="AL285"/>
  <c r="EN285" s="1"/>
  <c r="AN285"/>
  <c r="AO285"/>
  <c r="AP285"/>
  <c r="AT285"/>
  <c r="AV285"/>
  <c r="BG285"/>
  <c r="BH285"/>
  <c r="CZ285"/>
  <c r="DC285"/>
  <c r="DF285"/>
  <c r="DK285"/>
  <c r="DL285"/>
  <c r="DG285" s="1"/>
  <c r="DM285"/>
  <c r="DH285" s="1"/>
  <c r="EF285"/>
  <c r="EG285"/>
  <c r="EK285"/>
  <c r="EL285"/>
  <c r="FL285"/>
  <c r="FM285"/>
  <c r="FN285"/>
  <c r="GA285"/>
  <c r="AZ284" l="1"/>
  <c r="EU284" s="1"/>
  <c r="ES284"/>
  <c r="ET284"/>
  <c r="FT283"/>
  <c r="FU283"/>
  <c r="FD283"/>
  <c r="FW283"/>
  <c r="ER283"/>
  <c r="EV283" s="1"/>
  <c r="FS283" s="1"/>
  <c r="FX283" s="1"/>
  <c r="FY283" s="1"/>
  <c r="GB283" s="1"/>
  <c r="GC283" s="1"/>
  <c r="GD283" s="1"/>
  <c r="FV283"/>
  <c r="FK279"/>
  <c r="FO279" s="1"/>
  <c r="FP279" s="1"/>
  <c r="FQ279" s="1"/>
  <c r="EH285"/>
  <c r="FK280"/>
  <c r="FO280" s="1"/>
  <c r="FP280" s="1"/>
  <c r="FQ280" s="1"/>
  <c r="FH281"/>
  <c r="DI285"/>
  <c r="AY285" s="1"/>
  <c r="EM285" s="1"/>
  <c r="FZ281"/>
  <c r="FY281"/>
  <c r="GB281" s="1"/>
  <c r="GC281" s="1"/>
  <c r="GD281" s="1"/>
  <c r="EP284"/>
  <c r="EO284"/>
  <c r="EJ284"/>
  <c r="FW282"/>
  <c r="FU282"/>
  <c r="FT282"/>
  <c r="EY282"/>
  <c r="FV282"/>
  <c r="ER282"/>
  <c r="EV282" s="1"/>
  <c r="FS282" s="1"/>
  <c r="FX282" s="1"/>
  <c r="FD282"/>
  <c r="EZ283"/>
  <c r="AQ285"/>
  <c r="AK286"/>
  <c r="AM286" s="1"/>
  <c r="AL286"/>
  <c r="EN286" s="1"/>
  <c r="AN286"/>
  <c r="AO286"/>
  <c r="AP286"/>
  <c r="AV286"/>
  <c r="EL286" s="1"/>
  <c r="BH286"/>
  <c r="CZ286"/>
  <c r="AT286" s="1"/>
  <c r="EK286" s="1"/>
  <c r="DC286"/>
  <c r="DF286"/>
  <c r="DL286"/>
  <c r="BG286" s="1"/>
  <c r="DM286"/>
  <c r="DH286" s="1"/>
  <c r="EF286"/>
  <c r="EG286"/>
  <c r="FL286"/>
  <c r="FM286"/>
  <c r="FN286"/>
  <c r="GA286"/>
  <c r="AQ286" l="1"/>
  <c r="AZ286" s="1"/>
  <c r="EU286" s="1"/>
  <c r="EH286"/>
  <c r="EI286" s="1"/>
  <c r="EP286" s="1"/>
  <c r="FG283"/>
  <c r="FH283" s="1"/>
  <c r="FZ283"/>
  <c r="EI285"/>
  <c r="EP285" s="1"/>
  <c r="FZ282"/>
  <c r="FY282"/>
  <c r="GB282" s="1"/>
  <c r="GC282" s="1"/>
  <c r="GD282" s="1"/>
  <c r="EY284"/>
  <c r="FV284"/>
  <c r="ER284"/>
  <c r="EV284" s="1"/>
  <c r="FS284" s="1"/>
  <c r="FX284" s="1"/>
  <c r="FU284"/>
  <c r="FW284"/>
  <c r="FT284"/>
  <c r="FD284"/>
  <c r="FJ281"/>
  <c r="FI281"/>
  <c r="AR285"/>
  <c r="AZ285"/>
  <c r="EU285" s="1"/>
  <c r="ES285"/>
  <c r="ET285"/>
  <c r="EZ282"/>
  <c r="FG282" s="1"/>
  <c r="DG286"/>
  <c r="DI286" s="1"/>
  <c r="AY286" s="1"/>
  <c r="EM286" s="1"/>
  <c r="DK286"/>
  <c r="AK287"/>
  <c r="AM287" s="1"/>
  <c r="AL287"/>
  <c r="EN287" s="1"/>
  <c r="AN287"/>
  <c r="AO287"/>
  <c r="AP287"/>
  <c r="AV287"/>
  <c r="EL287" s="1"/>
  <c r="BH287"/>
  <c r="CZ287"/>
  <c r="AT287" s="1"/>
  <c r="EK287" s="1"/>
  <c r="DC287"/>
  <c r="DF287"/>
  <c r="DL287"/>
  <c r="DG287" s="1"/>
  <c r="DM287"/>
  <c r="DH287" s="1"/>
  <c r="EF287"/>
  <c r="EG287"/>
  <c r="FL287"/>
  <c r="FM287"/>
  <c r="FN287"/>
  <c r="GA287"/>
  <c r="ET286" l="1"/>
  <c r="ES286"/>
  <c r="AQ287"/>
  <c r="AR287" s="1"/>
  <c r="AR286"/>
  <c r="FK281"/>
  <c r="FO281" s="1"/>
  <c r="FP281" s="1"/>
  <c r="FQ281" s="1"/>
  <c r="EH287"/>
  <c r="EI287" s="1"/>
  <c r="EO285"/>
  <c r="FE285"/>
  <c r="FF285" s="1"/>
  <c r="EJ285"/>
  <c r="DI287"/>
  <c r="AY287" s="1"/>
  <c r="EM287" s="1"/>
  <c r="FI283"/>
  <c r="FJ283"/>
  <c r="DK287"/>
  <c r="BG287"/>
  <c r="EZ284"/>
  <c r="FG284" s="1"/>
  <c r="EJ286"/>
  <c r="FE286"/>
  <c r="FF286" s="1"/>
  <c r="EO286"/>
  <c r="FH282"/>
  <c r="FZ284"/>
  <c r="FY284"/>
  <c r="GB284" s="1"/>
  <c r="GC284" s="1"/>
  <c r="GD284" s="1"/>
  <c r="AK288"/>
  <c r="AP288" s="1"/>
  <c r="AL288"/>
  <c r="EN288" s="1"/>
  <c r="AN288"/>
  <c r="AO288"/>
  <c r="AQ288"/>
  <c r="ET288" s="1"/>
  <c r="AV288"/>
  <c r="EL288" s="1"/>
  <c r="BH288"/>
  <c r="CZ288"/>
  <c r="AT288" s="1"/>
  <c r="EK288" s="1"/>
  <c r="DC288"/>
  <c r="DF288"/>
  <c r="DL288"/>
  <c r="DG288" s="1"/>
  <c r="DM288"/>
  <c r="DH288" s="1"/>
  <c r="EF288"/>
  <c r="EG288"/>
  <c r="FL288"/>
  <c r="FM288"/>
  <c r="FN288"/>
  <c r="GA288"/>
  <c r="AM288" l="1"/>
  <c r="AZ287"/>
  <c r="EU287" s="1"/>
  <c r="ES287"/>
  <c r="ET287"/>
  <c r="EP287"/>
  <c r="FE287"/>
  <c r="FF287" s="1"/>
  <c r="FK283"/>
  <c r="FO283" s="1"/>
  <c r="FP283" s="1"/>
  <c r="FQ283" s="1"/>
  <c r="EH288"/>
  <c r="EY285"/>
  <c r="FT285"/>
  <c r="FD285"/>
  <c r="FU285"/>
  <c r="FW285"/>
  <c r="ER285"/>
  <c r="EV285" s="1"/>
  <c r="FS285" s="1"/>
  <c r="FX285" s="1"/>
  <c r="FV285"/>
  <c r="DI288"/>
  <c r="AY288" s="1"/>
  <c r="EM288" s="1"/>
  <c r="FH284"/>
  <c r="EJ287"/>
  <c r="FW286"/>
  <c r="FV286"/>
  <c r="FU286"/>
  <c r="FT286"/>
  <c r="EY286"/>
  <c r="ER286"/>
  <c r="EV286" s="1"/>
  <c r="FS286" s="1"/>
  <c r="FX286" s="1"/>
  <c r="FD286"/>
  <c r="ES288"/>
  <c r="AZ288"/>
  <c r="EU288" s="1"/>
  <c r="AR288"/>
  <c r="DK288"/>
  <c r="BG288"/>
  <c r="FJ282"/>
  <c r="FI282"/>
  <c r="EO287"/>
  <c r="AK289"/>
  <c r="AP289" s="1"/>
  <c r="AL289"/>
  <c r="EN289" s="1"/>
  <c r="AN289"/>
  <c r="AT289"/>
  <c r="AV289"/>
  <c r="EL289" s="1"/>
  <c r="BH289"/>
  <c r="CZ289"/>
  <c r="DC289"/>
  <c r="DF289"/>
  <c r="DL289"/>
  <c r="DG289" s="1"/>
  <c r="DM289"/>
  <c r="DH289" s="1"/>
  <c r="EF289"/>
  <c r="EG289"/>
  <c r="EK289"/>
  <c r="FL289"/>
  <c r="FM289"/>
  <c r="FN289"/>
  <c r="GA289"/>
  <c r="EI288" l="1"/>
  <c r="EJ288" s="1"/>
  <c r="FK282"/>
  <c r="FO282" s="1"/>
  <c r="FP282" s="1"/>
  <c r="FQ282" s="1"/>
  <c r="AO289"/>
  <c r="AM289"/>
  <c r="AQ289"/>
  <c r="AR289" s="1"/>
  <c r="EP288"/>
  <c r="EO288"/>
  <c r="EY288" s="1"/>
  <c r="EZ285"/>
  <c r="FG285" s="1"/>
  <c r="FH285" s="1"/>
  <c r="FZ286"/>
  <c r="FY286"/>
  <c r="GB286" s="1"/>
  <c r="GC286" s="1"/>
  <c r="GD286" s="1"/>
  <c r="DI289"/>
  <c r="AY289" s="1"/>
  <c r="EM289" s="1"/>
  <c r="EZ286"/>
  <c r="FG286" s="1"/>
  <c r="DK289"/>
  <c r="BG289"/>
  <c r="FY285"/>
  <c r="GB285" s="1"/>
  <c r="GC285" s="1"/>
  <c r="GD285" s="1"/>
  <c r="FZ285"/>
  <c r="FJ284"/>
  <c r="FI284"/>
  <c r="EH289"/>
  <c r="EY287"/>
  <c r="FV287"/>
  <c r="FU287"/>
  <c r="FT287"/>
  <c r="ER287"/>
  <c r="EV287" s="1"/>
  <c r="FS287" s="1"/>
  <c r="FX287" s="1"/>
  <c r="FW287"/>
  <c r="FD287"/>
  <c r="AK290"/>
  <c r="AP290" s="1"/>
  <c r="AL290"/>
  <c r="EN290" s="1"/>
  <c r="AN290"/>
  <c r="AO290"/>
  <c r="AT290"/>
  <c r="AV290"/>
  <c r="EL290" s="1"/>
  <c r="BH290"/>
  <c r="CZ290"/>
  <c r="DC290"/>
  <c r="DF290"/>
  <c r="DL290"/>
  <c r="BG290" s="1"/>
  <c r="DM290"/>
  <c r="DH290" s="1"/>
  <c r="EF290"/>
  <c r="EG290"/>
  <c r="EK290"/>
  <c r="FL290"/>
  <c r="FM290"/>
  <c r="FN290"/>
  <c r="GA290"/>
  <c r="AQ290" l="1"/>
  <c r="AR290" s="1"/>
  <c r="AM290"/>
  <c r="ES289"/>
  <c r="FE288"/>
  <c r="FF288" s="1"/>
  <c r="AZ289"/>
  <c r="EU289" s="1"/>
  <c r="ET289"/>
  <c r="EH290"/>
  <c r="FT288"/>
  <c r="FD288"/>
  <c r="FV288"/>
  <c r="FK284"/>
  <c r="FO284" s="1"/>
  <c r="FP284" s="1"/>
  <c r="FQ284" s="1"/>
  <c r="ER288"/>
  <c r="EV288" s="1"/>
  <c r="FS288" s="1"/>
  <c r="FX288" s="1"/>
  <c r="FY288" s="1"/>
  <c r="GB288" s="1"/>
  <c r="GC288" s="1"/>
  <c r="GD288" s="1"/>
  <c r="FW288"/>
  <c r="FU288"/>
  <c r="FI285"/>
  <c r="FJ285"/>
  <c r="FZ287"/>
  <c r="FY287"/>
  <c r="GB287" s="1"/>
  <c r="GC287" s="1"/>
  <c r="GD287" s="1"/>
  <c r="FH286"/>
  <c r="DI290"/>
  <c r="AY290" s="1"/>
  <c r="EM290" s="1"/>
  <c r="EZ287"/>
  <c r="FG287" s="1"/>
  <c r="EZ288"/>
  <c r="DG290"/>
  <c r="DK290"/>
  <c r="EI289"/>
  <c r="EJ289" s="1"/>
  <c r="AK291"/>
  <c r="AP291" s="1"/>
  <c r="AL291"/>
  <c r="EN291" s="1"/>
  <c r="AN291"/>
  <c r="AO291"/>
  <c r="AT291"/>
  <c r="AV291"/>
  <c r="BG291"/>
  <c r="BH291"/>
  <c r="CZ291"/>
  <c r="DC291"/>
  <c r="DF291"/>
  <c r="DK291"/>
  <c r="DL291"/>
  <c r="DG291" s="1"/>
  <c r="DM291"/>
  <c r="DH291" s="1"/>
  <c r="EF291"/>
  <c r="EG291"/>
  <c r="EK291"/>
  <c r="EL291"/>
  <c r="FL291"/>
  <c r="FM291"/>
  <c r="FN291"/>
  <c r="GA291"/>
  <c r="AZ290" l="1"/>
  <c r="EU290" s="1"/>
  <c r="ES290"/>
  <c r="ET290"/>
  <c r="FG288"/>
  <c r="FH288" s="1"/>
  <c r="EI290"/>
  <c r="EJ290" s="1"/>
  <c r="FZ288"/>
  <c r="FK285"/>
  <c r="FO285" s="1"/>
  <c r="FP285" s="1"/>
  <c r="FQ285" s="1"/>
  <c r="EH291"/>
  <c r="FE289"/>
  <c r="FF289" s="1"/>
  <c r="EP289"/>
  <c r="EO289"/>
  <c r="FU289" s="1"/>
  <c r="FH287"/>
  <c r="DI291"/>
  <c r="AY291" s="1"/>
  <c r="EM291" s="1"/>
  <c r="FJ286"/>
  <c r="FI286"/>
  <c r="AQ291"/>
  <c r="AM291"/>
  <c r="EI291" s="1"/>
  <c r="EY289"/>
  <c r="EP290"/>
  <c r="EO290"/>
  <c r="AK292"/>
  <c r="AM292" s="1"/>
  <c r="AL292"/>
  <c r="EN292" s="1"/>
  <c r="AN292"/>
  <c r="AO292"/>
  <c r="AP292"/>
  <c r="AV292"/>
  <c r="EL292" s="1"/>
  <c r="BH292"/>
  <c r="CZ292"/>
  <c r="AT292" s="1"/>
  <c r="EK292" s="1"/>
  <c r="DC292"/>
  <c r="DF292"/>
  <c r="DL292"/>
  <c r="BG292" s="1"/>
  <c r="DM292"/>
  <c r="DH292" s="1"/>
  <c r="EF292"/>
  <c r="EG292"/>
  <c r="FL292"/>
  <c r="FM292"/>
  <c r="FN292"/>
  <c r="GA292"/>
  <c r="FE290" l="1"/>
  <c r="FF290" s="1"/>
  <c r="EH292"/>
  <c r="EI292" s="1"/>
  <c r="EP292" s="1"/>
  <c r="AQ292"/>
  <c r="ET292" s="1"/>
  <c r="FT289"/>
  <c r="FW289"/>
  <c r="FV289"/>
  <c r="FK286"/>
  <c r="FO286" s="1"/>
  <c r="FP286" s="1"/>
  <c r="FQ286" s="1"/>
  <c r="FD289"/>
  <c r="ER289"/>
  <c r="EV289" s="1"/>
  <c r="FE291"/>
  <c r="FF291" s="1"/>
  <c r="EJ291"/>
  <c r="EP291"/>
  <c r="EO291"/>
  <c r="AR291"/>
  <c r="AZ291"/>
  <c r="EU291" s="1"/>
  <c r="ES291"/>
  <c r="ET291"/>
  <c r="FI287"/>
  <c r="FJ287"/>
  <c r="EY290"/>
  <c r="FV290"/>
  <c r="ER290"/>
  <c r="EV290" s="1"/>
  <c r="FS290" s="1"/>
  <c r="FX290" s="1"/>
  <c r="FU290"/>
  <c r="FW290"/>
  <c r="FT290"/>
  <c r="FD290"/>
  <c r="FS289"/>
  <c r="FX289" s="1"/>
  <c r="EZ289"/>
  <c r="FJ288"/>
  <c r="FI288"/>
  <c r="DG292"/>
  <c r="DI292" s="1"/>
  <c r="AY292" s="1"/>
  <c r="EM292" s="1"/>
  <c r="DK292"/>
  <c r="AK293"/>
  <c r="AL293"/>
  <c r="EN293" s="1"/>
  <c r="AM293"/>
  <c r="AN293"/>
  <c r="AO293"/>
  <c r="AP293"/>
  <c r="AQ293"/>
  <c r="AR293" s="1"/>
  <c r="AV293"/>
  <c r="BH293"/>
  <c r="CZ293"/>
  <c r="AT293" s="1"/>
  <c r="EK293" s="1"/>
  <c r="DC293"/>
  <c r="DF293"/>
  <c r="DL293"/>
  <c r="BG293" s="1"/>
  <c r="DM293"/>
  <c r="DH293" s="1"/>
  <c r="EF293"/>
  <c r="EG293"/>
  <c r="EL293"/>
  <c r="FL293"/>
  <c r="FM293"/>
  <c r="FN293"/>
  <c r="GA293"/>
  <c r="FE292" l="1"/>
  <c r="FF292" s="1"/>
  <c r="AR292"/>
  <c r="ES292"/>
  <c r="AZ292"/>
  <c r="EU292" s="1"/>
  <c r="FG289"/>
  <c r="FH289" s="1"/>
  <c r="EJ292"/>
  <c r="EH293"/>
  <c r="EI293" s="1"/>
  <c r="EP293" s="1"/>
  <c r="FK287"/>
  <c r="FO287" s="1"/>
  <c r="FP287" s="1"/>
  <c r="FQ287" s="1"/>
  <c r="FK288"/>
  <c r="FO288" s="1"/>
  <c r="FP288" s="1"/>
  <c r="FQ288" s="1"/>
  <c r="EO292"/>
  <c r="FW292" s="1"/>
  <c r="ES293"/>
  <c r="AZ293"/>
  <c r="EU293" s="1"/>
  <c r="ET293"/>
  <c r="FZ290"/>
  <c r="FY290"/>
  <c r="GB290" s="1"/>
  <c r="GC290" s="1"/>
  <c r="GD290" s="1"/>
  <c r="EZ290"/>
  <c r="FG290" s="1"/>
  <c r="FT291"/>
  <c r="EY291"/>
  <c r="FV291"/>
  <c r="ER291"/>
  <c r="EV291" s="1"/>
  <c r="FS291" s="1"/>
  <c r="FX291" s="1"/>
  <c r="FD291"/>
  <c r="FU291"/>
  <c r="FW291"/>
  <c r="FT292"/>
  <c r="DG293"/>
  <c r="DI293" s="1"/>
  <c r="AY293" s="1"/>
  <c r="EM293" s="1"/>
  <c r="FZ289"/>
  <c r="FY289"/>
  <c r="GB289" s="1"/>
  <c r="GC289" s="1"/>
  <c r="GD289" s="1"/>
  <c r="DK293"/>
  <c r="AK294"/>
  <c r="AM294" s="1"/>
  <c r="AL294"/>
  <c r="EN294" s="1"/>
  <c r="AN294"/>
  <c r="AO294"/>
  <c r="AP294"/>
  <c r="AV294"/>
  <c r="EL294" s="1"/>
  <c r="BH294"/>
  <c r="CZ294"/>
  <c r="AT294" s="1"/>
  <c r="EK294" s="1"/>
  <c r="DC294"/>
  <c r="DF294"/>
  <c r="DL294"/>
  <c r="DG294" s="1"/>
  <c r="DM294"/>
  <c r="DH294" s="1"/>
  <c r="EF294"/>
  <c r="EG294"/>
  <c r="FL294"/>
  <c r="FM294"/>
  <c r="FN294"/>
  <c r="GA294"/>
  <c r="FU292" l="1"/>
  <c r="EY292"/>
  <c r="EZ292" s="1"/>
  <c r="FD292"/>
  <c r="EJ293"/>
  <c r="FV292"/>
  <c r="ER292"/>
  <c r="EV292" s="1"/>
  <c r="FS292" s="1"/>
  <c r="FX292" s="1"/>
  <c r="FY292" s="1"/>
  <c r="GB292" s="1"/>
  <c r="GC292" s="1"/>
  <c r="GD292" s="1"/>
  <c r="AQ294"/>
  <c r="ET294" s="1"/>
  <c r="EH294"/>
  <c r="EI294" s="1"/>
  <c r="EP294" s="1"/>
  <c r="DI294"/>
  <c r="AY294" s="1"/>
  <c r="EM294" s="1"/>
  <c r="FZ291"/>
  <c r="FY291"/>
  <c r="GB291" s="1"/>
  <c r="GC291" s="1"/>
  <c r="GD291" s="1"/>
  <c r="FH290"/>
  <c r="FI289"/>
  <c r="FJ289"/>
  <c r="DK294"/>
  <c r="BG294"/>
  <c r="EO293"/>
  <c r="EZ291"/>
  <c r="FG291" s="1"/>
  <c r="FE293"/>
  <c r="FF293" s="1"/>
  <c r="AK295"/>
  <c r="AQ295" s="1"/>
  <c r="AR295" s="1"/>
  <c r="AL295"/>
  <c r="EN295" s="1"/>
  <c r="AN295"/>
  <c r="AO295"/>
  <c r="AP295"/>
  <c r="AT295"/>
  <c r="AV295"/>
  <c r="EL295" s="1"/>
  <c r="BH295"/>
  <c r="CZ295"/>
  <c r="DC295"/>
  <c r="DF295"/>
  <c r="DL295"/>
  <c r="DG295" s="1"/>
  <c r="DM295"/>
  <c r="DH295" s="1"/>
  <c r="EF295"/>
  <c r="EG295"/>
  <c r="EK295"/>
  <c r="FL295"/>
  <c r="FM295"/>
  <c r="FN295"/>
  <c r="GA295"/>
  <c r="FG292" l="1"/>
  <c r="FH292" s="1"/>
  <c r="FZ292"/>
  <c r="EH295"/>
  <c r="AZ294"/>
  <c r="EU294" s="1"/>
  <c r="AR294"/>
  <c r="AM295"/>
  <c r="ES294"/>
  <c r="FK289"/>
  <c r="FO289" s="1"/>
  <c r="FP289" s="1"/>
  <c r="FQ289" s="1"/>
  <c r="ET295"/>
  <c r="FH291"/>
  <c r="DI295"/>
  <c r="AY295" s="1"/>
  <c r="EM295" s="1"/>
  <c r="ES295"/>
  <c r="AZ295"/>
  <c r="EU295" s="1"/>
  <c r="EO294"/>
  <c r="FW293"/>
  <c r="EY293"/>
  <c r="FV293"/>
  <c r="ER293"/>
  <c r="EV293" s="1"/>
  <c r="FS293" s="1"/>
  <c r="FX293" s="1"/>
  <c r="FU293"/>
  <c r="FT293"/>
  <c r="FD293"/>
  <c r="DK295"/>
  <c r="BG295"/>
  <c r="FE294"/>
  <c r="FF294" s="1"/>
  <c r="FJ290"/>
  <c r="FI290"/>
  <c r="EJ294"/>
  <c r="AK296"/>
  <c r="AL296"/>
  <c r="EH296" s="1"/>
  <c r="AM296"/>
  <c r="AN296"/>
  <c r="AO296"/>
  <c r="AP296"/>
  <c r="AQ296"/>
  <c r="ET296" s="1"/>
  <c r="AV296"/>
  <c r="BH296"/>
  <c r="CZ296"/>
  <c r="AT296" s="1"/>
  <c r="EK296" s="1"/>
  <c r="DC296"/>
  <c r="DF296"/>
  <c r="DL296"/>
  <c r="BG296" s="1"/>
  <c r="DM296"/>
  <c r="DH296" s="1"/>
  <c r="EF296"/>
  <c r="EG296"/>
  <c r="EL296"/>
  <c r="FL296"/>
  <c r="FM296"/>
  <c r="FN296"/>
  <c r="GA296"/>
  <c r="EN296" l="1"/>
  <c r="EI295"/>
  <c r="EO295" s="1"/>
  <c r="FV295" s="1"/>
  <c r="EI296"/>
  <c r="EJ296" s="1"/>
  <c r="FK290"/>
  <c r="FO290" s="1"/>
  <c r="FP290" s="1"/>
  <c r="FQ290" s="1"/>
  <c r="FZ293"/>
  <c r="FY293"/>
  <c r="GB293" s="1"/>
  <c r="GC293" s="1"/>
  <c r="GD293" s="1"/>
  <c r="EZ293"/>
  <c r="FG293" s="1"/>
  <c r="FJ292"/>
  <c r="FI292"/>
  <c r="DG296"/>
  <c r="DI296" s="1"/>
  <c r="AY296" s="1"/>
  <c r="EM296" s="1"/>
  <c r="FW294"/>
  <c r="EY294"/>
  <c r="FV294"/>
  <c r="ER294"/>
  <c r="EV294" s="1"/>
  <c r="FU294"/>
  <c r="FT294"/>
  <c r="FD294"/>
  <c r="FI291"/>
  <c r="FJ291"/>
  <c r="ES296"/>
  <c r="AZ296"/>
  <c r="EU296" s="1"/>
  <c r="AR296"/>
  <c r="DK296"/>
  <c r="AK297"/>
  <c r="AL297"/>
  <c r="EN297" s="1"/>
  <c r="AM297"/>
  <c r="AN297"/>
  <c r="AO297"/>
  <c r="AP297"/>
  <c r="AQ297"/>
  <c r="ET297" s="1"/>
  <c r="AV297"/>
  <c r="BH297"/>
  <c r="CZ297"/>
  <c r="AT297" s="1"/>
  <c r="EK297" s="1"/>
  <c r="DC297"/>
  <c r="DF297"/>
  <c r="DL297"/>
  <c r="BG297" s="1"/>
  <c r="DM297"/>
  <c r="DH297" s="1"/>
  <c r="EF297"/>
  <c r="EG297"/>
  <c r="EL297"/>
  <c r="FL297"/>
  <c r="FM297"/>
  <c r="FN297"/>
  <c r="GA297"/>
  <c r="EJ295" l="1"/>
  <c r="EP295"/>
  <c r="FU295"/>
  <c r="FT295"/>
  <c r="FW295"/>
  <c r="ER295"/>
  <c r="EV295" s="1"/>
  <c r="FD295"/>
  <c r="EY295"/>
  <c r="FE295"/>
  <c r="FF295" s="1"/>
  <c r="EH297"/>
  <c r="FE296"/>
  <c r="FF296" s="1"/>
  <c r="EP296"/>
  <c r="FK291"/>
  <c r="FO291" s="1"/>
  <c r="FP291" s="1"/>
  <c r="FQ291" s="1"/>
  <c r="FK292"/>
  <c r="FO292" s="1"/>
  <c r="FP292" s="1"/>
  <c r="FQ292" s="1"/>
  <c r="EO296"/>
  <c r="DG297"/>
  <c r="DI297" s="1"/>
  <c r="AY297" s="1"/>
  <c r="EM297" s="1"/>
  <c r="FS294"/>
  <c r="FX294" s="1"/>
  <c r="EZ294"/>
  <c r="FG294" s="1"/>
  <c r="ES297"/>
  <c r="AZ297"/>
  <c r="EU297" s="1"/>
  <c r="AR297"/>
  <c r="FS295"/>
  <c r="FX295" s="1"/>
  <c r="FH293"/>
  <c r="EZ295"/>
  <c r="EI297"/>
  <c r="EP297" s="1"/>
  <c r="DK297"/>
  <c r="AK298"/>
  <c r="AL298"/>
  <c r="EN298" s="1"/>
  <c r="AM298"/>
  <c r="AN298"/>
  <c r="AO298"/>
  <c r="AP298"/>
  <c r="AQ298"/>
  <c r="ET298" s="1"/>
  <c r="AV298"/>
  <c r="BG298"/>
  <c r="BH298"/>
  <c r="CZ298"/>
  <c r="AT298" s="1"/>
  <c r="EK298" s="1"/>
  <c r="DC298"/>
  <c r="DF298"/>
  <c r="DK298"/>
  <c r="DL298"/>
  <c r="DG298" s="1"/>
  <c r="DM298"/>
  <c r="DH298" s="1"/>
  <c r="EF298"/>
  <c r="EG298"/>
  <c r="EH298" s="1"/>
  <c r="EL298"/>
  <c r="FL298"/>
  <c r="FM298"/>
  <c r="FN298"/>
  <c r="GA298"/>
  <c r="FG295" l="1"/>
  <c r="FH295" s="1"/>
  <c r="FJ295" s="1"/>
  <c r="FT296"/>
  <c r="FV296"/>
  <c r="FU296"/>
  <c r="EY296"/>
  <c r="EZ296" s="1"/>
  <c r="FD296"/>
  <c r="FW296"/>
  <c r="ER296"/>
  <c r="EV296" s="1"/>
  <c r="FS296" s="1"/>
  <c r="FX296" s="1"/>
  <c r="FY296" s="1"/>
  <c r="GB296" s="1"/>
  <c r="GC296" s="1"/>
  <c r="GD296" s="1"/>
  <c r="EI298"/>
  <c r="EJ298" s="1"/>
  <c r="DI298"/>
  <c r="AY298" s="1"/>
  <c r="EM298" s="1"/>
  <c r="FH294"/>
  <c r="ES298"/>
  <c r="AZ298"/>
  <c r="EU298" s="1"/>
  <c r="AR298"/>
  <c r="FY294"/>
  <c r="GB294" s="1"/>
  <c r="GC294" s="1"/>
  <c r="GD294" s="1"/>
  <c r="FZ294"/>
  <c r="FE297"/>
  <c r="FF297" s="1"/>
  <c r="EJ297"/>
  <c r="FY295"/>
  <c r="GB295" s="1"/>
  <c r="GC295" s="1"/>
  <c r="GD295" s="1"/>
  <c r="FZ295"/>
  <c r="FJ293"/>
  <c r="FI293"/>
  <c r="EO297"/>
  <c r="AK146"/>
  <c r="AL146"/>
  <c r="EN146" s="1"/>
  <c r="AM146"/>
  <c r="AN146"/>
  <c r="AO146"/>
  <c r="AP146"/>
  <c r="AQ146"/>
  <c r="AR146" s="1"/>
  <c r="AV146"/>
  <c r="BH146"/>
  <c r="CZ146"/>
  <c r="AT146" s="1"/>
  <c r="EK146" s="1"/>
  <c r="DC146"/>
  <c r="DF146"/>
  <c r="DL146"/>
  <c r="BG146" s="1"/>
  <c r="DM146"/>
  <c r="DH146" s="1"/>
  <c r="EF146"/>
  <c r="EG146"/>
  <c r="EL146"/>
  <c r="FL146"/>
  <c r="FM146"/>
  <c r="FN146"/>
  <c r="GA146"/>
  <c r="FI295" l="1"/>
  <c r="FK295" s="1"/>
  <c r="FO295" s="1"/>
  <c r="FP295" s="1"/>
  <c r="FQ295" s="1"/>
  <c r="FZ296"/>
  <c r="FK293"/>
  <c r="FO293" s="1"/>
  <c r="FP293" s="1"/>
  <c r="FQ293" s="1"/>
  <c r="FE298"/>
  <c r="FF298" s="1"/>
  <c r="EO298"/>
  <c r="FW298" s="1"/>
  <c r="EH146"/>
  <c r="EP298"/>
  <c r="FG296"/>
  <c r="FH296" s="1"/>
  <c r="FJ296" s="1"/>
  <c r="FJ294"/>
  <c r="FI294"/>
  <c r="FW297"/>
  <c r="ER297"/>
  <c r="EV297" s="1"/>
  <c r="FS297" s="1"/>
  <c r="FX297" s="1"/>
  <c r="FU297"/>
  <c r="EY297"/>
  <c r="FV297"/>
  <c r="FT297"/>
  <c r="FD297"/>
  <c r="DG146"/>
  <c r="DI146" s="1"/>
  <c r="AY146" s="1"/>
  <c r="EM146" s="1"/>
  <c r="ET146"/>
  <c r="DK146"/>
  <c r="ES146"/>
  <c r="AZ146"/>
  <c r="EU146" s="1"/>
  <c r="AK147"/>
  <c r="AL147"/>
  <c r="EN147" s="1"/>
  <c r="AM147"/>
  <c r="AN147"/>
  <c r="AO147"/>
  <c r="AP147"/>
  <c r="AQ147"/>
  <c r="AR147" s="1"/>
  <c r="AT147"/>
  <c r="AV147"/>
  <c r="BG147"/>
  <c r="BH147"/>
  <c r="CZ147"/>
  <c r="DC147"/>
  <c r="DF147"/>
  <c r="DI147" s="1"/>
  <c r="AY147" s="1"/>
  <c r="EM147" s="1"/>
  <c r="DK147"/>
  <c r="DL147"/>
  <c r="DG147" s="1"/>
  <c r="DM147"/>
  <c r="DH147" s="1"/>
  <c r="EF147"/>
  <c r="EG147"/>
  <c r="EK147"/>
  <c r="EL147"/>
  <c r="FL147"/>
  <c r="FM147"/>
  <c r="FN147"/>
  <c r="GA147"/>
  <c r="FI296" l="1"/>
  <c r="FK296" s="1"/>
  <c r="FO296" s="1"/>
  <c r="FP296" s="1"/>
  <c r="FQ296" s="1"/>
  <c r="FT298"/>
  <c r="FU298"/>
  <c r="ER298"/>
  <c r="EV298" s="1"/>
  <c r="FS298" s="1"/>
  <c r="FX298" s="1"/>
  <c r="FV298"/>
  <c r="EY298"/>
  <c r="EZ298" s="1"/>
  <c r="FD298"/>
  <c r="EH147"/>
  <c r="FK294"/>
  <c r="FO294" s="1"/>
  <c r="FP294" s="1"/>
  <c r="FQ294" s="1"/>
  <c r="ET147"/>
  <c r="EI146"/>
  <c r="EP146" s="1"/>
  <c r="FZ297"/>
  <c r="FY297"/>
  <c r="GB297" s="1"/>
  <c r="GC297" s="1"/>
  <c r="GD297" s="1"/>
  <c r="EZ297"/>
  <c r="FG297" s="1"/>
  <c r="EI147"/>
  <c r="FE147" s="1"/>
  <c r="FF147" s="1"/>
  <c r="ES147"/>
  <c r="AZ147"/>
  <c r="EU147" s="1"/>
  <c r="AK148"/>
  <c r="AM148" s="1"/>
  <c r="AL148"/>
  <c r="EN148" s="1"/>
  <c r="AN148"/>
  <c r="AP148"/>
  <c r="AT148"/>
  <c r="AV148"/>
  <c r="EL148" s="1"/>
  <c r="BH148"/>
  <c r="CZ148"/>
  <c r="DC148"/>
  <c r="DF148"/>
  <c r="DI148" s="1"/>
  <c r="AY148" s="1"/>
  <c r="EM148" s="1"/>
  <c r="DK148"/>
  <c r="DL148"/>
  <c r="DG148" s="1"/>
  <c r="DM148"/>
  <c r="DH148" s="1"/>
  <c r="EF148"/>
  <c r="EG148"/>
  <c r="EK148"/>
  <c r="FL148"/>
  <c r="FM148"/>
  <c r="FN148"/>
  <c r="GA148"/>
  <c r="AO148" l="1"/>
  <c r="AQ148"/>
  <c r="AR148" s="1"/>
  <c r="FE146"/>
  <c r="FF146" s="1"/>
  <c r="EJ146"/>
  <c r="FG298"/>
  <c r="FH298" s="1"/>
  <c r="EH148"/>
  <c r="EO146"/>
  <c r="FH297"/>
  <c r="FY298"/>
  <c r="GB298" s="1"/>
  <c r="GC298" s="1"/>
  <c r="GD298" s="1"/>
  <c r="FZ298"/>
  <c r="BG148"/>
  <c r="EP147"/>
  <c r="EO147"/>
  <c r="EJ147"/>
  <c r="AK149"/>
  <c r="AM149" s="1"/>
  <c r="AL149"/>
  <c r="EN149" s="1"/>
  <c r="AN149"/>
  <c r="AO149"/>
  <c r="AP149"/>
  <c r="AV149"/>
  <c r="BH149"/>
  <c r="CZ149"/>
  <c r="AT149" s="1"/>
  <c r="EK149" s="1"/>
  <c r="DC149"/>
  <c r="DF149"/>
  <c r="DI149" s="1"/>
  <c r="AY149" s="1"/>
  <c r="EM149" s="1"/>
  <c r="DL149"/>
  <c r="DG149" s="1"/>
  <c r="DM149"/>
  <c r="DH149" s="1"/>
  <c r="EF149"/>
  <c r="EG149"/>
  <c r="EL149"/>
  <c r="FL149"/>
  <c r="FM149"/>
  <c r="FN149"/>
  <c r="GA149"/>
  <c r="EI148" l="1"/>
  <c r="EO148" s="1"/>
  <c r="EH149"/>
  <c r="EI149" s="1"/>
  <c r="AQ149"/>
  <c r="AR149" s="1"/>
  <c r="ES148"/>
  <c r="ET148"/>
  <c r="AZ148"/>
  <c r="EU148" s="1"/>
  <c r="FU146"/>
  <c r="FT146"/>
  <c r="FD146"/>
  <c r="EY146"/>
  <c r="EZ146" s="1"/>
  <c r="ER146"/>
  <c r="EV146" s="1"/>
  <c r="FS146" s="1"/>
  <c r="FX146" s="1"/>
  <c r="FV146"/>
  <c r="FW146"/>
  <c r="FJ297"/>
  <c r="FI297"/>
  <c r="EP148"/>
  <c r="EJ148"/>
  <c r="FJ298"/>
  <c r="FI298"/>
  <c r="FE148"/>
  <c r="FF148" s="1"/>
  <c r="EY148"/>
  <c r="FV148"/>
  <c r="ER148"/>
  <c r="FU148"/>
  <c r="FW148"/>
  <c r="FT148"/>
  <c r="FD148"/>
  <c r="FW147"/>
  <c r="EY147"/>
  <c r="FV147"/>
  <c r="ER147"/>
  <c r="EV147" s="1"/>
  <c r="FS147" s="1"/>
  <c r="FX147" s="1"/>
  <c r="FT147"/>
  <c r="FU147"/>
  <c r="FD147"/>
  <c r="ES149"/>
  <c r="DK149"/>
  <c r="BG149"/>
  <c r="AK150"/>
  <c r="AM150" s="1"/>
  <c r="AL150"/>
  <c r="EN150" s="1"/>
  <c r="AN150"/>
  <c r="AO150"/>
  <c r="AV150"/>
  <c r="BG150"/>
  <c r="BH150"/>
  <c r="CZ150"/>
  <c r="AT150" s="1"/>
  <c r="EK150" s="1"/>
  <c r="DC150"/>
  <c r="DF150"/>
  <c r="DI150" s="1"/>
  <c r="AY150" s="1"/>
  <c r="EM150" s="1"/>
  <c r="DK150"/>
  <c r="DL150"/>
  <c r="DG150" s="1"/>
  <c r="DM150"/>
  <c r="DH150" s="1"/>
  <c r="EF150"/>
  <c r="EG150"/>
  <c r="EL150"/>
  <c r="FL150"/>
  <c r="FM150"/>
  <c r="FN150"/>
  <c r="GA150"/>
  <c r="EV148" l="1"/>
  <c r="FS148" s="1"/>
  <c r="FX148" s="1"/>
  <c r="FZ148" s="1"/>
  <c r="AP150"/>
  <c r="AQ150"/>
  <c r="AR150" s="1"/>
  <c r="AZ149"/>
  <c r="EU149" s="1"/>
  <c r="ET149"/>
  <c r="FK297"/>
  <c r="FO297" s="1"/>
  <c r="FP297" s="1"/>
  <c r="FQ297" s="1"/>
  <c r="FG146"/>
  <c r="FH146" s="1"/>
  <c r="FI146" s="1"/>
  <c r="FY146"/>
  <c r="GB146" s="1"/>
  <c r="GC146" s="1"/>
  <c r="GD146" s="1"/>
  <c r="FZ146"/>
  <c r="FK298"/>
  <c r="FO298" s="1"/>
  <c r="FP298" s="1"/>
  <c r="FQ298" s="1"/>
  <c r="EH150"/>
  <c r="FZ147"/>
  <c r="FY147"/>
  <c r="GB147" s="1"/>
  <c r="GC147" s="1"/>
  <c r="GD147" s="1"/>
  <c r="EI150"/>
  <c r="EP150" s="1"/>
  <c r="EO149"/>
  <c r="EP149"/>
  <c r="EZ147"/>
  <c r="FG147" s="1"/>
  <c r="EZ148"/>
  <c r="FG148" s="1"/>
  <c r="FE149"/>
  <c r="FF149" s="1"/>
  <c r="EJ149"/>
  <c r="AK151"/>
  <c r="AM151" s="1"/>
  <c r="AL151"/>
  <c r="EN151" s="1"/>
  <c r="AN151"/>
  <c r="AP151"/>
  <c r="AT151"/>
  <c r="AV151"/>
  <c r="BG151"/>
  <c r="BH151"/>
  <c r="CZ151"/>
  <c r="DC151"/>
  <c r="DF151"/>
  <c r="DI151" s="1"/>
  <c r="AY151" s="1"/>
  <c r="EM151" s="1"/>
  <c r="DK151"/>
  <c r="DL151"/>
  <c r="DG151" s="1"/>
  <c r="DM151"/>
  <c r="DH151" s="1"/>
  <c r="EF151"/>
  <c r="EG151"/>
  <c r="EK151"/>
  <c r="EL151"/>
  <c r="FL151"/>
  <c r="FM151"/>
  <c r="FN151"/>
  <c r="GA151"/>
  <c r="AZ150" l="1"/>
  <c r="EU150" s="1"/>
  <c r="ES150"/>
  <c r="ET150"/>
  <c r="FY148"/>
  <c r="GB148" s="1"/>
  <c r="GC148" s="1"/>
  <c r="GD148" s="1"/>
  <c r="EH151"/>
  <c r="AQ151"/>
  <c r="AR151" s="1"/>
  <c r="AO151"/>
  <c r="FJ146"/>
  <c r="FK146" s="1"/>
  <c r="FO146" s="1"/>
  <c r="FP146" s="1"/>
  <c r="FQ146" s="1"/>
  <c r="FE150"/>
  <c r="FF150" s="1"/>
  <c r="FH148"/>
  <c r="FH147"/>
  <c r="EJ150"/>
  <c r="FW149"/>
  <c r="EY149"/>
  <c r="FV149"/>
  <c r="FU149"/>
  <c r="FT149"/>
  <c r="ER149"/>
  <c r="EV149" s="1"/>
  <c r="FS149" s="1"/>
  <c r="FX149" s="1"/>
  <c r="FD149"/>
  <c r="EO150"/>
  <c r="AK152"/>
  <c r="AM152" s="1"/>
  <c r="AL152"/>
  <c r="AN152"/>
  <c r="AO152"/>
  <c r="AT152"/>
  <c r="AV152"/>
  <c r="BG152"/>
  <c r="BH152"/>
  <c r="CZ152"/>
  <c r="DC152"/>
  <c r="DF152"/>
  <c r="DK152"/>
  <c r="DL152"/>
  <c r="DG152" s="1"/>
  <c r="DM152"/>
  <c r="DH152" s="1"/>
  <c r="EF152"/>
  <c r="EG152"/>
  <c r="EK152"/>
  <c r="EL152"/>
  <c r="EN152"/>
  <c r="FL152"/>
  <c r="FM152"/>
  <c r="FN152"/>
  <c r="GA152"/>
  <c r="AP152" l="1"/>
  <c r="AQ152"/>
  <c r="AR152" s="1"/>
  <c r="EI151"/>
  <c r="EP151" s="1"/>
  <c r="AZ151"/>
  <c r="EU151" s="1"/>
  <c r="ES151"/>
  <c r="ET151"/>
  <c r="FE151"/>
  <c r="FF151" s="1"/>
  <c r="EH152"/>
  <c r="EI152" s="1"/>
  <c r="EP152" s="1"/>
  <c r="FZ149"/>
  <c r="FY149"/>
  <c r="GB149" s="1"/>
  <c r="GC149" s="1"/>
  <c r="GD149" s="1"/>
  <c r="DI152"/>
  <c r="AY152" s="1"/>
  <c r="EM152" s="1"/>
  <c r="FJ147"/>
  <c r="FI147"/>
  <c r="FI148"/>
  <c r="FJ148"/>
  <c r="FW150"/>
  <c r="EY150"/>
  <c r="FV150"/>
  <c r="ER150"/>
  <c r="EV150" s="1"/>
  <c r="FU150"/>
  <c r="FT150"/>
  <c r="FD150"/>
  <c r="EZ149"/>
  <c r="FG149" s="1"/>
  <c r="AK153"/>
  <c r="AM153" s="1"/>
  <c r="AL153"/>
  <c r="EN153" s="1"/>
  <c r="AN153"/>
  <c r="AO153"/>
  <c r="AP153"/>
  <c r="AT153"/>
  <c r="AV153"/>
  <c r="BG153"/>
  <c r="BH153"/>
  <c r="CZ153"/>
  <c r="DC153"/>
  <c r="DF153"/>
  <c r="DK153"/>
  <c r="DL153"/>
  <c r="DG153" s="1"/>
  <c r="DM153"/>
  <c r="DH153" s="1"/>
  <c r="EF153"/>
  <c r="EG153"/>
  <c r="EK153"/>
  <c r="EL153"/>
  <c r="FL153"/>
  <c r="FM153"/>
  <c r="FN153"/>
  <c r="GA153"/>
  <c r="AZ152" l="1"/>
  <c r="EU152" s="1"/>
  <c r="ES152"/>
  <c r="ET152"/>
  <c r="EJ151"/>
  <c r="EO151"/>
  <c r="FU151" s="1"/>
  <c r="FK148"/>
  <c r="FO148" s="1"/>
  <c r="FP148" s="1"/>
  <c r="FQ148" s="1"/>
  <c r="FK147"/>
  <c r="FO147" s="1"/>
  <c r="FP147" s="1"/>
  <c r="FQ147" s="1"/>
  <c r="EH153"/>
  <c r="EI153" s="1"/>
  <c r="FE153" s="1"/>
  <c r="FF153" s="1"/>
  <c r="FE152"/>
  <c r="FF152" s="1"/>
  <c r="DI153"/>
  <c r="AY153" s="1"/>
  <c r="EM153" s="1"/>
  <c r="EO152"/>
  <c r="EJ152"/>
  <c r="FH149"/>
  <c r="FS150"/>
  <c r="FX150" s="1"/>
  <c r="EZ150"/>
  <c r="FG150" s="1"/>
  <c r="AQ153"/>
  <c r="AK154"/>
  <c r="AM154" s="1"/>
  <c r="AL154"/>
  <c r="AN154"/>
  <c r="AO154"/>
  <c r="AP154"/>
  <c r="AQ154"/>
  <c r="AR154" s="1"/>
  <c r="AT154"/>
  <c r="AV154"/>
  <c r="EL154" s="1"/>
  <c r="BH154"/>
  <c r="CZ154"/>
  <c r="DC154"/>
  <c r="DF154"/>
  <c r="DI154" s="1"/>
  <c r="AY154" s="1"/>
  <c r="EM154" s="1"/>
  <c r="DL154"/>
  <c r="DG154" s="1"/>
  <c r="DM154"/>
  <c r="DH154" s="1"/>
  <c r="EF154"/>
  <c r="EG154"/>
  <c r="EH154" s="1"/>
  <c r="EK154"/>
  <c r="EN154"/>
  <c r="FL154"/>
  <c r="FM154"/>
  <c r="FN154"/>
  <c r="GA154"/>
  <c r="ER151" l="1"/>
  <c r="EV151" s="1"/>
  <c r="FS151" s="1"/>
  <c r="FX151" s="1"/>
  <c r="FZ151" s="1"/>
  <c r="EY151"/>
  <c r="EZ151" s="1"/>
  <c r="FV151"/>
  <c r="FD151"/>
  <c r="FT151"/>
  <c r="FW151"/>
  <c r="ES154"/>
  <c r="AZ154"/>
  <c r="EU154" s="1"/>
  <c r="ET154"/>
  <c r="EP153"/>
  <c r="EI154"/>
  <c r="FE154" s="1"/>
  <c r="FF154" s="1"/>
  <c r="FH150"/>
  <c r="AR153"/>
  <c r="AZ153"/>
  <c r="EU153" s="1"/>
  <c r="ES153"/>
  <c r="ET153"/>
  <c r="FJ149"/>
  <c r="FI149"/>
  <c r="FZ150"/>
  <c r="FY150"/>
  <c r="GB150" s="1"/>
  <c r="GC150" s="1"/>
  <c r="GD150" s="1"/>
  <c r="EY152"/>
  <c r="FV152"/>
  <c r="ER152"/>
  <c r="EV152" s="1"/>
  <c r="FS152" s="1"/>
  <c r="FX152" s="1"/>
  <c r="FU152"/>
  <c r="FT152"/>
  <c r="FW152"/>
  <c r="FD152"/>
  <c r="DK154"/>
  <c r="BG154"/>
  <c r="EO153"/>
  <c r="EJ153"/>
  <c r="AK155"/>
  <c r="AP155" s="1"/>
  <c r="AL155"/>
  <c r="EN155" s="1"/>
  <c r="AN155"/>
  <c r="AO155"/>
  <c r="AT155"/>
  <c r="AV155"/>
  <c r="BG155"/>
  <c r="BH155"/>
  <c r="CZ155"/>
  <c r="DC155"/>
  <c r="DF155"/>
  <c r="DK155"/>
  <c r="DL155"/>
  <c r="DG155" s="1"/>
  <c r="DM155"/>
  <c r="DH155" s="1"/>
  <c r="EF155"/>
  <c r="EG155"/>
  <c r="EK155"/>
  <c r="EL155"/>
  <c r="FL155"/>
  <c r="FM155"/>
  <c r="FN155"/>
  <c r="GA155"/>
  <c r="FY151" l="1"/>
  <c r="GB151" s="1"/>
  <c r="GC151" s="1"/>
  <c r="GD151" s="1"/>
  <c r="FG151"/>
  <c r="FH151" s="1"/>
  <c r="FJ151" s="1"/>
  <c r="EJ154"/>
  <c r="EO154"/>
  <c r="FW154" s="1"/>
  <c r="FK149"/>
  <c r="FO149" s="1"/>
  <c r="FP149" s="1"/>
  <c r="FQ149" s="1"/>
  <c r="EP154"/>
  <c r="EH155"/>
  <c r="DI155"/>
  <c r="AY155" s="1"/>
  <c r="EM155" s="1"/>
  <c r="FT153"/>
  <c r="EY153"/>
  <c r="FV153"/>
  <c r="ER153"/>
  <c r="EV153" s="1"/>
  <c r="FS153" s="1"/>
  <c r="FX153" s="1"/>
  <c r="FU153"/>
  <c r="FW153"/>
  <c r="FD153"/>
  <c r="EZ152"/>
  <c r="FG152" s="1"/>
  <c r="AQ155"/>
  <c r="AM155"/>
  <c r="FZ152"/>
  <c r="FY152"/>
  <c r="GB152" s="1"/>
  <c r="GC152" s="1"/>
  <c r="GD152" s="1"/>
  <c r="FI150"/>
  <c r="FJ150"/>
  <c r="AK156"/>
  <c r="AM156" s="1"/>
  <c r="AL156"/>
  <c r="AN156"/>
  <c r="AO156"/>
  <c r="AP156"/>
  <c r="AT156"/>
  <c r="AV156"/>
  <c r="BG156"/>
  <c r="BH156"/>
  <c r="CZ156"/>
  <c r="DC156"/>
  <c r="DF156"/>
  <c r="DI156" s="1"/>
  <c r="AY156" s="1"/>
  <c r="EM156" s="1"/>
  <c r="DK156"/>
  <c r="DL156"/>
  <c r="DG156" s="1"/>
  <c r="DM156"/>
  <c r="DH156" s="1"/>
  <c r="EF156"/>
  <c r="EG156"/>
  <c r="EK156"/>
  <c r="EL156"/>
  <c r="EN156"/>
  <c r="FL156"/>
  <c r="FM156"/>
  <c r="FN156"/>
  <c r="GA156"/>
  <c r="FI151" l="1"/>
  <c r="FK151" s="1"/>
  <c r="FO151" s="1"/>
  <c r="FP151" s="1"/>
  <c r="FQ151" s="1"/>
  <c r="EI155"/>
  <c r="EJ155" s="1"/>
  <c r="FV154"/>
  <c r="FD154"/>
  <c r="FU154"/>
  <c r="EY154"/>
  <c r="EZ154" s="1"/>
  <c r="FT154"/>
  <c r="ER154"/>
  <c r="EV154" s="1"/>
  <c r="FS154" s="1"/>
  <c r="FX154" s="1"/>
  <c r="EH156"/>
  <c r="EI156" s="1"/>
  <c r="EO156" s="1"/>
  <c r="FK150"/>
  <c r="FO150" s="1"/>
  <c r="FP150" s="1"/>
  <c r="FQ150" s="1"/>
  <c r="AR155"/>
  <c r="AZ155"/>
  <c r="EU155" s="1"/>
  <c r="ES155"/>
  <c r="ET155"/>
  <c r="EZ153"/>
  <c r="FG153" s="1"/>
  <c r="FH152"/>
  <c r="FY153"/>
  <c r="GB153" s="1"/>
  <c r="GC153" s="1"/>
  <c r="GD153" s="1"/>
  <c r="FZ153"/>
  <c r="AQ156"/>
  <c r="AK157"/>
  <c r="AM157" s="1"/>
  <c r="AL157"/>
  <c r="EN157" s="1"/>
  <c r="AN157"/>
  <c r="AO157"/>
  <c r="AP157"/>
  <c r="AQ157"/>
  <c r="AR157" s="1"/>
  <c r="AT157"/>
  <c r="AV157"/>
  <c r="BG157"/>
  <c r="BH157"/>
  <c r="CZ157"/>
  <c r="DC157"/>
  <c r="DF157"/>
  <c r="DI157" s="1"/>
  <c r="AY157" s="1"/>
  <c r="EM157" s="1"/>
  <c r="DK157"/>
  <c r="DL157"/>
  <c r="DG157" s="1"/>
  <c r="DM157"/>
  <c r="DH157" s="1"/>
  <c r="EF157"/>
  <c r="EG157"/>
  <c r="EK157"/>
  <c r="EL157"/>
  <c r="FL157"/>
  <c r="FM157"/>
  <c r="FN157"/>
  <c r="GA157"/>
  <c r="FE155" l="1"/>
  <c r="FF155" s="1"/>
  <c r="EP155"/>
  <c r="EO155"/>
  <c r="FV155" s="1"/>
  <c r="ET157"/>
  <c r="FY154"/>
  <c r="GB154" s="1"/>
  <c r="GC154" s="1"/>
  <c r="GD154" s="1"/>
  <c r="FZ154"/>
  <c r="FG154"/>
  <c r="FH154" s="1"/>
  <c r="EH157"/>
  <c r="EI157" s="1"/>
  <c r="EY156"/>
  <c r="FV156"/>
  <c r="ER156"/>
  <c r="FU156"/>
  <c r="FT156"/>
  <c r="FW156"/>
  <c r="FD156"/>
  <c r="EJ156"/>
  <c r="FE156"/>
  <c r="FF156" s="1"/>
  <c r="FH153"/>
  <c r="ES157"/>
  <c r="AZ157"/>
  <c r="EU157" s="1"/>
  <c r="EP156"/>
  <c r="AR156"/>
  <c r="AZ156"/>
  <c r="EU156" s="1"/>
  <c r="ES156"/>
  <c r="ET156"/>
  <c r="FI152"/>
  <c r="FJ152"/>
  <c r="AK158"/>
  <c r="AM158" s="1"/>
  <c r="AL158"/>
  <c r="EN158" s="1"/>
  <c r="AN158"/>
  <c r="AO158"/>
  <c r="AP158"/>
  <c r="AT158"/>
  <c r="AV158"/>
  <c r="BG158"/>
  <c r="BH158"/>
  <c r="CZ158"/>
  <c r="DC158"/>
  <c r="DF158"/>
  <c r="DK158"/>
  <c r="DL158"/>
  <c r="DG158" s="1"/>
  <c r="DM158"/>
  <c r="DH158" s="1"/>
  <c r="EF158"/>
  <c r="EG158"/>
  <c r="EK158"/>
  <c r="EL158"/>
  <c r="FL158"/>
  <c r="FM158"/>
  <c r="FN158"/>
  <c r="GA158"/>
  <c r="FU155" l="1"/>
  <c r="EY155"/>
  <c r="ER155"/>
  <c r="EV155" s="1"/>
  <c r="FS155" s="1"/>
  <c r="FX155" s="1"/>
  <c r="FZ155" s="1"/>
  <c r="FT155"/>
  <c r="FW155"/>
  <c r="EH158"/>
  <c r="FK152"/>
  <c r="FO152" s="1"/>
  <c r="FP152" s="1"/>
  <c r="FQ152" s="1"/>
  <c r="FD155"/>
  <c r="FE157"/>
  <c r="FF157" s="1"/>
  <c r="EP157"/>
  <c r="EO157"/>
  <c r="FD157" s="1"/>
  <c r="EJ157"/>
  <c r="DI158"/>
  <c r="AY158" s="1"/>
  <c r="EM158" s="1"/>
  <c r="EI158"/>
  <c r="FE158" s="1"/>
  <c r="FF158" s="1"/>
  <c r="FT157"/>
  <c r="AQ158"/>
  <c r="FJ154"/>
  <c r="FI154"/>
  <c r="EZ156"/>
  <c r="FG156" s="1"/>
  <c r="FI153"/>
  <c r="FJ153"/>
  <c r="EZ155"/>
  <c r="EV156"/>
  <c r="FS156" s="1"/>
  <c r="FX156" s="1"/>
  <c r="AK159"/>
  <c r="AM159" s="1"/>
  <c r="AL159"/>
  <c r="AN159"/>
  <c r="AO159"/>
  <c r="AP159"/>
  <c r="AT159"/>
  <c r="AV159"/>
  <c r="BG159"/>
  <c r="BH159"/>
  <c r="CZ159"/>
  <c r="DC159"/>
  <c r="DF159"/>
  <c r="DK159"/>
  <c r="DL159"/>
  <c r="DG159" s="1"/>
  <c r="DM159"/>
  <c r="DH159" s="1"/>
  <c r="EF159"/>
  <c r="EG159"/>
  <c r="EK159"/>
  <c r="EL159"/>
  <c r="EN159"/>
  <c r="FL159"/>
  <c r="FM159"/>
  <c r="FN159"/>
  <c r="GA159"/>
  <c r="FG155" l="1"/>
  <c r="FH155" s="1"/>
  <c r="AQ159"/>
  <c r="AR159" s="1"/>
  <c r="FY155"/>
  <c r="GB155" s="1"/>
  <c r="GC155" s="1"/>
  <c r="GD155" s="1"/>
  <c r="FW157"/>
  <c r="ER157"/>
  <c r="EV157" s="1"/>
  <c r="FS157" s="1"/>
  <c r="FX157" s="1"/>
  <c r="FU157"/>
  <c r="EY157"/>
  <c r="EZ157" s="1"/>
  <c r="FG157" s="1"/>
  <c r="FV157"/>
  <c r="FK154"/>
  <c r="FO154" s="1"/>
  <c r="FP154" s="1"/>
  <c r="FQ154" s="1"/>
  <c r="FK153"/>
  <c r="FO153" s="1"/>
  <c r="FP153" s="1"/>
  <c r="FQ153" s="1"/>
  <c r="EH159"/>
  <c r="EI159" s="1"/>
  <c r="EO159" s="1"/>
  <c r="EO158"/>
  <c r="FV158" s="1"/>
  <c r="FZ156"/>
  <c r="FY156"/>
  <c r="GB156" s="1"/>
  <c r="GC156" s="1"/>
  <c r="GD156" s="1"/>
  <c r="FH156"/>
  <c r="DI159"/>
  <c r="AY159" s="1"/>
  <c r="EM159" s="1"/>
  <c r="AR158"/>
  <c r="AZ158"/>
  <c r="EU158" s="1"/>
  <c r="ES158"/>
  <c r="ET158"/>
  <c r="FT158"/>
  <c r="EP158"/>
  <c r="EJ158"/>
  <c r="AK160"/>
  <c r="AM160" s="1"/>
  <c r="AL160"/>
  <c r="EN160" s="1"/>
  <c r="AN160"/>
  <c r="AO160"/>
  <c r="AT160"/>
  <c r="AV160"/>
  <c r="EL160" s="1"/>
  <c r="BH160"/>
  <c r="CZ160"/>
  <c r="DC160"/>
  <c r="DF160"/>
  <c r="DK160"/>
  <c r="DL160"/>
  <c r="DG160" s="1"/>
  <c r="DM160"/>
  <c r="DH160" s="1"/>
  <c r="EF160"/>
  <c r="EG160"/>
  <c r="EK160"/>
  <c r="FL160"/>
  <c r="FM160"/>
  <c r="FN160"/>
  <c r="GA160"/>
  <c r="ET159" l="1"/>
  <c r="AP160"/>
  <c r="AQ160"/>
  <c r="AR160" s="1"/>
  <c r="ES159"/>
  <c r="AZ159"/>
  <c r="EU159" s="1"/>
  <c r="ER158"/>
  <c r="EV158" s="1"/>
  <c r="FS158" s="1"/>
  <c r="FX158" s="1"/>
  <c r="FW158"/>
  <c r="FU158"/>
  <c r="EY158"/>
  <c r="EZ158" s="1"/>
  <c r="EH160"/>
  <c r="EI160" s="1"/>
  <c r="EP160" s="1"/>
  <c r="FD158"/>
  <c r="FT159"/>
  <c r="EY159"/>
  <c r="FV159"/>
  <c r="FW159"/>
  <c r="ER159"/>
  <c r="FU159"/>
  <c r="FD159"/>
  <c r="DI160"/>
  <c r="AY160" s="1"/>
  <c r="EM160" s="1"/>
  <c r="FZ157"/>
  <c r="FY157"/>
  <c r="GB157" s="1"/>
  <c r="GC157" s="1"/>
  <c r="GD157" s="1"/>
  <c r="FI155"/>
  <c r="FJ155"/>
  <c r="EP159"/>
  <c r="BG160"/>
  <c r="EJ159"/>
  <c r="FH157"/>
  <c r="FI156"/>
  <c r="FJ156"/>
  <c r="FE159"/>
  <c r="FF159" s="1"/>
  <c r="AK161"/>
  <c r="AM161" s="1"/>
  <c r="AL161"/>
  <c r="EN161" s="1"/>
  <c r="AN161"/>
  <c r="AO161"/>
  <c r="AP161"/>
  <c r="AT161"/>
  <c r="AV161"/>
  <c r="BH161"/>
  <c r="CZ161"/>
  <c r="DC161"/>
  <c r="DF161"/>
  <c r="DL161"/>
  <c r="BG161" s="1"/>
  <c r="DM161"/>
  <c r="DH161" s="1"/>
  <c r="EF161"/>
  <c r="EG161"/>
  <c r="EK161"/>
  <c r="EL161"/>
  <c r="FL161"/>
  <c r="FM161"/>
  <c r="FN161"/>
  <c r="GA161"/>
  <c r="EV159" l="1"/>
  <c r="FS159" s="1"/>
  <c r="FX159" s="1"/>
  <c r="ET160"/>
  <c r="ES160"/>
  <c r="AQ161"/>
  <c r="AR161" s="1"/>
  <c r="AZ160"/>
  <c r="EU160" s="1"/>
  <c r="EH161"/>
  <c r="EI161" s="1"/>
  <c r="EO161" s="1"/>
  <c r="FG158"/>
  <c r="FH158" s="1"/>
  <c r="EO160"/>
  <c r="FD160" s="1"/>
  <c r="FE160"/>
  <c r="FF160" s="1"/>
  <c r="FK155"/>
  <c r="FO155" s="1"/>
  <c r="FP155" s="1"/>
  <c r="FQ155" s="1"/>
  <c r="FK156"/>
  <c r="FO156" s="1"/>
  <c r="FP156" s="1"/>
  <c r="FQ156" s="1"/>
  <c r="EJ160"/>
  <c r="FZ158"/>
  <c r="FY158"/>
  <c r="GB158" s="1"/>
  <c r="GC158" s="1"/>
  <c r="GD158" s="1"/>
  <c r="EZ159"/>
  <c r="FG159" s="1"/>
  <c r="DG161"/>
  <c r="DI161" s="1"/>
  <c r="AY161" s="1"/>
  <c r="EM161" s="1"/>
  <c r="DK161"/>
  <c r="FI157"/>
  <c r="FJ157"/>
  <c r="AK162"/>
  <c r="AM162" s="1"/>
  <c r="AL162"/>
  <c r="EN162" s="1"/>
  <c r="AN162"/>
  <c r="AO162"/>
  <c r="AT162"/>
  <c r="AV162"/>
  <c r="EL162" s="1"/>
  <c r="BG162"/>
  <c r="BH162"/>
  <c r="CZ162"/>
  <c r="DC162"/>
  <c r="DF162"/>
  <c r="DK162"/>
  <c r="DL162"/>
  <c r="DG162" s="1"/>
  <c r="DM162"/>
  <c r="DH162" s="1"/>
  <c r="EF162"/>
  <c r="EG162"/>
  <c r="EK162"/>
  <c r="FL162"/>
  <c r="FM162"/>
  <c r="FN162"/>
  <c r="GA162"/>
  <c r="AZ161" l="1"/>
  <c r="EU161" s="1"/>
  <c r="ET161"/>
  <c r="ES161"/>
  <c r="FT160"/>
  <c r="FU160"/>
  <c r="EY160"/>
  <c r="EZ160" s="1"/>
  <c r="FG160" s="1"/>
  <c r="ER160"/>
  <c r="EV160" s="1"/>
  <c r="FS160" s="1"/>
  <c r="FX160" s="1"/>
  <c r="FV160"/>
  <c r="FW160"/>
  <c r="EH162"/>
  <c r="EI162" s="1"/>
  <c r="FE162" s="1"/>
  <c r="FF162" s="1"/>
  <c r="FK157"/>
  <c r="FO157" s="1"/>
  <c r="FP157" s="1"/>
  <c r="FQ157" s="1"/>
  <c r="FE161"/>
  <c r="FF161" s="1"/>
  <c r="EY161"/>
  <c r="FV161"/>
  <c r="ER161"/>
  <c r="FU161"/>
  <c r="FT161"/>
  <c r="FW161"/>
  <c r="FD161"/>
  <c r="FH159"/>
  <c r="DI162"/>
  <c r="AY162" s="1"/>
  <c r="EM162" s="1"/>
  <c r="EJ161"/>
  <c r="FJ158"/>
  <c r="FI158"/>
  <c r="FZ159"/>
  <c r="FY159"/>
  <c r="GB159" s="1"/>
  <c r="GC159" s="1"/>
  <c r="GD159" s="1"/>
  <c r="AP162"/>
  <c r="AQ162"/>
  <c r="EP161"/>
  <c r="AK163"/>
  <c r="AM163" s="1"/>
  <c r="AL163"/>
  <c r="EN163" s="1"/>
  <c r="AN163"/>
  <c r="AV163"/>
  <c r="BH163"/>
  <c r="CZ163"/>
  <c r="AT163" s="1"/>
  <c r="EK163" s="1"/>
  <c r="DC163"/>
  <c r="DF163"/>
  <c r="DK163"/>
  <c r="DL163"/>
  <c r="DG163" s="1"/>
  <c r="DM163"/>
  <c r="DH163" s="1"/>
  <c r="EF163"/>
  <c r="EG163"/>
  <c r="EL163"/>
  <c r="FL163"/>
  <c r="FM163"/>
  <c r="FN163"/>
  <c r="GA163"/>
  <c r="AO163" l="1"/>
  <c r="AP163"/>
  <c r="AQ163"/>
  <c r="AR163" s="1"/>
  <c r="EV161"/>
  <c r="FS161" s="1"/>
  <c r="FX161" s="1"/>
  <c r="EH163"/>
  <c r="FK158"/>
  <c r="FO158" s="1"/>
  <c r="FP158" s="1"/>
  <c r="FQ158" s="1"/>
  <c r="DI163"/>
  <c r="AY163" s="1"/>
  <c r="EM163" s="1"/>
  <c r="EP162"/>
  <c r="FY160"/>
  <c r="GB160" s="1"/>
  <c r="GC160" s="1"/>
  <c r="GD160" s="1"/>
  <c r="FZ160"/>
  <c r="EZ161"/>
  <c r="FG161" s="1"/>
  <c r="FH160"/>
  <c r="BG163"/>
  <c r="EO162"/>
  <c r="FI159"/>
  <c r="FJ159"/>
  <c r="EJ162"/>
  <c r="ET162"/>
  <c r="AR162"/>
  <c r="AZ162"/>
  <c r="EU162" s="1"/>
  <c r="ES162"/>
  <c r="AK164"/>
  <c r="AM164" s="1"/>
  <c r="AL164"/>
  <c r="EN164" s="1"/>
  <c r="AN164"/>
  <c r="AT164"/>
  <c r="AV164"/>
  <c r="BG164"/>
  <c r="BH164"/>
  <c r="CZ164"/>
  <c r="DC164"/>
  <c r="DF164"/>
  <c r="DK164"/>
  <c r="DL164"/>
  <c r="DG164" s="1"/>
  <c r="DM164"/>
  <c r="DH164" s="1"/>
  <c r="EF164"/>
  <c r="EG164"/>
  <c r="EK164"/>
  <c r="EL164"/>
  <c r="FL164"/>
  <c r="FM164"/>
  <c r="FN164"/>
  <c r="GA164"/>
  <c r="EI163" l="1"/>
  <c r="AP164"/>
  <c r="AQ164"/>
  <c r="AR164" s="1"/>
  <c r="AO164"/>
  <c r="EH164"/>
  <c r="ES163"/>
  <c r="ET163"/>
  <c r="AZ163"/>
  <c r="EU163" s="1"/>
  <c r="EJ163"/>
  <c r="FY161"/>
  <c r="GB161" s="1"/>
  <c r="GC161" s="1"/>
  <c r="GD161" s="1"/>
  <c r="FZ161"/>
  <c r="FE163"/>
  <c r="FF163" s="1"/>
  <c r="FK159"/>
  <c r="FO159" s="1"/>
  <c r="FP159" s="1"/>
  <c r="FQ159" s="1"/>
  <c r="FH161"/>
  <c r="DI164"/>
  <c r="AY164" s="1"/>
  <c r="EM164" s="1"/>
  <c r="ER162"/>
  <c r="EV162" s="1"/>
  <c r="FW162"/>
  <c r="EY162"/>
  <c r="FV162"/>
  <c r="FU162"/>
  <c r="FT162"/>
  <c r="FD162"/>
  <c r="EP163"/>
  <c r="EO163"/>
  <c r="FJ160"/>
  <c r="FI160"/>
  <c r="AK165"/>
  <c r="AM165" s="1"/>
  <c r="AL165"/>
  <c r="EN165" s="1"/>
  <c r="AN165"/>
  <c r="AO165"/>
  <c r="AP165"/>
  <c r="AV165"/>
  <c r="EL165" s="1"/>
  <c r="BH165"/>
  <c r="CZ165"/>
  <c r="AT165" s="1"/>
  <c r="EK165" s="1"/>
  <c r="DC165"/>
  <c r="DF165"/>
  <c r="DL165"/>
  <c r="DG165" s="1"/>
  <c r="DM165"/>
  <c r="DH165" s="1"/>
  <c r="EF165"/>
  <c r="EG165"/>
  <c r="FL165"/>
  <c r="FM165"/>
  <c r="FN165"/>
  <c r="GA165"/>
  <c r="ES164" l="1"/>
  <c r="ET164"/>
  <c r="AZ164"/>
  <c r="EU164" s="1"/>
  <c r="EI164"/>
  <c r="EP164" s="1"/>
  <c r="AQ165"/>
  <c r="AR165" s="1"/>
  <c r="EH165"/>
  <c r="EI165" s="1"/>
  <c r="FE165" s="1"/>
  <c r="FF165" s="1"/>
  <c r="FK160"/>
  <c r="FO160" s="1"/>
  <c r="FP160" s="1"/>
  <c r="FQ160" s="1"/>
  <c r="FE164"/>
  <c r="FF164" s="1"/>
  <c r="DI165"/>
  <c r="AY165" s="1"/>
  <c r="EM165" s="1"/>
  <c r="ER163"/>
  <c r="EV163" s="1"/>
  <c r="FU163"/>
  <c r="FT163"/>
  <c r="EY163"/>
  <c r="FV163"/>
  <c r="FW163"/>
  <c r="FD163"/>
  <c r="FS162"/>
  <c r="FX162" s="1"/>
  <c r="EZ162"/>
  <c r="FG162" s="1"/>
  <c r="FI161"/>
  <c r="FJ161"/>
  <c r="DK165"/>
  <c r="BG165"/>
  <c r="AK166"/>
  <c r="AM166" s="1"/>
  <c r="AL166"/>
  <c r="EN166" s="1"/>
  <c r="AN166"/>
  <c r="AO166"/>
  <c r="AT166"/>
  <c r="AV166"/>
  <c r="BH166"/>
  <c r="CZ166"/>
  <c r="DC166"/>
  <c r="DF166"/>
  <c r="DK166"/>
  <c r="DL166"/>
  <c r="DG166" s="1"/>
  <c r="DM166"/>
  <c r="DH166" s="1"/>
  <c r="EF166"/>
  <c r="EG166"/>
  <c r="EK166"/>
  <c r="EL166"/>
  <c r="FL166"/>
  <c r="FM166"/>
  <c r="FN166"/>
  <c r="GA166"/>
  <c r="EJ164" l="1"/>
  <c r="EO164"/>
  <c r="FD164" s="1"/>
  <c r="ES165"/>
  <c r="AP166"/>
  <c r="AQ166"/>
  <c r="AR166" s="1"/>
  <c r="AZ165"/>
  <c r="EU165" s="1"/>
  <c r="ET165"/>
  <c r="FW164"/>
  <c r="EH166"/>
  <c r="EI166" s="1"/>
  <c r="EO166" s="1"/>
  <c r="FK161"/>
  <c r="FO161" s="1"/>
  <c r="FP161" s="1"/>
  <c r="FQ161" s="1"/>
  <c r="EP165"/>
  <c r="EO165"/>
  <c r="FW165" s="1"/>
  <c r="EJ165"/>
  <c r="DI166"/>
  <c r="AY166" s="1"/>
  <c r="EM166" s="1"/>
  <c r="FH162"/>
  <c r="BG166"/>
  <c r="FS163"/>
  <c r="FX163" s="1"/>
  <c r="EZ163"/>
  <c r="FG163" s="1"/>
  <c r="FY162"/>
  <c r="GB162" s="1"/>
  <c r="GC162" s="1"/>
  <c r="GD162" s="1"/>
  <c r="FZ162"/>
  <c r="AK167"/>
  <c r="AQ167" s="1"/>
  <c r="AR167" s="1"/>
  <c r="AL167"/>
  <c r="EN167" s="1"/>
  <c r="AN167"/>
  <c r="AV167"/>
  <c r="EL167" s="1"/>
  <c r="BH167"/>
  <c r="CZ167"/>
  <c r="AT167" s="1"/>
  <c r="EK167" s="1"/>
  <c r="DC167"/>
  <c r="DF167"/>
  <c r="DL167"/>
  <c r="DG167" s="1"/>
  <c r="DM167"/>
  <c r="DH167" s="1"/>
  <c r="EF167"/>
  <c r="EG167"/>
  <c r="FL167"/>
  <c r="FM167"/>
  <c r="FN167"/>
  <c r="GA167"/>
  <c r="FT164" l="1"/>
  <c r="EY164"/>
  <c r="EZ164" s="1"/>
  <c r="FG164" s="1"/>
  <c r="FH164" s="1"/>
  <c r="FU164"/>
  <c r="AP167"/>
  <c r="AO167"/>
  <c r="AM167"/>
  <c r="ER164"/>
  <c r="EV164" s="1"/>
  <c r="FS164" s="1"/>
  <c r="FX164" s="1"/>
  <c r="FY164" s="1"/>
  <c r="GB164" s="1"/>
  <c r="GC164" s="1"/>
  <c r="GD164" s="1"/>
  <c r="FV164"/>
  <c r="ES166"/>
  <c r="AZ166"/>
  <c r="EU166" s="1"/>
  <c r="ET166"/>
  <c r="FV165"/>
  <c r="FD165"/>
  <c r="FE166"/>
  <c r="FF166" s="1"/>
  <c r="EH167"/>
  <c r="EP166"/>
  <c r="FT165"/>
  <c r="EY165"/>
  <c r="EZ165" s="1"/>
  <c r="FG165" s="1"/>
  <c r="ER165"/>
  <c r="EV165" s="1"/>
  <c r="FS165" s="1"/>
  <c r="FX165" s="1"/>
  <c r="ET167"/>
  <c r="FU165"/>
  <c r="EJ166"/>
  <c r="DI167"/>
  <c r="AY167" s="1"/>
  <c r="EM167" s="1"/>
  <c r="ER166"/>
  <c r="FU166"/>
  <c r="FT166"/>
  <c r="EY166"/>
  <c r="FV166"/>
  <c r="FW166"/>
  <c r="FD166"/>
  <c r="FJ162"/>
  <c r="FI162"/>
  <c r="FH163"/>
  <c r="FY163"/>
  <c r="GB163" s="1"/>
  <c r="GC163" s="1"/>
  <c r="GD163" s="1"/>
  <c r="FZ163"/>
  <c r="ES167"/>
  <c r="AZ167"/>
  <c r="EU167" s="1"/>
  <c r="DK167"/>
  <c r="BG167"/>
  <c r="AK168"/>
  <c r="AM168" s="1"/>
  <c r="AL168"/>
  <c r="AN168"/>
  <c r="AO168"/>
  <c r="AP168"/>
  <c r="AQ168"/>
  <c r="AR168" s="1"/>
  <c r="AT168"/>
  <c r="AV168"/>
  <c r="BG168"/>
  <c r="BH168"/>
  <c r="CZ168"/>
  <c r="DC168"/>
  <c r="DF168"/>
  <c r="DK168"/>
  <c r="DL168"/>
  <c r="DG168" s="1"/>
  <c r="DM168"/>
  <c r="DH168" s="1"/>
  <c r="EF168"/>
  <c r="EG168"/>
  <c r="EK168"/>
  <c r="EL168"/>
  <c r="EN168"/>
  <c r="FL168"/>
  <c r="FM168"/>
  <c r="FN168"/>
  <c r="GA168"/>
  <c r="EI167" l="1"/>
  <c r="EP167" s="1"/>
  <c r="FZ164"/>
  <c r="EV166"/>
  <c r="FS166" s="1"/>
  <c r="FX166" s="1"/>
  <c r="FZ166" s="1"/>
  <c r="FK162"/>
  <c r="FO162" s="1"/>
  <c r="FP162" s="1"/>
  <c r="FQ162" s="1"/>
  <c r="EH168"/>
  <c r="EI168" s="1"/>
  <c r="EP168" s="1"/>
  <c r="ET168"/>
  <c r="FH165"/>
  <c r="DI168"/>
  <c r="AY168" s="1"/>
  <c r="EM168" s="1"/>
  <c r="FJ163"/>
  <c r="FI163"/>
  <c r="FI164"/>
  <c r="FJ164"/>
  <c r="FZ165"/>
  <c r="FY165"/>
  <c r="GB165" s="1"/>
  <c r="GC165" s="1"/>
  <c r="GD165" s="1"/>
  <c r="ES168"/>
  <c r="AZ168"/>
  <c r="EU168" s="1"/>
  <c r="FE167"/>
  <c r="FF167" s="1"/>
  <c r="EZ166"/>
  <c r="FG166" s="1"/>
  <c r="EO167"/>
  <c r="EJ167"/>
  <c r="AK169"/>
  <c r="AL169"/>
  <c r="EN169" s="1"/>
  <c r="AM169"/>
  <c r="AN169"/>
  <c r="AO169"/>
  <c r="AP169"/>
  <c r="AQ169"/>
  <c r="AR169" s="1"/>
  <c r="AT169"/>
  <c r="AV169"/>
  <c r="EL169" s="1"/>
  <c r="BH169"/>
  <c r="CZ169"/>
  <c r="DC169"/>
  <c r="DF169"/>
  <c r="DL169"/>
  <c r="DG169" s="1"/>
  <c r="DM169"/>
  <c r="DH169" s="1"/>
  <c r="EF169"/>
  <c r="EG169"/>
  <c r="EK169"/>
  <c r="FL169"/>
  <c r="FM169"/>
  <c r="FN169"/>
  <c r="GA169"/>
  <c r="EH169" l="1"/>
  <c r="EI169" s="1"/>
  <c r="FE169" s="1"/>
  <c r="FF169" s="1"/>
  <c r="FY166"/>
  <c r="GB166" s="1"/>
  <c r="GC166" s="1"/>
  <c r="GD166" s="1"/>
  <c r="FK163"/>
  <c r="FO163" s="1"/>
  <c r="FP163" s="1"/>
  <c r="FQ163" s="1"/>
  <c r="FE168"/>
  <c r="FF168" s="1"/>
  <c r="FK164"/>
  <c r="FO164" s="1"/>
  <c r="FP164" s="1"/>
  <c r="FQ164" s="1"/>
  <c r="ET169"/>
  <c r="FH166"/>
  <c r="DI169"/>
  <c r="AY169" s="1"/>
  <c r="EM169" s="1"/>
  <c r="DK169"/>
  <c r="BG169"/>
  <c r="EO168"/>
  <c r="EJ168"/>
  <c r="FW167"/>
  <c r="EY167"/>
  <c r="FV167"/>
  <c r="ER167"/>
  <c r="EV167" s="1"/>
  <c r="FU167"/>
  <c r="FT167"/>
  <c r="FD167"/>
  <c r="FJ165"/>
  <c r="FI165"/>
  <c r="ES169"/>
  <c r="AZ169"/>
  <c r="EU169" s="1"/>
  <c r="AK170"/>
  <c r="AM170" s="1"/>
  <c r="AL170"/>
  <c r="EN170" s="1"/>
  <c r="AN170"/>
  <c r="AO170"/>
  <c r="AP170"/>
  <c r="AT170"/>
  <c r="AV170"/>
  <c r="BG170"/>
  <c r="BH170"/>
  <c r="CZ170"/>
  <c r="DC170"/>
  <c r="DF170"/>
  <c r="DK170"/>
  <c r="DL170"/>
  <c r="DG170" s="1"/>
  <c r="DM170"/>
  <c r="DH170" s="1"/>
  <c r="EF170"/>
  <c r="EG170"/>
  <c r="EK170"/>
  <c r="EL170"/>
  <c r="FL170"/>
  <c r="FM170"/>
  <c r="FN170"/>
  <c r="GA170"/>
  <c r="FK165" l="1"/>
  <c r="FO165" s="1"/>
  <c r="FP165" s="1"/>
  <c r="FQ165" s="1"/>
  <c r="EH170"/>
  <c r="EI170" s="1"/>
  <c r="EP169"/>
  <c r="DI170"/>
  <c r="AY170" s="1"/>
  <c r="EM170" s="1"/>
  <c r="FI166"/>
  <c r="FJ166"/>
  <c r="FS167"/>
  <c r="FX167" s="1"/>
  <c r="AQ170"/>
  <c r="EO169"/>
  <c r="EJ169"/>
  <c r="EZ167"/>
  <c r="FG167" s="1"/>
  <c r="EY168"/>
  <c r="FV168"/>
  <c r="ER168"/>
  <c r="EV168" s="1"/>
  <c r="FU168"/>
  <c r="FW168"/>
  <c r="FT168"/>
  <c r="FD168"/>
  <c r="AK171"/>
  <c r="AM171" s="1"/>
  <c r="AL171"/>
  <c r="EN171" s="1"/>
  <c r="AN171"/>
  <c r="AO171"/>
  <c r="AP171"/>
  <c r="AT171"/>
  <c r="AV171"/>
  <c r="EL171" s="1"/>
  <c r="BH171"/>
  <c r="CZ171"/>
  <c r="DC171"/>
  <c r="DF171"/>
  <c r="DL171"/>
  <c r="BG171" s="1"/>
  <c r="DM171"/>
  <c r="DH171" s="1"/>
  <c r="EF171"/>
  <c r="EG171"/>
  <c r="EH171"/>
  <c r="EK171"/>
  <c r="FL171"/>
  <c r="FM171"/>
  <c r="FN171"/>
  <c r="GA171"/>
  <c r="AQ171" l="1"/>
  <c r="AR171" s="1"/>
  <c r="FK166"/>
  <c r="FO166" s="1"/>
  <c r="FP166" s="1"/>
  <c r="FQ166" s="1"/>
  <c r="EP170"/>
  <c r="EO170"/>
  <c r="ER170" s="1"/>
  <c r="EJ170"/>
  <c r="FH167"/>
  <c r="AR170"/>
  <c r="AZ170"/>
  <c r="EU170" s="1"/>
  <c r="ES170"/>
  <c r="ET170"/>
  <c r="EY169"/>
  <c r="FV169"/>
  <c r="FU169"/>
  <c r="FW169"/>
  <c r="ER169"/>
  <c r="EV169" s="1"/>
  <c r="FS169" s="1"/>
  <c r="FX169" s="1"/>
  <c r="FT169"/>
  <c r="FD169"/>
  <c r="FS168"/>
  <c r="FX168" s="1"/>
  <c r="FE170"/>
  <c r="FF170" s="1"/>
  <c r="EZ168"/>
  <c r="FG168" s="1"/>
  <c r="DG171"/>
  <c r="DI171" s="1"/>
  <c r="AY171" s="1"/>
  <c r="EM171" s="1"/>
  <c r="EI171"/>
  <c r="EP171" s="1"/>
  <c r="FZ167"/>
  <c r="FY167"/>
  <c r="GB167" s="1"/>
  <c r="GC167" s="1"/>
  <c r="GD167" s="1"/>
  <c r="DK171"/>
  <c r="AK172"/>
  <c r="AQ172" s="1"/>
  <c r="AR172" s="1"/>
  <c r="AL172"/>
  <c r="EN172" s="1"/>
  <c r="AN172"/>
  <c r="AO172"/>
  <c r="AV172"/>
  <c r="BH172"/>
  <c r="CZ172"/>
  <c r="AT172" s="1"/>
  <c r="EK172" s="1"/>
  <c r="DC172"/>
  <c r="DF172"/>
  <c r="DL172"/>
  <c r="DG172" s="1"/>
  <c r="DM172"/>
  <c r="DH172" s="1"/>
  <c r="EF172"/>
  <c r="EG172"/>
  <c r="EL172"/>
  <c r="FL172"/>
  <c r="FM172"/>
  <c r="FN172"/>
  <c r="GA172"/>
  <c r="AZ171" l="1"/>
  <c r="EU171" s="1"/>
  <c r="AP172"/>
  <c r="ET171"/>
  <c r="AM172"/>
  <c r="ES171"/>
  <c r="FT170"/>
  <c r="FV170"/>
  <c r="FD170"/>
  <c r="EY170"/>
  <c r="EZ170" s="1"/>
  <c r="EH172"/>
  <c r="FW170"/>
  <c r="FU170"/>
  <c r="EV170"/>
  <c r="FS170" s="1"/>
  <c r="FX170" s="1"/>
  <c r="FY170" s="1"/>
  <c r="GB170" s="1"/>
  <c r="GC170" s="1"/>
  <c r="GD170" s="1"/>
  <c r="ET172"/>
  <c r="ES172"/>
  <c r="EJ171"/>
  <c r="FZ169"/>
  <c r="FY169"/>
  <c r="GB169" s="1"/>
  <c r="GC169" s="1"/>
  <c r="GD169" s="1"/>
  <c r="DI172"/>
  <c r="AY172" s="1"/>
  <c r="EM172" s="1"/>
  <c r="FH168"/>
  <c r="DK172"/>
  <c r="BG172"/>
  <c r="FE171"/>
  <c r="FF171" s="1"/>
  <c r="EO171"/>
  <c r="FZ168"/>
  <c r="FY168"/>
  <c r="GB168" s="1"/>
  <c r="GC168" s="1"/>
  <c r="GD168" s="1"/>
  <c r="EZ169"/>
  <c r="FG169" s="1"/>
  <c r="FJ167"/>
  <c r="FI167"/>
  <c r="EI172"/>
  <c r="EP172" s="1"/>
  <c r="AZ172"/>
  <c r="EU172" s="1"/>
  <c r="AK173"/>
  <c r="AL173"/>
  <c r="EN173" s="1"/>
  <c r="AM173"/>
  <c r="AN173"/>
  <c r="AO173"/>
  <c r="AP173"/>
  <c r="AQ173"/>
  <c r="AR173" s="1"/>
  <c r="AT173"/>
  <c r="AV173"/>
  <c r="EL173" s="1"/>
  <c r="BH173"/>
  <c r="CZ173"/>
  <c r="DC173"/>
  <c r="DF173"/>
  <c r="DK173"/>
  <c r="DL173"/>
  <c r="DG173" s="1"/>
  <c r="DM173"/>
  <c r="DH173" s="1"/>
  <c r="EF173"/>
  <c r="EG173"/>
  <c r="EH173" s="1"/>
  <c r="EK173"/>
  <c r="FL173"/>
  <c r="FM173"/>
  <c r="FN173"/>
  <c r="GA173"/>
  <c r="FG170" l="1"/>
  <c r="FH170" s="1"/>
  <c r="FZ170"/>
  <c r="FE172"/>
  <c r="FF172" s="1"/>
  <c r="FK167"/>
  <c r="FO167" s="1"/>
  <c r="FP167" s="1"/>
  <c r="FQ167" s="1"/>
  <c r="AZ173"/>
  <c r="EU173" s="1"/>
  <c r="ES173"/>
  <c r="ET173"/>
  <c r="EI173"/>
  <c r="EP173" s="1"/>
  <c r="DI173"/>
  <c r="AY173" s="1"/>
  <c r="EM173" s="1"/>
  <c r="FW171"/>
  <c r="FT171"/>
  <c r="EY171"/>
  <c r="FV171"/>
  <c r="ER171"/>
  <c r="EV171" s="1"/>
  <c r="FS171" s="1"/>
  <c r="FX171" s="1"/>
  <c r="FU171"/>
  <c r="FD171"/>
  <c r="FJ168"/>
  <c r="FI168"/>
  <c r="EO172"/>
  <c r="FH169"/>
  <c r="BG173"/>
  <c r="EJ172"/>
  <c r="AK174"/>
  <c r="AL174"/>
  <c r="EN174" s="1"/>
  <c r="AM174"/>
  <c r="AN174"/>
  <c r="AO174"/>
  <c r="AP174"/>
  <c r="AQ174"/>
  <c r="AR174" s="1"/>
  <c r="AT174"/>
  <c r="AV174"/>
  <c r="EL174" s="1"/>
  <c r="BH174"/>
  <c r="CZ174"/>
  <c r="DC174"/>
  <c r="DF174"/>
  <c r="DL174"/>
  <c r="BG174" s="1"/>
  <c r="DM174"/>
  <c r="DH174" s="1"/>
  <c r="EF174"/>
  <c r="EG174"/>
  <c r="EH174"/>
  <c r="EK174"/>
  <c r="FL174"/>
  <c r="FM174"/>
  <c r="FN174"/>
  <c r="GA174"/>
  <c r="ET174" l="1"/>
  <c r="FK168"/>
  <c r="FO168" s="1"/>
  <c r="FP168" s="1"/>
  <c r="FQ168" s="1"/>
  <c r="FZ171"/>
  <c r="FY171"/>
  <c r="GB171" s="1"/>
  <c r="GC171" s="1"/>
  <c r="GD171" s="1"/>
  <c r="FI169"/>
  <c r="FJ169"/>
  <c r="EY172"/>
  <c r="FV172"/>
  <c r="FU172"/>
  <c r="FT172"/>
  <c r="ER172"/>
  <c r="EV172" s="1"/>
  <c r="FS172" s="1"/>
  <c r="FX172" s="1"/>
  <c r="FW172"/>
  <c r="FD172"/>
  <c r="EO173"/>
  <c r="EJ173"/>
  <c r="FI170"/>
  <c r="FJ170"/>
  <c r="EZ171"/>
  <c r="FG171" s="1"/>
  <c r="DG174"/>
  <c r="DI174" s="1"/>
  <c r="AY174" s="1"/>
  <c r="EM174" s="1"/>
  <c r="EI174"/>
  <c r="EP174" s="1"/>
  <c r="ES174"/>
  <c r="AZ174"/>
  <c r="EU174" s="1"/>
  <c r="FE173"/>
  <c r="FF173" s="1"/>
  <c r="DK174"/>
  <c r="AK175"/>
  <c r="AL175"/>
  <c r="EN175" s="1"/>
  <c r="AM175"/>
  <c r="AN175"/>
  <c r="AO175"/>
  <c r="AP175"/>
  <c r="AQ175"/>
  <c r="AR175" s="1"/>
  <c r="AV175"/>
  <c r="BH175"/>
  <c r="CZ175"/>
  <c r="AT175" s="1"/>
  <c r="EK175" s="1"/>
  <c r="DC175"/>
  <c r="DF175"/>
  <c r="DL175"/>
  <c r="BG175" s="1"/>
  <c r="DM175"/>
  <c r="DH175" s="1"/>
  <c r="EF175"/>
  <c r="EG175"/>
  <c r="EL175"/>
  <c r="FL175"/>
  <c r="FM175"/>
  <c r="FN175"/>
  <c r="GA175"/>
  <c r="FK169" l="1"/>
  <c r="FO169" s="1"/>
  <c r="FP169" s="1"/>
  <c r="FQ169" s="1"/>
  <c r="EH175"/>
  <c r="EI175" s="1"/>
  <c r="EP175" s="1"/>
  <c r="AZ175"/>
  <c r="EU175" s="1"/>
  <c r="EJ174"/>
  <c r="ET175"/>
  <c r="FK170"/>
  <c r="FO170" s="1"/>
  <c r="FP170" s="1"/>
  <c r="FQ170" s="1"/>
  <c r="ES175"/>
  <c r="FE174"/>
  <c r="FF174" s="1"/>
  <c r="DI175"/>
  <c r="AY175" s="1"/>
  <c r="EM175" s="1"/>
  <c r="FZ172"/>
  <c r="FY172"/>
  <c r="GB172" s="1"/>
  <c r="GC172" s="1"/>
  <c r="GD172" s="1"/>
  <c r="DG175"/>
  <c r="EO174"/>
  <c r="FH171"/>
  <c r="EZ172"/>
  <c r="FG172" s="1"/>
  <c r="EY173"/>
  <c r="FV173"/>
  <c r="FT173"/>
  <c r="FW173"/>
  <c r="ER173"/>
  <c r="EV173" s="1"/>
  <c r="FU173"/>
  <c r="FS173"/>
  <c r="FX173" s="1"/>
  <c r="FD173"/>
  <c r="DK175"/>
  <c r="AK176"/>
  <c r="AM176" s="1"/>
  <c r="AL176"/>
  <c r="EN176" s="1"/>
  <c r="AN176"/>
  <c r="AO176"/>
  <c r="AP176"/>
  <c r="AQ176"/>
  <c r="AR176" s="1"/>
  <c r="AT176"/>
  <c r="AV176"/>
  <c r="BG176"/>
  <c r="BH176"/>
  <c r="CZ176"/>
  <c r="DC176"/>
  <c r="DF176"/>
  <c r="DK176"/>
  <c r="DL176"/>
  <c r="DG176" s="1"/>
  <c r="DM176"/>
  <c r="DH176" s="1"/>
  <c r="EF176"/>
  <c r="EG176"/>
  <c r="EK176"/>
  <c r="EL176"/>
  <c r="FL176"/>
  <c r="FM176"/>
  <c r="FN176"/>
  <c r="GA176"/>
  <c r="ES176" l="1"/>
  <c r="ET176"/>
  <c r="EH176"/>
  <c r="EI176" s="1"/>
  <c r="EO176" s="1"/>
  <c r="FE175"/>
  <c r="FF175" s="1"/>
  <c r="AZ176"/>
  <c r="EU176" s="1"/>
  <c r="DI176"/>
  <c r="AY176" s="1"/>
  <c r="EM176" s="1"/>
  <c r="FJ171"/>
  <c r="FI171"/>
  <c r="FH172"/>
  <c r="EJ175"/>
  <c r="EO175"/>
  <c r="FZ173"/>
  <c r="FY173"/>
  <c r="GB173" s="1"/>
  <c r="GC173" s="1"/>
  <c r="GD173" s="1"/>
  <c r="EZ173"/>
  <c r="FG173" s="1"/>
  <c r="FW174"/>
  <c r="EY174"/>
  <c r="FV174"/>
  <c r="ER174"/>
  <c r="EV174" s="1"/>
  <c r="FS174" s="1"/>
  <c r="FX174" s="1"/>
  <c r="FU174"/>
  <c r="FT174"/>
  <c r="FD174"/>
  <c r="AK177"/>
  <c r="AM177" s="1"/>
  <c r="AL177"/>
  <c r="EN177" s="1"/>
  <c r="AN177"/>
  <c r="AO177"/>
  <c r="AT177"/>
  <c r="AV177"/>
  <c r="EL177" s="1"/>
  <c r="BH177"/>
  <c r="CZ177"/>
  <c r="DC177"/>
  <c r="DF177"/>
  <c r="DK177"/>
  <c r="DL177"/>
  <c r="DG177" s="1"/>
  <c r="DM177"/>
  <c r="DH177" s="1"/>
  <c r="EF177"/>
  <c r="EG177"/>
  <c r="EK177"/>
  <c r="FL177"/>
  <c r="FM177"/>
  <c r="FN177"/>
  <c r="GA177"/>
  <c r="AP177" l="1"/>
  <c r="AQ177"/>
  <c r="AR177" s="1"/>
  <c r="EH177"/>
  <c r="EI177" s="1"/>
  <c r="FE177" s="1"/>
  <c r="FF177" s="1"/>
  <c r="FK171"/>
  <c r="FO171" s="1"/>
  <c r="FP171" s="1"/>
  <c r="FQ171" s="1"/>
  <c r="ER176"/>
  <c r="EV176" s="1"/>
  <c r="FU176"/>
  <c r="FT176"/>
  <c r="FW176"/>
  <c r="EY176"/>
  <c r="FV176"/>
  <c r="FD176"/>
  <c r="FZ174"/>
  <c r="FY174"/>
  <c r="GB174" s="1"/>
  <c r="GC174" s="1"/>
  <c r="GD174" s="1"/>
  <c r="FH173"/>
  <c r="DI177"/>
  <c r="AY177" s="1"/>
  <c r="EM177" s="1"/>
  <c r="FE176"/>
  <c r="FF176" s="1"/>
  <c r="EJ176"/>
  <c r="EZ174"/>
  <c r="FG174" s="1"/>
  <c r="FW175"/>
  <c r="EY175"/>
  <c r="FV175"/>
  <c r="FU175"/>
  <c r="ER175"/>
  <c r="EV175" s="1"/>
  <c r="FS175" s="1"/>
  <c r="FX175" s="1"/>
  <c r="FT175"/>
  <c r="FD175"/>
  <c r="BG177"/>
  <c r="EP176"/>
  <c r="FI172"/>
  <c r="FJ172"/>
  <c r="AK178"/>
  <c r="AM178" s="1"/>
  <c r="AL178"/>
  <c r="EN178" s="1"/>
  <c r="AN178"/>
  <c r="AO178"/>
  <c r="AT178"/>
  <c r="AV178"/>
  <c r="BH178"/>
  <c r="CZ178"/>
  <c r="DC178"/>
  <c r="DF178"/>
  <c r="DL178"/>
  <c r="BG178" s="1"/>
  <c r="DM178"/>
  <c r="DH178" s="1"/>
  <c r="EF178"/>
  <c r="EG178"/>
  <c r="EK178"/>
  <c r="EL178"/>
  <c r="FL178"/>
  <c r="FM178"/>
  <c r="FN178"/>
  <c r="GA178"/>
  <c r="AZ177" l="1"/>
  <c r="EU177" s="1"/>
  <c r="ES177"/>
  <c r="AP178"/>
  <c r="AQ178"/>
  <c r="AR178" s="1"/>
  <c r="ET177"/>
  <c r="EH178"/>
  <c r="EI178" s="1"/>
  <c r="EP178" s="1"/>
  <c r="FK172"/>
  <c r="FO172" s="1"/>
  <c r="FP172" s="1"/>
  <c r="FQ172" s="1"/>
  <c r="EP177"/>
  <c r="EO177"/>
  <c r="FD177" s="1"/>
  <c r="EJ177"/>
  <c r="FZ175"/>
  <c r="FY175"/>
  <c r="GB175" s="1"/>
  <c r="GC175" s="1"/>
  <c r="GD175" s="1"/>
  <c r="FS176"/>
  <c r="FX176" s="1"/>
  <c r="EZ175"/>
  <c r="FG175" s="1"/>
  <c r="FI173"/>
  <c r="FJ173"/>
  <c r="DG178"/>
  <c r="DI178" s="1"/>
  <c r="AY178" s="1"/>
  <c r="EM178" s="1"/>
  <c r="FH174"/>
  <c r="EZ176"/>
  <c r="FG176" s="1"/>
  <c r="DK178"/>
  <c r="AK179"/>
  <c r="AM179" s="1"/>
  <c r="AL179"/>
  <c r="EN179" s="1"/>
  <c r="AN179"/>
  <c r="AO179"/>
  <c r="AT179"/>
  <c r="AV179"/>
  <c r="EL179" s="1"/>
  <c r="BH179"/>
  <c r="CZ179"/>
  <c r="DC179"/>
  <c r="DF179"/>
  <c r="DL179"/>
  <c r="BG179" s="1"/>
  <c r="DM179"/>
  <c r="DH179" s="1"/>
  <c r="EF179"/>
  <c r="EG179"/>
  <c r="EK179"/>
  <c r="FL179"/>
  <c r="FM179"/>
  <c r="FN179"/>
  <c r="GA179"/>
  <c r="AP179" l="1"/>
  <c r="AQ179"/>
  <c r="AR179" s="1"/>
  <c r="ER177"/>
  <c r="EV177" s="1"/>
  <c r="FS177" s="1"/>
  <c r="FX177" s="1"/>
  <c r="AZ178"/>
  <c r="EU178" s="1"/>
  <c r="ES178"/>
  <c r="ET178"/>
  <c r="FT177"/>
  <c r="EY177"/>
  <c r="EH179"/>
  <c r="EI179" s="1"/>
  <c r="FE179" s="1"/>
  <c r="FF179" s="1"/>
  <c r="FU177"/>
  <c r="FW177"/>
  <c r="FV177"/>
  <c r="FK173"/>
  <c r="FO173" s="1"/>
  <c r="FP173" s="1"/>
  <c r="FQ173" s="1"/>
  <c r="ET179"/>
  <c r="FH175"/>
  <c r="FH176"/>
  <c r="EO178"/>
  <c r="EJ178"/>
  <c r="EZ177"/>
  <c r="FG177" s="1"/>
  <c r="FJ174"/>
  <c r="FI174"/>
  <c r="DG179"/>
  <c r="DI179" s="1"/>
  <c r="AY179" s="1"/>
  <c r="EM179" s="1"/>
  <c r="FE178"/>
  <c r="FF178" s="1"/>
  <c r="FZ176"/>
  <c r="FY176"/>
  <c r="GB176" s="1"/>
  <c r="GC176" s="1"/>
  <c r="GD176" s="1"/>
  <c r="DK179"/>
  <c r="AK180"/>
  <c r="AM180" s="1"/>
  <c r="AL180"/>
  <c r="EN180" s="1"/>
  <c r="AN180"/>
  <c r="AO180"/>
  <c r="AT180"/>
  <c r="AV180"/>
  <c r="EL180" s="1"/>
  <c r="BH180"/>
  <c r="CZ180"/>
  <c r="DC180"/>
  <c r="DF180"/>
  <c r="DI180" s="1"/>
  <c r="AY180" s="1"/>
  <c r="EM180" s="1"/>
  <c r="DK180"/>
  <c r="DL180"/>
  <c r="DG180" s="1"/>
  <c r="DM180"/>
  <c r="DH180" s="1"/>
  <c r="EF180"/>
  <c r="EG180"/>
  <c r="EK180"/>
  <c r="FL180"/>
  <c r="FM180"/>
  <c r="FN180"/>
  <c r="GA180"/>
  <c r="ES179" l="1"/>
  <c r="AP180"/>
  <c r="AQ180"/>
  <c r="AR180" s="1"/>
  <c r="AZ179"/>
  <c r="EU179" s="1"/>
  <c r="EH180"/>
  <c r="EI180" s="1"/>
  <c r="FE180" s="1"/>
  <c r="FF180" s="1"/>
  <c r="FK174"/>
  <c r="FO174" s="1"/>
  <c r="FP174" s="1"/>
  <c r="FQ174" s="1"/>
  <c r="ES180"/>
  <c r="FH177"/>
  <c r="FW178"/>
  <c r="EY178"/>
  <c r="FV178"/>
  <c r="FU178"/>
  <c r="FT178"/>
  <c r="ER178"/>
  <c r="EV178" s="1"/>
  <c r="FS178" s="1"/>
  <c r="FX178" s="1"/>
  <c r="FD178"/>
  <c r="BG180"/>
  <c r="FY177"/>
  <c r="GB177" s="1"/>
  <c r="GC177" s="1"/>
  <c r="GD177" s="1"/>
  <c r="FZ177"/>
  <c r="EP179"/>
  <c r="EO179"/>
  <c r="EJ179"/>
  <c r="FI176"/>
  <c r="FJ176"/>
  <c r="FJ175"/>
  <c r="FI175"/>
  <c r="AZ180"/>
  <c r="EU180" s="1"/>
  <c r="AK181"/>
  <c r="AL181"/>
  <c r="EN181" s="1"/>
  <c r="AM181"/>
  <c r="AN181"/>
  <c r="AO181"/>
  <c r="AP181"/>
  <c r="AQ181"/>
  <c r="AR181" s="1"/>
  <c r="AT181"/>
  <c r="AV181"/>
  <c r="EL181" s="1"/>
  <c r="BH181"/>
  <c r="CZ181"/>
  <c r="DC181"/>
  <c r="DF181"/>
  <c r="DI181" s="1"/>
  <c r="AY181" s="1"/>
  <c r="EM181" s="1"/>
  <c r="DL181"/>
  <c r="DG181" s="1"/>
  <c r="DM181"/>
  <c r="DH181" s="1"/>
  <c r="EF181"/>
  <c r="EG181"/>
  <c r="EK181"/>
  <c r="FL181"/>
  <c r="FM181"/>
  <c r="FN181"/>
  <c r="GA181"/>
  <c r="ET180" l="1"/>
  <c r="EH181"/>
  <c r="EI181" s="1"/>
  <c r="EP181" s="1"/>
  <c r="FK175"/>
  <c r="FO175" s="1"/>
  <c r="FP175" s="1"/>
  <c r="FQ175" s="1"/>
  <c r="FK176"/>
  <c r="FO176" s="1"/>
  <c r="FP176" s="1"/>
  <c r="FQ176" s="1"/>
  <c r="EP180"/>
  <c r="ET181"/>
  <c r="FZ178"/>
  <c r="FY178"/>
  <c r="GB178" s="1"/>
  <c r="GC178" s="1"/>
  <c r="GD178" s="1"/>
  <c r="DK181"/>
  <c r="BG181"/>
  <c r="FJ177"/>
  <c r="FI177"/>
  <c r="EZ178"/>
  <c r="FG178" s="1"/>
  <c r="EO180"/>
  <c r="EJ180"/>
  <c r="FW179"/>
  <c r="EY179"/>
  <c r="FV179"/>
  <c r="FT179"/>
  <c r="ER179"/>
  <c r="EV179" s="1"/>
  <c r="FS179" s="1"/>
  <c r="FX179" s="1"/>
  <c r="FU179"/>
  <c r="FD179"/>
  <c r="ES181"/>
  <c r="AZ181"/>
  <c r="EU181" s="1"/>
  <c r="AK182"/>
  <c r="AM182" s="1"/>
  <c r="AL182"/>
  <c r="EN182" s="1"/>
  <c r="AN182"/>
  <c r="AO182"/>
  <c r="AP182"/>
  <c r="AQ182"/>
  <c r="AR182" s="1"/>
  <c r="AT182"/>
  <c r="AV182"/>
  <c r="EL182" s="1"/>
  <c r="BG182"/>
  <c r="BH182"/>
  <c r="CZ182"/>
  <c r="DC182"/>
  <c r="DF182"/>
  <c r="DI182" s="1"/>
  <c r="AY182" s="1"/>
  <c r="EM182" s="1"/>
  <c r="DK182"/>
  <c r="DL182"/>
  <c r="DG182" s="1"/>
  <c r="DM182"/>
  <c r="DH182" s="1"/>
  <c r="EF182"/>
  <c r="EG182"/>
  <c r="EH182" s="1"/>
  <c r="EK182"/>
  <c r="FL182"/>
  <c r="FM182"/>
  <c r="FN182"/>
  <c r="GA182"/>
  <c r="EJ181" l="1"/>
  <c r="ES182"/>
  <c r="ET182"/>
  <c r="AZ182"/>
  <c r="EU182" s="1"/>
  <c r="FK177"/>
  <c r="FO177" s="1"/>
  <c r="FP177" s="1"/>
  <c r="FQ177" s="1"/>
  <c r="EO181"/>
  <c r="EY181" s="1"/>
  <c r="EI182"/>
  <c r="EO182" s="1"/>
  <c r="FH178"/>
  <c r="EY180"/>
  <c r="FV180"/>
  <c r="ER180"/>
  <c r="EV180" s="1"/>
  <c r="FS180" s="1"/>
  <c r="FX180" s="1"/>
  <c r="FU180"/>
  <c r="FT180"/>
  <c r="FW180"/>
  <c r="FD180"/>
  <c r="FE181"/>
  <c r="FF181" s="1"/>
  <c r="FZ179"/>
  <c r="FY179"/>
  <c r="GB179" s="1"/>
  <c r="GC179" s="1"/>
  <c r="GD179" s="1"/>
  <c r="EZ179"/>
  <c r="FG179" s="1"/>
  <c r="AK183"/>
  <c r="AL183"/>
  <c r="EN183" s="1"/>
  <c r="AM183"/>
  <c r="AN183"/>
  <c r="AO183"/>
  <c r="AP183"/>
  <c r="AQ183"/>
  <c r="AR183" s="1"/>
  <c r="AT183"/>
  <c r="AV183"/>
  <c r="EL183" s="1"/>
  <c r="BH183"/>
  <c r="CZ183"/>
  <c r="DC183"/>
  <c r="DF183"/>
  <c r="DL183"/>
  <c r="BG183" s="1"/>
  <c r="DM183"/>
  <c r="DH183" s="1"/>
  <c r="EF183"/>
  <c r="EG183"/>
  <c r="EH183"/>
  <c r="EK183"/>
  <c r="FL183"/>
  <c r="FM183"/>
  <c r="FN183"/>
  <c r="GA183"/>
  <c r="FD181" l="1"/>
  <c r="ER181"/>
  <c r="EV181" s="1"/>
  <c r="FS181" s="1"/>
  <c r="FX181" s="1"/>
  <c r="FZ181" s="1"/>
  <c r="FT181"/>
  <c r="FU181"/>
  <c r="FW181"/>
  <c r="FV181"/>
  <c r="ET183"/>
  <c r="FE182"/>
  <c r="FF182" s="1"/>
  <c r="EY182"/>
  <c r="FV182"/>
  <c r="FT182"/>
  <c r="ER182"/>
  <c r="EV182" s="1"/>
  <c r="FU182"/>
  <c r="FW182"/>
  <c r="FD182"/>
  <c r="FH179"/>
  <c r="FJ178"/>
  <c r="FI178"/>
  <c r="EJ182"/>
  <c r="EZ180"/>
  <c r="FG180" s="1"/>
  <c r="FZ180"/>
  <c r="FY180"/>
  <c r="GB180" s="1"/>
  <c r="GC180" s="1"/>
  <c r="GD180" s="1"/>
  <c r="DG183"/>
  <c r="DI183" s="1"/>
  <c r="AY183" s="1"/>
  <c r="EM183" s="1"/>
  <c r="EI183"/>
  <c r="EP183" s="1"/>
  <c r="ES183"/>
  <c r="AZ183"/>
  <c r="EU183" s="1"/>
  <c r="EP182"/>
  <c r="EZ181"/>
  <c r="DK183"/>
  <c r="AK184"/>
  <c r="AL184"/>
  <c r="EN184" s="1"/>
  <c r="AM184"/>
  <c r="AN184"/>
  <c r="AO184"/>
  <c r="AP184"/>
  <c r="AQ184"/>
  <c r="AR184" s="1"/>
  <c r="AT184"/>
  <c r="AV184"/>
  <c r="EL184" s="1"/>
  <c r="BH184"/>
  <c r="CZ184"/>
  <c r="DC184"/>
  <c r="DF184"/>
  <c r="DK184"/>
  <c r="DL184"/>
  <c r="DG184" s="1"/>
  <c r="DM184"/>
  <c r="DH184" s="1"/>
  <c r="EF184"/>
  <c r="EG184"/>
  <c r="EK184"/>
  <c r="FL184"/>
  <c r="FM184"/>
  <c r="FN184"/>
  <c r="GA184"/>
  <c r="FY181" l="1"/>
  <c r="GB181" s="1"/>
  <c r="GC181" s="1"/>
  <c r="GD181" s="1"/>
  <c r="FG181"/>
  <c r="FH181" s="1"/>
  <c r="ET184"/>
  <c r="AZ184"/>
  <c r="EU184" s="1"/>
  <c r="ES184"/>
  <c r="EH184"/>
  <c r="EI184" s="1"/>
  <c r="EJ184" s="1"/>
  <c r="FK178"/>
  <c r="FO178" s="1"/>
  <c r="FP178" s="1"/>
  <c r="FQ178" s="1"/>
  <c r="DI184"/>
  <c r="AY184" s="1"/>
  <c r="EM184" s="1"/>
  <c r="FH180"/>
  <c r="FJ179"/>
  <c r="FI179"/>
  <c r="BG184"/>
  <c r="FE183"/>
  <c r="FF183" s="1"/>
  <c r="FS182"/>
  <c r="FX182" s="1"/>
  <c r="EZ182"/>
  <c r="FG182" s="1"/>
  <c r="EO183"/>
  <c r="EJ183"/>
  <c r="AK185"/>
  <c r="AL185"/>
  <c r="EN185" s="1"/>
  <c r="AM185"/>
  <c r="AN185"/>
  <c r="AO185"/>
  <c r="AP185"/>
  <c r="AQ185"/>
  <c r="AR185" s="1"/>
  <c r="AT185"/>
  <c r="AV185"/>
  <c r="EL185" s="1"/>
  <c r="BH185"/>
  <c r="CZ185"/>
  <c r="DC185"/>
  <c r="DF185"/>
  <c r="DL185"/>
  <c r="BG185" s="1"/>
  <c r="DM185"/>
  <c r="DH185" s="1"/>
  <c r="EF185"/>
  <c r="EG185"/>
  <c r="EK185"/>
  <c r="FL185"/>
  <c r="FM185"/>
  <c r="FN185"/>
  <c r="GA185"/>
  <c r="EH185" l="1"/>
  <c r="EI185" s="1"/>
  <c r="EP185" s="1"/>
  <c r="FK179"/>
  <c r="FO179" s="1"/>
  <c r="FP179" s="1"/>
  <c r="FQ179" s="1"/>
  <c r="ET185"/>
  <c r="EO184"/>
  <c r="FD184" s="1"/>
  <c r="FE184"/>
  <c r="FF184" s="1"/>
  <c r="FH182"/>
  <c r="FW183"/>
  <c r="EY183"/>
  <c r="FV183"/>
  <c r="ER183"/>
  <c r="EV183" s="1"/>
  <c r="FU183"/>
  <c r="FT183"/>
  <c r="FD183"/>
  <c r="FI181"/>
  <c r="FJ181"/>
  <c r="FI180"/>
  <c r="FJ180"/>
  <c r="FT184"/>
  <c r="DG185"/>
  <c r="DI185" s="1"/>
  <c r="AY185" s="1"/>
  <c r="EM185" s="1"/>
  <c r="ES185"/>
  <c r="AZ185"/>
  <c r="EU185" s="1"/>
  <c r="EP184"/>
  <c r="FZ182"/>
  <c r="FY182"/>
  <c r="GB182" s="1"/>
  <c r="GC182" s="1"/>
  <c r="GD182" s="1"/>
  <c r="DK185"/>
  <c r="AK186"/>
  <c r="AM186" s="1"/>
  <c r="AL186"/>
  <c r="AN186"/>
  <c r="AO186"/>
  <c r="AP186"/>
  <c r="AT186"/>
  <c r="AV186"/>
  <c r="BG186"/>
  <c r="BH186"/>
  <c r="CZ186"/>
  <c r="DC186"/>
  <c r="DF186"/>
  <c r="DK186"/>
  <c r="DL186"/>
  <c r="DG186" s="1"/>
  <c r="DM186"/>
  <c r="DH186" s="1"/>
  <c r="EF186"/>
  <c r="EG186"/>
  <c r="EK186"/>
  <c r="EL186"/>
  <c r="EN186"/>
  <c r="FL186"/>
  <c r="FM186"/>
  <c r="FN186"/>
  <c r="GA186"/>
  <c r="FK180" l="1"/>
  <c r="FO180" s="1"/>
  <c r="FP180" s="1"/>
  <c r="FQ180" s="1"/>
  <c r="EJ185"/>
  <c r="FV184"/>
  <c r="ER184"/>
  <c r="EV184" s="1"/>
  <c r="FS184" s="1"/>
  <c r="FX184" s="1"/>
  <c r="FW184"/>
  <c r="FU184"/>
  <c r="EY184"/>
  <c r="EZ184" s="1"/>
  <c r="FG184" s="1"/>
  <c r="EH186"/>
  <c r="EI186" s="1"/>
  <c r="FE186" s="1"/>
  <c r="FF186" s="1"/>
  <c r="FE185"/>
  <c r="FF185" s="1"/>
  <c r="FK181"/>
  <c r="FO181" s="1"/>
  <c r="FP181" s="1"/>
  <c r="FQ181" s="1"/>
  <c r="DI186"/>
  <c r="AY186" s="1"/>
  <c r="EM186" s="1"/>
  <c r="EO185"/>
  <c r="FS183"/>
  <c r="FX183" s="1"/>
  <c r="EZ183"/>
  <c r="FG183" s="1"/>
  <c r="FJ182"/>
  <c r="FI182"/>
  <c r="AQ186"/>
  <c r="AK187"/>
  <c r="AM187" s="1"/>
  <c r="AL187"/>
  <c r="EN187" s="1"/>
  <c r="AN187"/>
  <c r="AO187"/>
  <c r="AP187"/>
  <c r="AQ187"/>
  <c r="AR187" s="1"/>
  <c r="AT187"/>
  <c r="AV187"/>
  <c r="EL187" s="1"/>
  <c r="BH187"/>
  <c r="CZ187"/>
  <c r="DC187"/>
  <c r="DF187"/>
  <c r="DK187"/>
  <c r="DL187"/>
  <c r="DG187" s="1"/>
  <c r="DM187"/>
  <c r="DH187" s="1"/>
  <c r="EF187"/>
  <c r="EG187"/>
  <c r="EK187"/>
  <c r="FL187"/>
  <c r="FM187"/>
  <c r="FN187"/>
  <c r="GA187"/>
  <c r="ET187" l="1"/>
  <c r="AZ187"/>
  <c r="EU187" s="1"/>
  <c r="ES187"/>
  <c r="EH187"/>
  <c r="EO186"/>
  <c r="FW186" s="1"/>
  <c r="FK182"/>
  <c r="FO182" s="1"/>
  <c r="FP182" s="1"/>
  <c r="FQ182" s="1"/>
  <c r="FH184"/>
  <c r="EI187"/>
  <c r="EP187" s="1"/>
  <c r="EO187"/>
  <c r="DI187"/>
  <c r="AY187" s="1"/>
  <c r="EM187" s="1"/>
  <c r="AR186"/>
  <c r="AZ186"/>
  <c r="EU186" s="1"/>
  <c r="ES186"/>
  <c r="ET186"/>
  <c r="FH183"/>
  <c r="FW185"/>
  <c r="EY185"/>
  <c r="FV185"/>
  <c r="ER185"/>
  <c r="EV185" s="1"/>
  <c r="FU185"/>
  <c r="FT185"/>
  <c r="FD185"/>
  <c r="BG187"/>
  <c r="EP186"/>
  <c r="FY184"/>
  <c r="GB184" s="1"/>
  <c r="GC184" s="1"/>
  <c r="GD184" s="1"/>
  <c r="FZ184"/>
  <c r="EJ186"/>
  <c r="FZ183"/>
  <c r="FY183"/>
  <c r="GB183" s="1"/>
  <c r="GC183" s="1"/>
  <c r="GD183" s="1"/>
  <c r="AK188"/>
  <c r="AM188" s="1"/>
  <c r="AL188"/>
  <c r="EN188" s="1"/>
  <c r="AN188"/>
  <c r="AO188"/>
  <c r="AP188"/>
  <c r="AQ188"/>
  <c r="AR188" s="1"/>
  <c r="AT188"/>
  <c r="AV188"/>
  <c r="BG188"/>
  <c r="BH188"/>
  <c r="CZ188"/>
  <c r="DC188"/>
  <c r="DF188"/>
  <c r="DI188" s="1"/>
  <c r="AY188" s="1"/>
  <c r="EM188" s="1"/>
  <c r="DK188"/>
  <c r="DL188"/>
  <c r="DG188" s="1"/>
  <c r="DM188"/>
  <c r="DH188" s="1"/>
  <c r="EF188"/>
  <c r="EG188"/>
  <c r="EH188" s="1"/>
  <c r="EK188"/>
  <c r="EL188"/>
  <c r="FL188"/>
  <c r="FM188"/>
  <c r="FN188"/>
  <c r="GA188"/>
  <c r="ER186" l="1"/>
  <c r="FE187"/>
  <c r="FF187" s="1"/>
  <c r="FU186"/>
  <c r="FT186"/>
  <c r="FV186"/>
  <c r="FD186"/>
  <c r="EY186"/>
  <c r="EJ187"/>
  <c r="ET188"/>
  <c r="EI188"/>
  <c r="FE188" s="1"/>
  <c r="FF188" s="1"/>
  <c r="FS185"/>
  <c r="FX185" s="1"/>
  <c r="FJ184"/>
  <c r="FI184"/>
  <c r="EZ185"/>
  <c r="FG185" s="1"/>
  <c r="FJ183"/>
  <c r="FI183"/>
  <c r="ER187"/>
  <c r="EV187" s="1"/>
  <c r="FU187"/>
  <c r="FT187"/>
  <c r="FW187"/>
  <c r="EY187"/>
  <c r="FV187"/>
  <c r="ES188"/>
  <c r="AZ188"/>
  <c r="EU188" s="1"/>
  <c r="EV186"/>
  <c r="FS186" s="1"/>
  <c r="FX186" s="1"/>
  <c r="FD187"/>
  <c r="AK189"/>
  <c r="AP189" s="1"/>
  <c r="AL189"/>
  <c r="EN189" s="1"/>
  <c r="AN189"/>
  <c r="AO189"/>
  <c r="AT189"/>
  <c r="AV189"/>
  <c r="BG189"/>
  <c r="BH189"/>
  <c r="CZ189"/>
  <c r="DC189"/>
  <c r="DF189"/>
  <c r="DK189"/>
  <c r="DL189"/>
  <c r="DG189" s="1"/>
  <c r="DM189"/>
  <c r="DH189" s="1"/>
  <c r="EF189"/>
  <c r="EG189"/>
  <c r="EK189"/>
  <c r="EL189"/>
  <c r="FL189"/>
  <c r="FM189"/>
  <c r="FN189"/>
  <c r="GA189"/>
  <c r="EH189" l="1"/>
  <c r="EZ186"/>
  <c r="FG186" s="1"/>
  <c r="FH186" s="1"/>
  <c r="EJ188"/>
  <c r="FK184"/>
  <c r="FO184" s="1"/>
  <c r="FP184" s="1"/>
  <c r="FQ184" s="1"/>
  <c r="EO188"/>
  <c r="FU188" s="1"/>
  <c r="EP188"/>
  <c r="FK183"/>
  <c r="FO183" s="1"/>
  <c r="FP183" s="1"/>
  <c r="FQ183" s="1"/>
  <c r="DI189"/>
  <c r="AY189" s="1"/>
  <c r="EM189" s="1"/>
  <c r="EY188"/>
  <c r="EZ187"/>
  <c r="FG187" s="1"/>
  <c r="FZ185"/>
  <c r="FY185"/>
  <c r="GB185" s="1"/>
  <c r="GC185" s="1"/>
  <c r="GD185" s="1"/>
  <c r="FS187"/>
  <c r="FX187" s="1"/>
  <c r="AQ189"/>
  <c r="AM189"/>
  <c r="FH185"/>
  <c r="FY186"/>
  <c r="GB186" s="1"/>
  <c r="GC186" s="1"/>
  <c r="GD186" s="1"/>
  <c r="FZ186"/>
  <c r="AK190"/>
  <c r="AM190" s="1"/>
  <c r="AL190"/>
  <c r="AN190"/>
  <c r="AO190"/>
  <c r="AP190"/>
  <c r="AQ190"/>
  <c r="AR190" s="1"/>
  <c r="AT190"/>
  <c r="AV190"/>
  <c r="BG190"/>
  <c r="BH190"/>
  <c r="CZ190"/>
  <c r="DC190"/>
  <c r="DF190"/>
  <c r="DI190" s="1"/>
  <c r="AY190" s="1"/>
  <c r="EM190" s="1"/>
  <c r="DK190"/>
  <c r="DL190"/>
  <c r="DG190" s="1"/>
  <c r="DM190"/>
  <c r="DH190" s="1"/>
  <c r="EF190"/>
  <c r="EG190"/>
  <c r="EK190"/>
  <c r="EL190"/>
  <c r="EN190"/>
  <c r="FL190"/>
  <c r="FM190"/>
  <c r="FN190"/>
  <c r="GA190"/>
  <c r="FT188" l="1"/>
  <c r="FD188"/>
  <c r="EI189"/>
  <c r="EJ189" s="1"/>
  <c r="FV188"/>
  <c r="FW188"/>
  <c r="EH190"/>
  <c r="EI190" s="1"/>
  <c r="EO190" s="1"/>
  <c r="FI186"/>
  <c r="FJ186"/>
  <c r="ER188"/>
  <c r="EV188" s="1"/>
  <c r="FS188" s="1"/>
  <c r="FX188" s="1"/>
  <c r="FY188" s="1"/>
  <c r="GB188" s="1"/>
  <c r="GC188" s="1"/>
  <c r="GD188" s="1"/>
  <c r="ES190"/>
  <c r="ET190"/>
  <c r="EZ188"/>
  <c r="FH187"/>
  <c r="FJ185"/>
  <c r="FI185"/>
  <c r="FY187"/>
  <c r="GB187" s="1"/>
  <c r="GC187" s="1"/>
  <c r="GD187" s="1"/>
  <c r="FZ187"/>
  <c r="AZ190"/>
  <c r="EU190" s="1"/>
  <c r="ET189"/>
  <c r="AR189"/>
  <c r="AZ189"/>
  <c r="EU189" s="1"/>
  <c r="ES189"/>
  <c r="AK191"/>
  <c r="AQ191" s="1"/>
  <c r="AR191" s="1"/>
  <c r="AL191"/>
  <c r="EN191" s="1"/>
  <c r="AN191"/>
  <c r="AO191"/>
  <c r="AP191"/>
  <c r="AT191"/>
  <c r="AV191"/>
  <c r="BG191"/>
  <c r="BH191"/>
  <c r="CZ191"/>
  <c r="DC191"/>
  <c r="DF191"/>
  <c r="DI191" s="1"/>
  <c r="AY191" s="1"/>
  <c r="EM191" s="1"/>
  <c r="DK191"/>
  <c r="DL191"/>
  <c r="DG191" s="1"/>
  <c r="DM191"/>
  <c r="DH191" s="1"/>
  <c r="EF191"/>
  <c r="EG191"/>
  <c r="EK191"/>
  <c r="EL191"/>
  <c r="FL191"/>
  <c r="FM191"/>
  <c r="FN191"/>
  <c r="GA191"/>
  <c r="FE189" l="1"/>
  <c r="FF189" s="1"/>
  <c r="AM191"/>
  <c r="EP189"/>
  <c r="EO189"/>
  <c r="EY189" s="1"/>
  <c r="FG188"/>
  <c r="FH188" s="1"/>
  <c r="ET191"/>
  <c r="FK186"/>
  <c r="FO186" s="1"/>
  <c r="FP186" s="1"/>
  <c r="FQ186" s="1"/>
  <c r="EH191"/>
  <c r="FZ188"/>
  <c r="FK185"/>
  <c r="FO185" s="1"/>
  <c r="FP185" s="1"/>
  <c r="FQ185" s="1"/>
  <c r="EP190"/>
  <c r="EJ190"/>
  <c r="FE190"/>
  <c r="FF190" s="1"/>
  <c r="EY190"/>
  <c r="FV190"/>
  <c r="ER190"/>
  <c r="EV190" s="1"/>
  <c r="FU190"/>
  <c r="FT190"/>
  <c r="FW190"/>
  <c r="FD190"/>
  <c r="ES191"/>
  <c r="AZ191"/>
  <c r="EU191" s="1"/>
  <c r="FJ187"/>
  <c r="FI187"/>
  <c r="FV189"/>
  <c r="AK192"/>
  <c r="AM192" s="1"/>
  <c r="AL192"/>
  <c r="EN192" s="1"/>
  <c r="AN192"/>
  <c r="AO192"/>
  <c r="AP192"/>
  <c r="AT192"/>
  <c r="AV192"/>
  <c r="EL192" s="1"/>
  <c r="BH192"/>
  <c r="CZ192"/>
  <c r="DC192"/>
  <c r="DF192"/>
  <c r="DK192"/>
  <c r="DL192"/>
  <c r="DG192" s="1"/>
  <c r="DM192"/>
  <c r="DH192" s="1"/>
  <c r="EF192"/>
  <c r="EG192"/>
  <c r="EK192"/>
  <c r="FL192"/>
  <c r="FM192"/>
  <c r="FN192"/>
  <c r="GA192"/>
  <c r="AQ192" l="1"/>
  <c r="AR192" s="1"/>
  <c r="EI191"/>
  <c r="EP191" s="1"/>
  <c r="ER189"/>
  <c r="EV189" s="1"/>
  <c r="FS189" s="1"/>
  <c r="FX189" s="1"/>
  <c r="FY189" s="1"/>
  <c r="GB189" s="1"/>
  <c r="GC189" s="1"/>
  <c r="GD189" s="1"/>
  <c r="FT189"/>
  <c r="FD189"/>
  <c r="FW189"/>
  <c r="FU189"/>
  <c r="FS190"/>
  <c r="FX190" s="1"/>
  <c r="FY190" s="1"/>
  <c r="GB190" s="1"/>
  <c r="GC190" s="1"/>
  <c r="GD190" s="1"/>
  <c r="EH192"/>
  <c r="EI192" s="1"/>
  <c r="EJ192" s="1"/>
  <c r="EJ191"/>
  <c r="FK187"/>
  <c r="FO187" s="1"/>
  <c r="FP187" s="1"/>
  <c r="FQ187" s="1"/>
  <c r="DI192"/>
  <c r="AY192" s="1"/>
  <c r="EM192" s="1"/>
  <c r="EZ190"/>
  <c r="FG190" s="1"/>
  <c r="EZ189"/>
  <c r="FI188"/>
  <c r="FJ188"/>
  <c r="BG192"/>
  <c r="AK193"/>
  <c r="AM193" s="1"/>
  <c r="AL193"/>
  <c r="EH193" s="1"/>
  <c r="AN193"/>
  <c r="AO193"/>
  <c r="AP193"/>
  <c r="AQ193"/>
  <c r="ET193" s="1"/>
  <c r="AV193"/>
  <c r="BH193"/>
  <c r="CZ193"/>
  <c r="AT193" s="1"/>
  <c r="EK193" s="1"/>
  <c r="DC193"/>
  <c r="DF193"/>
  <c r="DL193"/>
  <c r="DG193" s="1"/>
  <c r="DM193"/>
  <c r="DH193" s="1"/>
  <c r="EF193"/>
  <c r="EG193"/>
  <c r="EL193"/>
  <c r="EN193"/>
  <c r="FL193"/>
  <c r="FM193"/>
  <c r="FN193"/>
  <c r="GA193"/>
  <c r="ES192" l="1"/>
  <c r="FG189"/>
  <c r="FH189" s="1"/>
  <c r="AZ192"/>
  <c r="EU192" s="1"/>
  <c r="ET192"/>
  <c r="FZ190"/>
  <c r="FE191"/>
  <c r="FF191" s="1"/>
  <c r="EO191"/>
  <c r="FD191" s="1"/>
  <c r="FZ189"/>
  <c r="FK188"/>
  <c r="FO188" s="1"/>
  <c r="FP188" s="1"/>
  <c r="FQ188" s="1"/>
  <c r="FE192"/>
  <c r="FF192" s="1"/>
  <c r="FH190"/>
  <c r="DI193"/>
  <c r="AY193" s="1"/>
  <c r="EM193" s="1"/>
  <c r="EI193"/>
  <c r="EP193" s="1"/>
  <c r="ES193"/>
  <c r="AZ193"/>
  <c r="EU193" s="1"/>
  <c r="AR193"/>
  <c r="EP192"/>
  <c r="DK193"/>
  <c r="BG193"/>
  <c r="EO192"/>
  <c r="AK194"/>
  <c r="AL194"/>
  <c r="EN194" s="1"/>
  <c r="AM194"/>
  <c r="AN194"/>
  <c r="AO194"/>
  <c r="AP194"/>
  <c r="AQ194"/>
  <c r="AR194" s="1"/>
  <c r="AT194"/>
  <c r="AV194"/>
  <c r="EL194" s="1"/>
  <c r="BH194"/>
  <c r="CZ194"/>
  <c r="DC194"/>
  <c r="DF194"/>
  <c r="DI194" s="1"/>
  <c r="AY194" s="1"/>
  <c r="EM194" s="1"/>
  <c r="DL194"/>
  <c r="DG194" s="1"/>
  <c r="DM194"/>
  <c r="DH194" s="1"/>
  <c r="EF194"/>
  <c r="EG194"/>
  <c r="EH194" s="1"/>
  <c r="EK194"/>
  <c r="FL194"/>
  <c r="FM194"/>
  <c r="FN194"/>
  <c r="GA194"/>
  <c r="ER191" l="1"/>
  <c r="EV191" s="1"/>
  <c r="FS191" s="1"/>
  <c r="FX191" s="1"/>
  <c r="FZ191" s="1"/>
  <c r="FT191"/>
  <c r="EY191"/>
  <c r="EZ191" s="1"/>
  <c r="FG191" s="1"/>
  <c r="FH191" s="1"/>
  <c r="FU191"/>
  <c r="FV191"/>
  <c r="FW191"/>
  <c r="ET194"/>
  <c r="ES194"/>
  <c r="EI194"/>
  <c r="EO194" s="1"/>
  <c r="FW192"/>
  <c r="EY192"/>
  <c r="FV192"/>
  <c r="ER192"/>
  <c r="EV192" s="1"/>
  <c r="FS192" s="1"/>
  <c r="FX192" s="1"/>
  <c r="FU192"/>
  <c r="FT192"/>
  <c r="FD192"/>
  <c r="AZ194"/>
  <c r="EU194" s="1"/>
  <c r="EO193"/>
  <c r="FJ189"/>
  <c r="FI189"/>
  <c r="DK194"/>
  <c r="BG194"/>
  <c r="FE193"/>
  <c r="FF193" s="1"/>
  <c r="FI190"/>
  <c r="FJ190"/>
  <c r="EJ193"/>
  <c r="AK195"/>
  <c r="AM195" s="1"/>
  <c r="AL195"/>
  <c r="EN195" s="1"/>
  <c r="AN195"/>
  <c r="AQ195"/>
  <c r="AR195" s="1"/>
  <c r="AT195"/>
  <c r="AV195"/>
  <c r="EL195" s="1"/>
  <c r="BH195"/>
  <c r="CZ195"/>
  <c r="DC195"/>
  <c r="DF195"/>
  <c r="DL195"/>
  <c r="BG195" s="1"/>
  <c r="DM195"/>
  <c r="DH195" s="1"/>
  <c r="EF195"/>
  <c r="EG195"/>
  <c r="EK195"/>
  <c r="FL195"/>
  <c r="FM195"/>
  <c r="FN195"/>
  <c r="GA195"/>
  <c r="FY191" l="1"/>
  <c r="GB191" s="1"/>
  <c r="GC191" s="1"/>
  <c r="GD191" s="1"/>
  <c r="AP195"/>
  <c r="AO195"/>
  <c r="EJ194"/>
  <c r="FE194"/>
  <c r="FF194" s="1"/>
  <c r="EP194"/>
  <c r="FK190"/>
  <c r="FO190" s="1"/>
  <c r="FP190" s="1"/>
  <c r="FQ190" s="1"/>
  <c r="ET195"/>
  <c r="EH195"/>
  <c r="FK189"/>
  <c r="FO189" s="1"/>
  <c r="FP189" s="1"/>
  <c r="FQ189" s="1"/>
  <c r="ER194"/>
  <c r="EV194" s="1"/>
  <c r="FU194"/>
  <c r="FW194"/>
  <c r="FT194"/>
  <c r="EY194"/>
  <c r="FV194"/>
  <c r="FD194"/>
  <c r="FY192"/>
  <c r="GB192" s="1"/>
  <c r="GC192" s="1"/>
  <c r="GD192" s="1"/>
  <c r="FZ192"/>
  <c r="DG195"/>
  <c r="DI195" s="1"/>
  <c r="AY195" s="1"/>
  <c r="EM195" s="1"/>
  <c r="ES195"/>
  <c r="AZ195"/>
  <c r="EU195" s="1"/>
  <c r="EZ192"/>
  <c r="FG192" s="1"/>
  <c r="FJ191"/>
  <c r="FI191"/>
  <c r="DK195"/>
  <c r="FW193"/>
  <c r="FT193"/>
  <c r="EY193"/>
  <c r="FV193"/>
  <c r="ER193"/>
  <c r="EV193" s="1"/>
  <c r="FS193" s="1"/>
  <c r="FX193" s="1"/>
  <c r="FU193"/>
  <c r="FD193"/>
  <c r="AK196"/>
  <c r="AQ196" s="1"/>
  <c r="AR196" s="1"/>
  <c r="AL196"/>
  <c r="EN196" s="1"/>
  <c r="AN196"/>
  <c r="AV196"/>
  <c r="BH196"/>
  <c r="CZ196"/>
  <c r="AT196" s="1"/>
  <c r="EK196" s="1"/>
  <c r="DC196"/>
  <c r="DF196"/>
  <c r="DL196"/>
  <c r="BG196" s="1"/>
  <c r="DM196"/>
  <c r="DH196" s="1"/>
  <c r="EF196"/>
  <c r="EG196"/>
  <c r="EL196"/>
  <c r="FL196"/>
  <c r="FM196"/>
  <c r="FN196"/>
  <c r="GA196"/>
  <c r="AP196" l="1"/>
  <c r="AO196"/>
  <c r="FS194"/>
  <c r="FX194" s="1"/>
  <c r="FZ194" s="1"/>
  <c r="AM196"/>
  <c r="EI195"/>
  <c r="EJ195" s="1"/>
  <c r="EH196"/>
  <c r="ET196"/>
  <c r="FK191"/>
  <c r="FO191" s="1"/>
  <c r="FP191" s="1"/>
  <c r="FQ191" s="1"/>
  <c r="FZ193"/>
  <c r="FY193"/>
  <c r="GB193" s="1"/>
  <c r="GC193" s="1"/>
  <c r="GD193" s="1"/>
  <c r="EZ193"/>
  <c r="FG193" s="1"/>
  <c r="FH192"/>
  <c r="FY194"/>
  <c r="GB194" s="1"/>
  <c r="GC194" s="1"/>
  <c r="GD194" s="1"/>
  <c r="DG196"/>
  <c r="DI196" s="1"/>
  <c r="AY196" s="1"/>
  <c r="EM196" s="1"/>
  <c r="ES196"/>
  <c r="AZ196"/>
  <c r="EU196" s="1"/>
  <c r="EZ194"/>
  <c r="FG194" s="1"/>
  <c r="DK196"/>
  <c r="AK197"/>
  <c r="AM197" s="1"/>
  <c r="AL197"/>
  <c r="EN197" s="1"/>
  <c r="AN197"/>
  <c r="AO197"/>
  <c r="AP197"/>
  <c r="AQ197"/>
  <c r="AR197" s="1"/>
  <c r="AT197"/>
  <c r="AV197"/>
  <c r="BG197"/>
  <c r="BH197"/>
  <c r="CZ197"/>
  <c r="DC197"/>
  <c r="DF197"/>
  <c r="DK197"/>
  <c r="DL197"/>
  <c r="DG197" s="1"/>
  <c r="DM197"/>
  <c r="DH197" s="1"/>
  <c r="EF197"/>
  <c r="EG197"/>
  <c r="EK197"/>
  <c r="EL197"/>
  <c r="FL197"/>
  <c r="FM197"/>
  <c r="FN197"/>
  <c r="GA197"/>
  <c r="EI196" l="1"/>
  <c r="EP196" s="1"/>
  <c r="EP195"/>
  <c r="FE195"/>
  <c r="FF195" s="1"/>
  <c r="EO195"/>
  <c r="FD195" s="1"/>
  <c r="EJ196"/>
  <c r="EH197"/>
  <c r="EI197" s="1"/>
  <c r="EJ197" s="1"/>
  <c r="ET197"/>
  <c r="DI197"/>
  <c r="AY197" s="1"/>
  <c r="EM197" s="1"/>
  <c r="FH193"/>
  <c r="ES197"/>
  <c r="AZ197"/>
  <c r="EU197" s="1"/>
  <c r="FH194"/>
  <c r="FJ192"/>
  <c r="FI192"/>
  <c r="AK198"/>
  <c r="AL198"/>
  <c r="EN198" s="1"/>
  <c r="AM198"/>
  <c r="AN198"/>
  <c r="AO198"/>
  <c r="AP198"/>
  <c r="AQ198"/>
  <c r="AR198" s="1"/>
  <c r="AT198"/>
  <c r="AV198"/>
  <c r="EL198" s="1"/>
  <c r="BH198"/>
  <c r="CZ198"/>
  <c r="DC198"/>
  <c r="DF198"/>
  <c r="DK198"/>
  <c r="DL198"/>
  <c r="DG198" s="1"/>
  <c r="DM198"/>
  <c r="DH198" s="1"/>
  <c r="EF198"/>
  <c r="EG198"/>
  <c r="EK198"/>
  <c r="FL198"/>
  <c r="FM198"/>
  <c r="FN198"/>
  <c r="GA198"/>
  <c r="EO196" l="1"/>
  <c r="FT196" s="1"/>
  <c r="FE196"/>
  <c r="FF196" s="1"/>
  <c r="EY195"/>
  <c r="EZ195" s="1"/>
  <c r="FW195"/>
  <c r="FT195"/>
  <c r="FU195"/>
  <c r="ER195"/>
  <c r="EV195" s="1"/>
  <c r="FS195" s="1"/>
  <c r="FX195" s="1"/>
  <c r="FY195" s="1"/>
  <c r="GB195" s="1"/>
  <c r="GC195" s="1"/>
  <c r="GD195" s="1"/>
  <c r="FV195"/>
  <c r="EH198"/>
  <c r="EI198" s="1"/>
  <c r="EJ198" s="1"/>
  <c r="FK192"/>
  <c r="FO192" s="1"/>
  <c r="FP192" s="1"/>
  <c r="FQ192" s="1"/>
  <c r="ES198"/>
  <c r="ET198"/>
  <c r="FE197"/>
  <c r="FF197" s="1"/>
  <c r="DI198"/>
  <c r="AY198" s="1"/>
  <c r="EM198" s="1"/>
  <c r="FZ195"/>
  <c r="AZ198"/>
  <c r="EU198" s="1"/>
  <c r="FW196"/>
  <c r="EY196"/>
  <c r="FV196"/>
  <c r="FU196"/>
  <c r="FD196"/>
  <c r="FJ193"/>
  <c r="FI193"/>
  <c r="BG198"/>
  <c r="EO197"/>
  <c r="EP197"/>
  <c r="FJ194"/>
  <c r="FI194"/>
  <c r="AK199"/>
  <c r="AM199" s="1"/>
  <c r="AL199"/>
  <c r="EN199" s="1"/>
  <c r="AN199"/>
  <c r="AO199"/>
  <c r="AP199"/>
  <c r="AT199"/>
  <c r="AV199"/>
  <c r="EL199" s="1"/>
  <c r="BH199"/>
  <c r="CZ199"/>
  <c r="DC199"/>
  <c r="DF199"/>
  <c r="DL199"/>
  <c r="DG199" s="1"/>
  <c r="DM199"/>
  <c r="DH199" s="1"/>
  <c r="EF199"/>
  <c r="EG199"/>
  <c r="EK199"/>
  <c r="FL199"/>
  <c r="FM199"/>
  <c r="FN199"/>
  <c r="GA199"/>
  <c r="AQ199" l="1"/>
  <c r="AR199" s="1"/>
  <c r="ER196"/>
  <c r="EV196" s="1"/>
  <c r="FS196" s="1"/>
  <c r="FX196" s="1"/>
  <c r="FG195"/>
  <c r="FH195" s="1"/>
  <c r="EH199"/>
  <c r="EI199" s="1"/>
  <c r="EP199" s="1"/>
  <c r="EP198"/>
  <c r="FE198"/>
  <c r="FF198" s="1"/>
  <c r="FK193"/>
  <c r="FO193" s="1"/>
  <c r="FP193" s="1"/>
  <c r="FQ193" s="1"/>
  <c r="FK194"/>
  <c r="FO194" s="1"/>
  <c r="FP194" s="1"/>
  <c r="FQ194" s="1"/>
  <c r="ET199"/>
  <c r="DI199"/>
  <c r="AY199" s="1"/>
  <c r="EM199" s="1"/>
  <c r="FJ195"/>
  <c r="FI195"/>
  <c r="DK199"/>
  <c r="BG199"/>
  <c r="EO198"/>
  <c r="FZ196"/>
  <c r="FY196"/>
  <c r="GB196" s="1"/>
  <c r="GC196" s="1"/>
  <c r="GD196" s="1"/>
  <c r="ER197"/>
  <c r="EV197" s="1"/>
  <c r="FS197" s="1"/>
  <c r="FX197" s="1"/>
  <c r="FU197"/>
  <c r="FT197"/>
  <c r="EY197"/>
  <c r="FV197"/>
  <c r="FW197"/>
  <c r="FD197"/>
  <c r="EZ196"/>
  <c r="FG196" s="1"/>
  <c r="ES199"/>
  <c r="AK200"/>
  <c r="AM200" s="1"/>
  <c r="AL200"/>
  <c r="EN200" s="1"/>
  <c r="AN200"/>
  <c r="AO200"/>
  <c r="AP200"/>
  <c r="AT200"/>
  <c r="AV200"/>
  <c r="EL200" s="1"/>
  <c r="BH200"/>
  <c r="CZ200"/>
  <c r="DC200"/>
  <c r="DF200"/>
  <c r="DL200"/>
  <c r="BG200" s="1"/>
  <c r="DM200"/>
  <c r="DH200" s="1"/>
  <c r="EF200"/>
  <c r="EG200"/>
  <c r="EK200"/>
  <c r="FL200"/>
  <c r="FM200"/>
  <c r="FN200"/>
  <c r="GA200"/>
  <c r="AZ199" l="1"/>
  <c r="EU199" s="1"/>
  <c r="EH200"/>
  <c r="EI200" s="1"/>
  <c r="FE200" s="1"/>
  <c r="FF200" s="1"/>
  <c r="AQ200"/>
  <c r="AR200" s="1"/>
  <c r="FK195"/>
  <c r="FO195" s="1"/>
  <c r="FP195" s="1"/>
  <c r="FQ195" s="1"/>
  <c r="FY197"/>
  <c r="GB197" s="1"/>
  <c r="GC197" s="1"/>
  <c r="GD197" s="1"/>
  <c r="FZ197"/>
  <c r="FH196"/>
  <c r="DG200"/>
  <c r="DI200" s="1"/>
  <c r="AY200" s="1"/>
  <c r="EM200" s="1"/>
  <c r="FW198"/>
  <c r="EY198"/>
  <c r="FV198"/>
  <c r="ER198"/>
  <c r="EV198" s="1"/>
  <c r="FU198"/>
  <c r="FT198"/>
  <c r="FD198"/>
  <c r="DK200"/>
  <c r="FE199"/>
  <c r="FF199" s="1"/>
  <c r="EO199"/>
  <c r="EJ199"/>
  <c r="EZ197"/>
  <c r="FG197" s="1"/>
  <c r="AK201"/>
  <c r="AM201" s="1"/>
  <c r="AL201"/>
  <c r="EH201" s="1"/>
  <c r="AN201"/>
  <c r="AT201"/>
  <c r="AV201"/>
  <c r="EL201" s="1"/>
  <c r="BH201"/>
  <c r="CZ201"/>
  <c r="DC201"/>
  <c r="DF201"/>
  <c r="DL201"/>
  <c r="BG201" s="1"/>
  <c r="DM201"/>
  <c r="DH201" s="1"/>
  <c r="EF201"/>
  <c r="EG201"/>
  <c r="EK201"/>
  <c r="FL201"/>
  <c r="FM201"/>
  <c r="FN201"/>
  <c r="GA201"/>
  <c r="AP201" l="1"/>
  <c r="ES200"/>
  <c r="AZ200"/>
  <c r="EU200" s="1"/>
  <c r="ET200"/>
  <c r="AO201"/>
  <c r="EI201" s="1"/>
  <c r="EP201" s="1"/>
  <c r="AQ201"/>
  <c r="AR201" s="1"/>
  <c r="EN201"/>
  <c r="EP200"/>
  <c r="EO200"/>
  <c r="FD200" s="1"/>
  <c r="EJ200"/>
  <c r="FS198"/>
  <c r="FX198" s="1"/>
  <c r="FH197"/>
  <c r="EZ198"/>
  <c r="FG198" s="1"/>
  <c r="DG201"/>
  <c r="DI201" s="1"/>
  <c r="AY201" s="1"/>
  <c r="EM201" s="1"/>
  <c r="EY199"/>
  <c r="FV199"/>
  <c r="ER199"/>
  <c r="EV199" s="1"/>
  <c r="FS199" s="1"/>
  <c r="FX199" s="1"/>
  <c r="FU199"/>
  <c r="FW199"/>
  <c r="FT199"/>
  <c r="FD199"/>
  <c r="FJ196"/>
  <c r="FI196"/>
  <c r="DK201"/>
  <c r="AK202"/>
  <c r="AM202" s="1"/>
  <c r="AL202"/>
  <c r="EN202" s="1"/>
  <c r="AN202"/>
  <c r="AV202"/>
  <c r="BH202"/>
  <c r="CZ202"/>
  <c r="AT202" s="1"/>
  <c r="EK202" s="1"/>
  <c r="DC202"/>
  <c r="DF202"/>
  <c r="DL202"/>
  <c r="DG202" s="1"/>
  <c r="DM202"/>
  <c r="DH202" s="1"/>
  <c r="EF202"/>
  <c r="EG202"/>
  <c r="EL202"/>
  <c r="FL202"/>
  <c r="FM202"/>
  <c r="FN202"/>
  <c r="GA202"/>
  <c r="AP202" l="1"/>
  <c r="AQ202"/>
  <c r="ET202" s="1"/>
  <c r="AO202"/>
  <c r="EY200"/>
  <c r="AZ201"/>
  <c r="EU201" s="1"/>
  <c r="FT200"/>
  <c r="ES201"/>
  <c r="FU200"/>
  <c r="ET201"/>
  <c r="EH202"/>
  <c r="EI202" s="1"/>
  <c r="ER200"/>
  <c r="EV200" s="1"/>
  <c r="FS200" s="1"/>
  <c r="FX200" s="1"/>
  <c r="FZ200" s="1"/>
  <c r="FK196"/>
  <c r="FO196" s="1"/>
  <c r="FP196" s="1"/>
  <c r="FQ196" s="1"/>
  <c r="FE201"/>
  <c r="FF201" s="1"/>
  <c r="FV200"/>
  <c r="EO201"/>
  <c r="ER201" s="1"/>
  <c r="EV201" s="1"/>
  <c r="FS201" s="1"/>
  <c r="FX201" s="1"/>
  <c r="EJ201"/>
  <c r="FW200"/>
  <c r="DI202"/>
  <c r="AY202" s="1"/>
  <c r="EM202" s="1"/>
  <c r="EZ199"/>
  <c r="FG199" s="1"/>
  <c r="FH198"/>
  <c r="EZ200"/>
  <c r="FG200" s="1"/>
  <c r="FY198"/>
  <c r="GB198" s="1"/>
  <c r="GC198" s="1"/>
  <c r="GD198" s="1"/>
  <c r="FZ198"/>
  <c r="FZ199"/>
  <c r="FY199"/>
  <c r="GB199" s="1"/>
  <c r="GC199" s="1"/>
  <c r="GD199" s="1"/>
  <c r="DK202"/>
  <c r="BG202"/>
  <c r="FJ197"/>
  <c r="FI197"/>
  <c r="AK203"/>
  <c r="AP203" s="1"/>
  <c r="AL203"/>
  <c r="EN203" s="1"/>
  <c r="AN203"/>
  <c r="AO203"/>
  <c r="AQ203"/>
  <c r="AR203" s="1"/>
  <c r="AT203"/>
  <c r="AV203"/>
  <c r="EL203" s="1"/>
  <c r="BH203"/>
  <c r="CZ203"/>
  <c r="DC203"/>
  <c r="DF203"/>
  <c r="DK203"/>
  <c r="DL203"/>
  <c r="DG203" s="1"/>
  <c r="DM203"/>
  <c r="DH203" s="1"/>
  <c r="EF203"/>
  <c r="EG203"/>
  <c r="EK203"/>
  <c r="FL203"/>
  <c r="FM203"/>
  <c r="FN203"/>
  <c r="GA203"/>
  <c r="AM203" l="1"/>
  <c r="AR202"/>
  <c r="ES202"/>
  <c r="AZ202"/>
  <c r="EU202" s="1"/>
  <c r="EH203"/>
  <c r="EI203" s="1"/>
  <c r="EP203" s="1"/>
  <c r="FT201"/>
  <c r="EY201"/>
  <c r="EZ201" s="1"/>
  <c r="EP202"/>
  <c r="EJ202"/>
  <c r="FV201"/>
  <c r="FD201"/>
  <c r="FU201"/>
  <c r="EO202"/>
  <c r="FD202" s="1"/>
  <c r="FE202"/>
  <c r="FF202" s="1"/>
  <c r="FW201"/>
  <c r="FY200"/>
  <c r="GB200" s="1"/>
  <c r="GC200" s="1"/>
  <c r="GD200" s="1"/>
  <c r="ET203"/>
  <c r="FK197"/>
  <c r="FO197" s="1"/>
  <c r="FP197" s="1"/>
  <c r="FQ197" s="1"/>
  <c r="FZ201"/>
  <c r="FY201"/>
  <c r="GB201" s="1"/>
  <c r="GC201" s="1"/>
  <c r="GD201" s="1"/>
  <c r="FH199"/>
  <c r="DI203"/>
  <c r="AY203" s="1"/>
  <c r="EM203" s="1"/>
  <c r="FJ198"/>
  <c r="FI198"/>
  <c r="ES203"/>
  <c r="AZ203"/>
  <c r="EU203" s="1"/>
  <c r="FH200"/>
  <c r="BG203"/>
  <c r="AK204"/>
  <c r="AM204" s="1"/>
  <c r="AL204"/>
  <c r="EN204" s="1"/>
  <c r="AN204"/>
  <c r="AP204"/>
  <c r="AQ204"/>
  <c r="AR204" s="1"/>
  <c r="AT204"/>
  <c r="AV204"/>
  <c r="BG204"/>
  <c r="BH204"/>
  <c r="CZ204"/>
  <c r="DC204"/>
  <c r="DF204"/>
  <c r="DI204" s="1"/>
  <c r="AY204" s="1"/>
  <c r="EM204" s="1"/>
  <c r="DK204"/>
  <c r="DL204"/>
  <c r="DG204" s="1"/>
  <c r="DM204"/>
  <c r="DH204" s="1"/>
  <c r="EF204"/>
  <c r="EG204"/>
  <c r="EK204"/>
  <c r="EL204"/>
  <c r="FL204"/>
  <c r="FM204"/>
  <c r="FN204"/>
  <c r="GA204"/>
  <c r="EH204" l="1"/>
  <c r="AO204"/>
  <c r="FG201"/>
  <c r="FH201" s="1"/>
  <c r="FT202"/>
  <c r="FU202"/>
  <c r="ER202"/>
  <c r="EV202" s="1"/>
  <c r="FS202" s="1"/>
  <c r="FX202" s="1"/>
  <c r="FV202"/>
  <c r="EY202"/>
  <c r="EZ202" s="1"/>
  <c r="FG202" s="1"/>
  <c r="FH202" s="1"/>
  <c r="FW202"/>
  <c r="FE203"/>
  <c r="FF203" s="1"/>
  <c r="EO203"/>
  <c r="ER203" s="1"/>
  <c r="EV203" s="1"/>
  <c r="FS203" s="1"/>
  <c r="FX203" s="1"/>
  <c r="ES204"/>
  <c r="ET204"/>
  <c r="FK198"/>
  <c r="FO198" s="1"/>
  <c r="FP198" s="1"/>
  <c r="FQ198" s="1"/>
  <c r="EJ203"/>
  <c r="FJ200"/>
  <c r="FI200"/>
  <c r="FI199"/>
  <c r="FJ199"/>
  <c r="AZ204"/>
  <c r="EU204" s="1"/>
  <c r="AK205"/>
  <c r="AM205" s="1"/>
  <c r="AL205"/>
  <c r="EN205" s="1"/>
  <c r="AN205"/>
  <c r="AO205"/>
  <c r="AP205"/>
  <c r="AQ205"/>
  <c r="AR205" s="1"/>
  <c r="AT205"/>
  <c r="AV205"/>
  <c r="BG205"/>
  <c r="BH205"/>
  <c r="CZ205"/>
  <c r="DC205"/>
  <c r="DF205"/>
  <c r="DK205"/>
  <c r="DL205"/>
  <c r="DG205" s="1"/>
  <c r="DM205"/>
  <c r="DH205" s="1"/>
  <c r="EF205"/>
  <c r="EG205"/>
  <c r="EK205"/>
  <c r="EL205"/>
  <c r="FL205"/>
  <c r="FM205"/>
  <c r="FN205"/>
  <c r="GA205"/>
  <c r="EI204" l="1"/>
  <c r="EO204" s="1"/>
  <c r="ER204" s="1"/>
  <c r="EV204" s="1"/>
  <c r="EH205"/>
  <c r="EI205" s="1"/>
  <c r="EO205" s="1"/>
  <c r="EY203"/>
  <c r="FW203"/>
  <c r="FV203"/>
  <c r="FU203"/>
  <c r="FD203"/>
  <c r="FT203"/>
  <c r="FK200"/>
  <c r="FO200" s="1"/>
  <c r="FP200" s="1"/>
  <c r="FQ200" s="1"/>
  <c r="ET205"/>
  <c r="FK199"/>
  <c r="FO199" s="1"/>
  <c r="FP199" s="1"/>
  <c r="FQ199" s="1"/>
  <c r="EJ204"/>
  <c r="DI205"/>
  <c r="AY205" s="1"/>
  <c r="EM205" s="1"/>
  <c r="FU204"/>
  <c r="EZ203"/>
  <c r="FG203" s="1"/>
  <c r="FJ202"/>
  <c r="FI202"/>
  <c r="ES205"/>
  <c r="AZ205"/>
  <c r="EU205" s="1"/>
  <c r="FJ201"/>
  <c r="FI201"/>
  <c r="FZ202"/>
  <c r="FY202"/>
  <c r="GB202" s="1"/>
  <c r="GC202" s="1"/>
  <c r="GD202" s="1"/>
  <c r="FZ203"/>
  <c r="FY203"/>
  <c r="GB203" s="1"/>
  <c r="GC203" s="1"/>
  <c r="GD203" s="1"/>
  <c r="AK206"/>
  <c r="AM206" s="1"/>
  <c r="AL206"/>
  <c r="EN206" s="1"/>
  <c r="AN206"/>
  <c r="AO206"/>
  <c r="AP206"/>
  <c r="AQ206"/>
  <c r="AR206" s="1"/>
  <c r="AT206"/>
  <c r="AV206"/>
  <c r="BG206"/>
  <c r="BH206"/>
  <c r="CZ206"/>
  <c r="DC206"/>
  <c r="DF206"/>
  <c r="DK206"/>
  <c r="DL206"/>
  <c r="DG206" s="1"/>
  <c r="DM206"/>
  <c r="DH206" s="1"/>
  <c r="EF206"/>
  <c r="EG206"/>
  <c r="EK206"/>
  <c r="EL206"/>
  <c r="FL206"/>
  <c r="FM206"/>
  <c r="FN206"/>
  <c r="GA206"/>
  <c r="FV204" l="1"/>
  <c r="FD204"/>
  <c r="FT204"/>
  <c r="FE204"/>
  <c r="FF204" s="1"/>
  <c r="FW204"/>
  <c r="EP204"/>
  <c r="FS204" s="1"/>
  <c r="FX204" s="1"/>
  <c r="FY204" s="1"/>
  <c r="GB204" s="1"/>
  <c r="GC204" s="1"/>
  <c r="GD204" s="1"/>
  <c r="EY204"/>
  <c r="EZ204" s="1"/>
  <c r="EH206"/>
  <c r="EI206" s="1"/>
  <c r="EO206" s="1"/>
  <c r="FD206" s="1"/>
  <c r="FK201"/>
  <c r="FO201" s="1"/>
  <c r="FP201" s="1"/>
  <c r="FQ201" s="1"/>
  <c r="FK202"/>
  <c r="FO202" s="1"/>
  <c r="FP202" s="1"/>
  <c r="FQ202" s="1"/>
  <c r="EP205"/>
  <c r="EJ205"/>
  <c r="ET206"/>
  <c r="FE205"/>
  <c r="FF205" s="1"/>
  <c r="FH203"/>
  <c r="ER205"/>
  <c r="EV205" s="1"/>
  <c r="FU205"/>
  <c r="FT205"/>
  <c r="EY205"/>
  <c r="FV205"/>
  <c r="FW205"/>
  <c r="FD205"/>
  <c r="DI206"/>
  <c r="AY206" s="1"/>
  <c r="EM206" s="1"/>
  <c r="ES206"/>
  <c r="AZ206"/>
  <c r="EU206" s="1"/>
  <c r="AK207"/>
  <c r="AM207" s="1"/>
  <c r="AL207"/>
  <c r="EN207" s="1"/>
  <c r="AN207"/>
  <c r="AT207"/>
  <c r="AV207"/>
  <c r="EL207" s="1"/>
  <c r="BH207"/>
  <c r="CZ207"/>
  <c r="DC207"/>
  <c r="DF207"/>
  <c r="DK207"/>
  <c r="DL207"/>
  <c r="DG207" s="1"/>
  <c r="DM207"/>
  <c r="DH207" s="1"/>
  <c r="EF207"/>
  <c r="EG207"/>
  <c r="EK207"/>
  <c r="FL207"/>
  <c r="FM207"/>
  <c r="FN207"/>
  <c r="GA207"/>
  <c r="FG204" l="1"/>
  <c r="AQ207"/>
  <c r="AR207" s="1"/>
  <c r="AP207"/>
  <c r="AO207"/>
  <c r="FZ204"/>
  <c r="FS205"/>
  <c r="FX205" s="1"/>
  <c r="FY205" s="1"/>
  <c r="GB205" s="1"/>
  <c r="GC205" s="1"/>
  <c r="GD205" s="1"/>
  <c r="EH207"/>
  <c r="FE206"/>
  <c r="FF206" s="1"/>
  <c r="EJ206"/>
  <c r="ET207"/>
  <c r="EP206"/>
  <c r="DI207"/>
  <c r="AY207" s="1"/>
  <c r="EM207" s="1"/>
  <c r="FH204"/>
  <c r="FW206"/>
  <c r="EY206"/>
  <c r="FV206"/>
  <c r="ER206"/>
  <c r="EV206" s="1"/>
  <c r="FU206"/>
  <c r="FT206"/>
  <c r="BG207"/>
  <c r="FJ203"/>
  <c r="FI203"/>
  <c r="EZ205"/>
  <c r="FG205" s="1"/>
  <c r="ES207"/>
  <c r="AK208"/>
  <c r="AM208" s="1"/>
  <c r="AL208"/>
  <c r="EN208" s="1"/>
  <c r="AN208"/>
  <c r="AP208"/>
  <c r="AQ208"/>
  <c r="AR208" s="1"/>
  <c r="AT208"/>
  <c r="AV208"/>
  <c r="EL208" s="1"/>
  <c r="BH208"/>
  <c r="CZ208"/>
  <c r="DC208"/>
  <c r="DF208"/>
  <c r="DL208"/>
  <c r="BG208" s="1"/>
  <c r="DM208"/>
  <c r="DH208" s="1"/>
  <c r="EF208"/>
  <c r="EG208"/>
  <c r="EK208"/>
  <c r="FL208"/>
  <c r="FM208"/>
  <c r="FN208"/>
  <c r="GA208"/>
  <c r="AO208" l="1"/>
  <c r="AZ207"/>
  <c r="EU207" s="1"/>
  <c r="EI207"/>
  <c r="EJ207" s="1"/>
  <c r="FZ205"/>
  <c r="EH208"/>
  <c r="ET208"/>
  <c r="FK203"/>
  <c r="FO203" s="1"/>
  <c r="FP203" s="1"/>
  <c r="FQ203" s="1"/>
  <c r="FH205"/>
  <c r="DI208"/>
  <c r="AY208" s="1"/>
  <c r="EM208" s="1"/>
  <c r="FI204"/>
  <c r="FJ204"/>
  <c r="DG208"/>
  <c r="ES208"/>
  <c r="AZ208"/>
  <c r="EU208" s="1"/>
  <c r="DK208"/>
  <c r="FS206"/>
  <c r="FX206" s="1"/>
  <c r="EZ206"/>
  <c r="FG206" s="1"/>
  <c r="AK209"/>
  <c r="AM209" s="1"/>
  <c r="AL209"/>
  <c r="EN209" s="1"/>
  <c r="AN209"/>
  <c r="AO209"/>
  <c r="AP209"/>
  <c r="AQ209"/>
  <c r="AR209" s="1"/>
  <c r="AV209"/>
  <c r="BH209"/>
  <c r="CZ209"/>
  <c r="AT209" s="1"/>
  <c r="EK209" s="1"/>
  <c r="DC209"/>
  <c r="DF209"/>
  <c r="DL209"/>
  <c r="BG209" s="1"/>
  <c r="DM209"/>
  <c r="DH209" s="1"/>
  <c r="EF209"/>
  <c r="EG209"/>
  <c r="EL209"/>
  <c r="FL209"/>
  <c r="FM209"/>
  <c r="FN209"/>
  <c r="GA209"/>
  <c r="EI208" l="1"/>
  <c r="FE208" s="1"/>
  <c r="FF208" s="1"/>
  <c r="EO207"/>
  <c r="EY207" s="1"/>
  <c r="EP207"/>
  <c r="FE207"/>
  <c r="FF207" s="1"/>
  <c r="FK204"/>
  <c r="FO204" s="1"/>
  <c r="FP204" s="1"/>
  <c r="FQ204" s="1"/>
  <c r="EH209"/>
  <c r="EI209" s="1"/>
  <c r="EP209" s="1"/>
  <c r="EP208"/>
  <c r="EJ208"/>
  <c r="ET209"/>
  <c r="FH206"/>
  <c r="FW207"/>
  <c r="FU207"/>
  <c r="FD207"/>
  <c r="FZ206"/>
  <c r="FY206"/>
  <c r="GB206" s="1"/>
  <c r="GC206" s="1"/>
  <c r="GD206" s="1"/>
  <c r="FJ205"/>
  <c r="FI205"/>
  <c r="DG209"/>
  <c r="DI209" s="1"/>
  <c r="AY209" s="1"/>
  <c r="EM209" s="1"/>
  <c r="ES209"/>
  <c r="AZ209"/>
  <c r="EU209" s="1"/>
  <c r="DK209"/>
  <c r="AK210"/>
  <c r="AM210" s="1"/>
  <c r="AL210"/>
  <c r="EN210" s="1"/>
  <c r="AN210"/>
  <c r="AP210"/>
  <c r="AQ210"/>
  <c r="AR210" s="1"/>
  <c r="AT210"/>
  <c r="AV210"/>
  <c r="EL210" s="1"/>
  <c r="BH210"/>
  <c r="CZ210"/>
  <c r="DC210"/>
  <c r="DF210"/>
  <c r="DK210"/>
  <c r="DL210"/>
  <c r="BG210" s="1"/>
  <c r="DM210"/>
  <c r="DH210" s="1"/>
  <c r="EF210"/>
  <c r="EG210"/>
  <c r="EK210"/>
  <c r="FL210"/>
  <c r="FM210"/>
  <c r="FN210"/>
  <c r="GA210"/>
  <c r="EO208" l="1"/>
  <c r="FT207"/>
  <c r="AO210"/>
  <c r="EI210" s="1"/>
  <c r="EJ210" s="1"/>
  <c r="FV207"/>
  <c r="ER207"/>
  <c r="EV207" s="1"/>
  <c r="FS207" s="1"/>
  <c r="FX207" s="1"/>
  <c r="FZ207" s="1"/>
  <c r="FT208"/>
  <c r="FU208"/>
  <c r="EJ209"/>
  <c r="FE209"/>
  <c r="FF209" s="1"/>
  <c r="FW208"/>
  <c r="ET210"/>
  <c r="AZ210"/>
  <c r="EU210" s="1"/>
  <c r="ES210"/>
  <c r="EH210"/>
  <c r="FV208"/>
  <c r="FK205"/>
  <c r="FO205" s="1"/>
  <c r="FP205" s="1"/>
  <c r="FQ205" s="1"/>
  <c r="FD208"/>
  <c r="FI206"/>
  <c r="FJ206"/>
  <c r="DG210"/>
  <c r="DI210" s="1"/>
  <c r="AY210" s="1"/>
  <c r="EM210" s="1"/>
  <c r="EO209"/>
  <c r="FY207"/>
  <c r="GB207" s="1"/>
  <c r="GC207" s="1"/>
  <c r="GD207" s="1"/>
  <c r="EZ207"/>
  <c r="FG207" s="1"/>
  <c r="AK211"/>
  <c r="AM211" s="1"/>
  <c r="AL211"/>
  <c r="EN211" s="1"/>
  <c r="AN211"/>
  <c r="AO211"/>
  <c r="AT211"/>
  <c r="AV211"/>
  <c r="EL211" s="1"/>
  <c r="BH211"/>
  <c r="CZ211"/>
  <c r="DC211"/>
  <c r="DF211"/>
  <c r="DK211"/>
  <c r="DL211"/>
  <c r="DG211" s="1"/>
  <c r="DM211"/>
  <c r="DH211" s="1"/>
  <c r="EF211"/>
  <c r="EG211"/>
  <c r="EK211"/>
  <c r="FL211"/>
  <c r="FM211"/>
  <c r="FN211"/>
  <c r="GA211"/>
  <c r="ER208" l="1"/>
  <c r="EV208" s="1"/>
  <c r="FS208" s="1"/>
  <c r="FX208" s="1"/>
  <c r="EY208"/>
  <c r="EZ208" s="1"/>
  <c r="EH211"/>
  <c r="AP211"/>
  <c r="AQ211"/>
  <c r="AR211" s="1"/>
  <c r="FG208"/>
  <c r="EO210"/>
  <c r="FD210" s="1"/>
  <c r="FK206"/>
  <c r="FO206" s="1"/>
  <c r="FP206" s="1"/>
  <c r="FQ206" s="1"/>
  <c r="FE210"/>
  <c r="FF210" s="1"/>
  <c r="DI211"/>
  <c r="AY211" s="1"/>
  <c r="EM211" s="1"/>
  <c r="EI211"/>
  <c r="FH208"/>
  <c r="FH207"/>
  <c r="FZ208"/>
  <c r="FY208"/>
  <c r="GB208" s="1"/>
  <c r="GC208" s="1"/>
  <c r="GD208" s="1"/>
  <c r="BG211"/>
  <c r="EP210"/>
  <c r="FW209"/>
  <c r="FT209"/>
  <c r="EY209"/>
  <c r="FV209"/>
  <c r="ER209"/>
  <c r="EV209" s="1"/>
  <c r="FS209" s="1"/>
  <c r="FX209" s="1"/>
  <c r="FU209"/>
  <c r="FD209"/>
  <c r="AK212"/>
  <c r="AM212" s="1"/>
  <c r="AL212"/>
  <c r="EN212" s="1"/>
  <c r="AN212"/>
  <c r="AP212"/>
  <c r="AT212"/>
  <c r="AV212"/>
  <c r="BG212"/>
  <c r="BH212"/>
  <c r="CZ212"/>
  <c r="DC212"/>
  <c r="DF212"/>
  <c r="DK212"/>
  <c r="DL212"/>
  <c r="DG212" s="1"/>
  <c r="DM212"/>
  <c r="DH212" s="1"/>
  <c r="EF212"/>
  <c r="EG212"/>
  <c r="EK212"/>
  <c r="EL212"/>
  <c r="FL212"/>
  <c r="FM212"/>
  <c r="FN212"/>
  <c r="GA212"/>
  <c r="ET211" l="1"/>
  <c r="ES211"/>
  <c r="EJ211"/>
  <c r="AZ211"/>
  <c r="EU211" s="1"/>
  <c r="AO212"/>
  <c r="EP211"/>
  <c r="FW210"/>
  <c r="FT210"/>
  <c r="FU210"/>
  <c r="ER210"/>
  <c r="EV210" s="1"/>
  <c r="FS210" s="1"/>
  <c r="FX210" s="1"/>
  <c r="FV210"/>
  <c r="EY210"/>
  <c r="EZ210" s="1"/>
  <c r="FG210" s="1"/>
  <c r="EH212"/>
  <c r="FE211"/>
  <c r="FF211" s="1"/>
  <c r="FZ209"/>
  <c r="FY209"/>
  <c r="GB209" s="1"/>
  <c r="GC209" s="1"/>
  <c r="GD209" s="1"/>
  <c r="DI212"/>
  <c r="AY212" s="1"/>
  <c r="EM212" s="1"/>
  <c r="EZ209"/>
  <c r="FG209" s="1"/>
  <c r="FI207"/>
  <c r="FJ207"/>
  <c r="AQ212"/>
  <c r="EO211"/>
  <c r="FJ208"/>
  <c r="FI208"/>
  <c r="AK213"/>
  <c r="AM213" s="1"/>
  <c r="AL213"/>
  <c r="EN213" s="1"/>
  <c r="AN213"/>
  <c r="AO213"/>
  <c r="AP213"/>
  <c r="AT213"/>
  <c r="AV213"/>
  <c r="BG213"/>
  <c r="BH213"/>
  <c r="CZ213"/>
  <c r="DC213"/>
  <c r="DF213"/>
  <c r="DK213"/>
  <c r="DL213"/>
  <c r="DG213" s="1"/>
  <c r="DM213"/>
  <c r="DH213" s="1"/>
  <c r="EF213"/>
  <c r="EG213"/>
  <c r="EK213"/>
  <c r="EL213"/>
  <c r="FL213"/>
  <c r="FM213"/>
  <c r="FN213"/>
  <c r="GA213"/>
  <c r="EI212" l="1"/>
  <c r="EJ212" s="1"/>
  <c r="AQ213"/>
  <c r="ES213" s="1"/>
  <c r="FK208"/>
  <c r="FO208" s="1"/>
  <c r="FP208" s="1"/>
  <c r="FQ208" s="1"/>
  <c r="EH213"/>
  <c r="EI213" s="1"/>
  <c r="FE213" s="1"/>
  <c r="FF213" s="1"/>
  <c r="FY210"/>
  <c r="GB210" s="1"/>
  <c r="GC210" s="1"/>
  <c r="GD210" s="1"/>
  <c r="FZ210"/>
  <c r="FK207"/>
  <c r="FO207" s="1"/>
  <c r="FP207" s="1"/>
  <c r="FQ207" s="1"/>
  <c r="FH210"/>
  <c r="DI213"/>
  <c r="AY213" s="1"/>
  <c r="EM213" s="1"/>
  <c r="FH209"/>
  <c r="FE212"/>
  <c r="FF212" s="1"/>
  <c r="AR212"/>
  <c r="AZ212"/>
  <c r="EU212" s="1"/>
  <c r="ES212"/>
  <c r="ET212"/>
  <c r="ER211"/>
  <c r="EV211" s="1"/>
  <c r="FS211" s="1"/>
  <c r="FX211" s="1"/>
  <c r="FT211"/>
  <c r="FW211"/>
  <c r="EY211"/>
  <c r="FV211"/>
  <c r="FU211"/>
  <c r="FD211"/>
  <c r="EP212"/>
  <c r="AK214"/>
  <c r="AL214"/>
  <c r="EN214" s="1"/>
  <c r="AM214"/>
  <c r="AN214"/>
  <c r="AO214"/>
  <c r="AP214"/>
  <c r="AQ214"/>
  <c r="AR214" s="1"/>
  <c r="AT214"/>
  <c r="AV214"/>
  <c r="BG214"/>
  <c r="BH214"/>
  <c r="CZ214"/>
  <c r="DC214"/>
  <c r="DF214"/>
  <c r="DI214" s="1"/>
  <c r="AY214" s="1"/>
  <c r="EM214" s="1"/>
  <c r="DK214"/>
  <c r="DL214"/>
  <c r="DG214" s="1"/>
  <c r="DM214"/>
  <c r="DH214" s="1"/>
  <c r="EF214"/>
  <c r="EG214"/>
  <c r="EK214"/>
  <c r="EL214"/>
  <c r="FL214"/>
  <c r="FM214"/>
  <c r="FN214"/>
  <c r="GA214"/>
  <c r="EO212" l="1"/>
  <c r="ET214"/>
  <c r="AZ213"/>
  <c r="EU213" s="1"/>
  <c r="AR213"/>
  <c r="ET213"/>
  <c r="EO213"/>
  <c r="FV213" s="1"/>
  <c r="EP213"/>
  <c r="EH214"/>
  <c r="EI214" s="1"/>
  <c r="FE214" s="1"/>
  <c r="FF214" s="1"/>
  <c r="EJ213"/>
  <c r="EY212"/>
  <c r="FV212"/>
  <c r="FT212"/>
  <c r="ER212"/>
  <c r="EV212" s="1"/>
  <c r="FU212"/>
  <c r="FW212"/>
  <c r="FD212"/>
  <c r="FY211"/>
  <c r="GB211" s="1"/>
  <c r="GC211" s="1"/>
  <c r="GD211" s="1"/>
  <c r="FZ211"/>
  <c r="FJ209"/>
  <c r="FI209"/>
  <c r="FI210"/>
  <c r="FJ210"/>
  <c r="EZ211"/>
  <c r="FG211" s="1"/>
  <c r="ES214"/>
  <c r="AZ214"/>
  <c r="EU214" s="1"/>
  <c r="FD213"/>
  <c r="AK215"/>
  <c r="AM215" s="1"/>
  <c r="AL215"/>
  <c r="EN215" s="1"/>
  <c r="AN215"/>
  <c r="AO215"/>
  <c r="AP215"/>
  <c r="AT215"/>
  <c r="AV215"/>
  <c r="BH215"/>
  <c r="CZ215"/>
  <c r="DC215"/>
  <c r="DF215"/>
  <c r="DL215"/>
  <c r="DG215" s="1"/>
  <c r="DM215"/>
  <c r="DH215" s="1"/>
  <c r="EF215"/>
  <c r="EG215"/>
  <c r="EK215"/>
  <c r="EL215"/>
  <c r="FL215"/>
  <c r="FM215"/>
  <c r="FN215"/>
  <c r="GA215"/>
  <c r="FT213" l="1"/>
  <c r="EH215"/>
  <c r="AQ215"/>
  <c r="AR215" s="1"/>
  <c r="EY213"/>
  <c r="EZ213" s="1"/>
  <c r="FG213" s="1"/>
  <c r="FU213"/>
  <c r="ER213"/>
  <c r="EV213" s="1"/>
  <c r="FS213" s="1"/>
  <c r="FX213" s="1"/>
  <c r="FY213" s="1"/>
  <c r="GB213" s="1"/>
  <c r="GC213" s="1"/>
  <c r="GD213" s="1"/>
  <c r="FW213"/>
  <c r="FK210"/>
  <c r="FO210" s="1"/>
  <c r="FP210" s="1"/>
  <c r="FQ210" s="1"/>
  <c r="EP214"/>
  <c r="FK209"/>
  <c r="FO209" s="1"/>
  <c r="FP209" s="1"/>
  <c r="FQ209" s="1"/>
  <c r="DI215"/>
  <c r="AY215" s="1"/>
  <c r="EM215" s="1"/>
  <c r="FH211"/>
  <c r="DK215"/>
  <c r="BG215"/>
  <c r="FS212"/>
  <c r="FX212" s="1"/>
  <c r="EO214"/>
  <c r="EJ214"/>
  <c r="EZ212"/>
  <c r="FG212" s="1"/>
  <c r="EI215"/>
  <c r="EP215" s="1"/>
  <c r="AK216"/>
  <c r="AM216" s="1"/>
  <c r="AL216"/>
  <c r="EN216" s="1"/>
  <c r="AN216"/>
  <c r="AP216"/>
  <c r="AV216"/>
  <c r="EL216" s="1"/>
  <c r="BH216"/>
  <c r="CZ216"/>
  <c r="AT216" s="1"/>
  <c r="EK216" s="1"/>
  <c r="DC216"/>
  <c r="DF216"/>
  <c r="DL216"/>
  <c r="DG216" s="1"/>
  <c r="DM216"/>
  <c r="DH216" s="1"/>
  <c r="EF216"/>
  <c r="EG216"/>
  <c r="FL216"/>
  <c r="FM216"/>
  <c r="FN216"/>
  <c r="GA216"/>
  <c r="AO216" l="1"/>
  <c r="EI216" s="1"/>
  <c r="EP216" s="1"/>
  <c r="AZ215"/>
  <c r="EU215" s="1"/>
  <c r="ET215"/>
  <c r="AQ216"/>
  <c r="AR216" s="1"/>
  <c r="ES215"/>
  <c r="FZ213"/>
  <c r="EH216"/>
  <c r="FE215"/>
  <c r="FF215" s="1"/>
  <c r="EJ215"/>
  <c r="DI216"/>
  <c r="AY216" s="1"/>
  <c r="EM216" s="1"/>
  <c r="FH213"/>
  <c r="EY214"/>
  <c r="FV214"/>
  <c r="FU214"/>
  <c r="FT214"/>
  <c r="FW214"/>
  <c r="ER214"/>
  <c r="EV214" s="1"/>
  <c r="FS214" s="1"/>
  <c r="FX214" s="1"/>
  <c r="FD214"/>
  <c r="DK216"/>
  <c r="BG216"/>
  <c r="FH212"/>
  <c r="FZ212"/>
  <c r="FY212"/>
  <c r="GB212" s="1"/>
  <c r="GC212" s="1"/>
  <c r="GD212" s="1"/>
  <c r="FI211"/>
  <c r="FJ211"/>
  <c r="EO215"/>
  <c r="AK217"/>
  <c r="AM217" s="1"/>
  <c r="AL217"/>
  <c r="EN217" s="1"/>
  <c r="AN217"/>
  <c r="AO217"/>
  <c r="AT217"/>
  <c r="AV217"/>
  <c r="EL217" s="1"/>
  <c r="BG217"/>
  <c r="BH217"/>
  <c r="CZ217"/>
  <c r="DC217"/>
  <c r="DF217"/>
  <c r="DK217"/>
  <c r="DL217"/>
  <c r="DG217" s="1"/>
  <c r="DM217"/>
  <c r="DH217" s="1"/>
  <c r="EF217"/>
  <c r="EG217"/>
  <c r="EK217"/>
  <c r="FL217"/>
  <c r="FM217"/>
  <c r="FN217"/>
  <c r="GA217"/>
  <c r="AZ216" l="1"/>
  <c r="EU216" s="1"/>
  <c r="ES216"/>
  <c r="ET216"/>
  <c r="FK211"/>
  <c r="FO211" s="1"/>
  <c r="FP211" s="1"/>
  <c r="FQ211" s="1"/>
  <c r="EH217"/>
  <c r="FE216"/>
  <c r="FF216" s="1"/>
  <c r="DI217"/>
  <c r="AY217" s="1"/>
  <c r="EM217" s="1"/>
  <c r="FZ214"/>
  <c r="FY214"/>
  <c r="GB214" s="1"/>
  <c r="GC214" s="1"/>
  <c r="GD214" s="1"/>
  <c r="FI212"/>
  <c r="FJ212"/>
  <c r="EZ214"/>
  <c r="FG214" s="1"/>
  <c r="AP217"/>
  <c r="EO216"/>
  <c r="FI213"/>
  <c r="FJ213"/>
  <c r="AQ217"/>
  <c r="EY215"/>
  <c r="FV215"/>
  <c r="ER215"/>
  <c r="EV215" s="1"/>
  <c r="FS215" s="1"/>
  <c r="FX215" s="1"/>
  <c r="FU215"/>
  <c r="FT215"/>
  <c r="FW215"/>
  <c r="FD215"/>
  <c r="EJ216"/>
  <c r="AK218"/>
  <c r="AM218" s="1"/>
  <c r="AL218"/>
  <c r="EN218" s="1"/>
  <c r="AN218"/>
  <c r="AO218"/>
  <c r="AT218"/>
  <c r="AV218"/>
  <c r="BG218"/>
  <c r="BH218"/>
  <c r="CZ218"/>
  <c r="DC218"/>
  <c r="DF218"/>
  <c r="DK218"/>
  <c r="DL218"/>
  <c r="DG218" s="1"/>
  <c r="DM218"/>
  <c r="DH218" s="1"/>
  <c r="EF218"/>
  <c r="EG218"/>
  <c r="EK218"/>
  <c r="EL218"/>
  <c r="FL218"/>
  <c r="FM218"/>
  <c r="FN218"/>
  <c r="GA218"/>
  <c r="FK212" l="1"/>
  <c r="FO212" s="1"/>
  <c r="FP212" s="1"/>
  <c r="FQ212" s="1"/>
  <c r="EI217"/>
  <c r="EJ217" s="1"/>
  <c r="EH218"/>
  <c r="FK213"/>
  <c r="FO213" s="1"/>
  <c r="FP213" s="1"/>
  <c r="FQ213" s="1"/>
  <c r="DI218"/>
  <c r="AY218" s="1"/>
  <c r="EM218" s="1"/>
  <c r="EZ215"/>
  <c r="FG215" s="1"/>
  <c r="AP218"/>
  <c r="FZ215"/>
  <c r="FY215"/>
  <c r="GB215" s="1"/>
  <c r="GC215" s="1"/>
  <c r="GD215" s="1"/>
  <c r="AQ218"/>
  <c r="AR217"/>
  <c r="AZ217"/>
  <c r="EU217" s="1"/>
  <c r="ES217"/>
  <c r="ET217"/>
  <c r="FH214"/>
  <c r="EY216"/>
  <c r="FV216"/>
  <c r="ER216"/>
  <c r="EV216" s="1"/>
  <c r="FS216" s="1"/>
  <c r="FX216" s="1"/>
  <c r="FW216"/>
  <c r="FU216"/>
  <c r="FT216"/>
  <c r="FD216"/>
  <c r="AK219"/>
  <c r="AM219" s="1"/>
  <c r="AL219"/>
  <c r="AN219"/>
  <c r="AO219"/>
  <c r="AV219"/>
  <c r="EL219" s="1"/>
  <c r="BH219"/>
  <c r="CZ219"/>
  <c r="AT219" s="1"/>
  <c r="EK219" s="1"/>
  <c r="DC219"/>
  <c r="DF219"/>
  <c r="DL219"/>
  <c r="BG219" s="1"/>
  <c r="DM219"/>
  <c r="DH219" s="1"/>
  <c r="EF219"/>
  <c r="EG219"/>
  <c r="EH219"/>
  <c r="EN219"/>
  <c r="FL219"/>
  <c r="FM219"/>
  <c r="FN219"/>
  <c r="GA219"/>
  <c r="AP219" l="1"/>
  <c r="AQ219"/>
  <c r="AR219" s="1"/>
  <c r="EO217"/>
  <c r="EP217"/>
  <c r="FE217"/>
  <c r="FF217" s="1"/>
  <c r="EI218"/>
  <c r="EP218" s="1"/>
  <c r="FI214"/>
  <c r="FJ214"/>
  <c r="EZ216"/>
  <c r="FG216" s="1"/>
  <c r="DG219"/>
  <c r="DI219" s="1"/>
  <c r="AY219" s="1"/>
  <c r="EM219" s="1"/>
  <c r="EI219"/>
  <c r="EP219" s="1"/>
  <c r="FZ216"/>
  <c r="FY216"/>
  <c r="GB216" s="1"/>
  <c r="GC216" s="1"/>
  <c r="GD216" s="1"/>
  <c r="AR218"/>
  <c r="AZ218"/>
  <c r="EU218" s="1"/>
  <c r="ES218"/>
  <c r="ET218"/>
  <c r="FH215"/>
  <c r="DK219"/>
  <c r="AK220"/>
  <c r="AM220" s="1"/>
  <c r="AL220"/>
  <c r="EN220" s="1"/>
  <c r="AN220"/>
  <c r="AT220"/>
  <c r="AV220"/>
  <c r="BG220"/>
  <c r="BH220"/>
  <c r="CZ220"/>
  <c r="DC220"/>
  <c r="DF220"/>
  <c r="DI220" s="1"/>
  <c r="AY220" s="1"/>
  <c r="EM220" s="1"/>
  <c r="DK220"/>
  <c r="DL220"/>
  <c r="DG220" s="1"/>
  <c r="DM220"/>
  <c r="DH220" s="1"/>
  <c r="EF220"/>
  <c r="EG220"/>
  <c r="EK220"/>
  <c r="EL220"/>
  <c r="FL220"/>
  <c r="FM220"/>
  <c r="FN220"/>
  <c r="GA220"/>
  <c r="ES219" l="1"/>
  <c r="AP220"/>
  <c r="AO220"/>
  <c r="AZ219"/>
  <c r="EU219" s="1"/>
  <c r="ET219"/>
  <c r="FV217"/>
  <c r="FU217"/>
  <c r="EY217"/>
  <c r="EZ217" s="1"/>
  <c r="FW217"/>
  <c r="FT217"/>
  <c r="FD217"/>
  <c r="ER217"/>
  <c r="EV217" s="1"/>
  <c r="FS217" s="1"/>
  <c r="FX217" s="1"/>
  <c r="FE219"/>
  <c r="FF219" s="1"/>
  <c r="EJ218"/>
  <c r="EH220"/>
  <c r="EJ219"/>
  <c r="EO218"/>
  <c r="FE218"/>
  <c r="FF218" s="1"/>
  <c r="FK214"/>
  <c r="FO214" s="1"/>
  <c r="FP214" s="1"/>
  <c r="FQ214" s="1"/>
  <c r="FI215"/>
  <c r="FJ215"/>
  <c r="FH216"/>
  <c r="AQ220"/>
  <c r="EO219"/>
  <c r="AK221"/>
  <c r="AM221" s="1"/>
  <c r="AL221"/>
  <c r="EN221" s="1"/>
  <c r="AN221"/>
  <c r="AO221"/>
  <c r="AV221"/>
  <c r="BH221"/>
  <c r="CZ221"/>
  <c r="AT221" s="1"/>
  <c r="EK221" s="1"/>
  <c r="DC221"/>
  <c r="DF221"/>
  <c r="DL221"/>
  <c r="BG221" s="1"/>
  <c r="DM221"/>
  <c r="DH221" s="1"/>
  <c r="EF221"/>
  <c r="EG221"/>
  <c r="EL221"/>
  <c r="FL221"/>
  <c r="FM221"/>
  <c r="FN221"/>
  <c r="GA221"/>
  <c r="AP221" l="1"/>
  <c r="AQ221"/>
  <c r="AR221" s="1"/>
  <c r="EI220"/>
  <c r="EJ220" s="1"/>
  <c r="EH221"/>
  <c r="EI221" s="1"/>
  <c r="EP221" s="1"/>
  <c r="FG217"/>
  <c r="FH217" s="1"/>
  <c r="FI217" s="1"/>
  <c r="FK215"/>
  <c r="FO215" s="1"/>
  <c r="FP215" s="1"/>
  <c r="FQ215" s="1"/>
  <c r="FV218"/>
  <c r="FU218"/>
  <c r="EY218"/>
  <c r="EZ218" s="1"/>
  <c r="FD218"/>
  <c r="FW218"/>
  <c r="FT218"/>
  <c r="ER218"/>
  <c r="EV218" s="1"/>
  <c r="FS218" s="1"/>
  <c r="FX218" s="1"/>
  <c r="ET221"/>
  <c r="FZ217"/>
  <c r="FY217"/>
  <c r="GB217" s="1"/>
  <c r="GC217" s="1"/>
  <c r="GD217" s="1"/>
  <c r="FE220"/>
  <c r="FF220" s="1"/>
  <c r="FI216"/>
  <c r="FJ216"/>
  <c r="DG221"/>
  <c r="DI221" s="1"/>
  <c r="AY221" s="1"/>
  <c r="EM221" s="1"/>
  <c r="FW219"/>
  <c r="FT219"/>
  <c r="EY219"/>
  <c r="FV219"/>
  <c r="ER219"/>
  <c r="EV219" s="1"/>
  <c r="FS219" s="1"/>
  <c r="FX219" s="1"/>
  <c r="FU219"/>
  <c r="FD219"/>
  <c r="AR220"/>
  <c r="AZ220"/>
  <c r="EU220" s="1"/>
  <c r="ES220"/>
  <c r="ET220"/>
  <c r="EP220"/>
  <c r="DK221"/>
  <c r="EO220"/>
  <c r="AK222"/>
  <c r="AM222" s="1"/>
  <c r="AL222"/>
  <c r="EN222" s="1"/>
  <c r="AN222"/>
  <c r="AP222"/>
  <c r="AV222"/>
  <c r="EL222" s="1"/>
  <c r="BH222"/>
  <c r="CZ222"/>
  <c r="AT222" s="1"/>
  <c r="EK222" s="1"/>
  <c r="DC222"/>
  <c r="DF222"/>
  <c r="DI222" s="1"/>
  <c r="AY222" s="1"/>
  <c r="EM222" s="1"/>
  <c r="DL222"/>
  <c r="DG222" s="1"/>
  <c r="DM222"/>
  <c r="DH222" s="1"/>
  <c r="EF222"/>
  <c r="EG222"/>
  <c r="FL222"/>
  <c r="FM222"/>
  <c r="FN222"/>
  <c r="GA222"/>
  <c r="AZ221" l="1"/>
  <c r="EU221" s="1"/>
  <c r="ES221"/>
  <c r="AO222"/>
  <c r="AQ222"/>
  <c r="AR222" s="1"/>
  <c r="FJ217"/>
  <c r="FK217" s="1"/>
  <c r="FO217" s="1"/>
  <c r="FP217" s="1"/>
  <c r="FQ217" s="1"/>
  <c r="EH222"/>
  <c r="EJ221"/>
  <c r="FK216"/>
  <c r="FO216" s="1"/>
  <c r="FP216" s="1"/>
  <c r="FQ216" s="1"/>
  <c r="FY218"/>
  <c r="GB218" s="1"/>
  <c r="GC218" s="1"/>
  <c r="GD218" s="1"/>
  <c r="FZ218"/>
  <c r="FG218"/>
  <c r="FH218" s="1"/>
  <c r="FJ218" s="1"/>
  <c r="FE221"/>
  <c r="FF221" s="1"/>
  <c r="EZ219"/>
  <c r="FG219" s="1"/>
  <c r="EY220"/>
  <c r="FV220"/>
  <c r="ER220"/>
  <c r="EV220" s="1"/>
  <c r="FS220" s="1"/>
  <c r="FX220" s="1"/>
  <c r="FU220"/>
  <c r="FW220"/>
  <c r="FT220"/>
  <c r="FD220"/>
  <c r="FZ219"/>
  <c r="FY219"/>
  <c r="GB219" s="1"/>
  <c r="GC219" s="1"/>
  <c r="GD219" s="1"/>
  <c r="EO221"/>
  <c r="DK222"/>
  <c r="BG222"/>
  <c r="AK223"/>
  <c r="AP223" s="1"/>
  <c r="AL223"/>
  <c r="EN223" s="1"/>
  <c r="AN223"/>
  <c r="AV223"/>
  <c r="BG223"/>
  <c r="BH223"/>
  <c r="CZ223"/>
  <c r="AT223" s="1"/>
  <c r="EK223" s="1"/>
  <c r="DC223"/>
  <c r="DF223"/>
  <c r="DK223"/>
  <c r="DL223"/>
  <c r="DG223" s="1"/>
  <c r="DM223"/>
  <c r="DH223" s="1"/>
  <c r="EF223"/>
  <c r="EG223"/>
  <c r="EL223"/>
  <c r="FL223"/>
  <c r="FM223"/>
  <c r="FN223"/>
  <c r="GA223"/>
  <c r="EI222" l="1"/>
  <c r="FE222" s="1"/>
  <c r="FF222" s="1"/>
  <c r="AO223"/>
  <c r="AQ223"/>
  <c r="ES223" s="1"/>
  <c r="AM223"/>
  <c r="ES222"/>
  <c r="AZ222"/>
  <c r="EU222" s="1"/>
  <c r="ET222"/>
  <c r="FI218"/>
  <c r="FK218" s="1"/>
  <c r="FO218" s="1"/>
  <c r="FP218" s="1"/>
  <c r="FQ218" s="1"/>
  <c r="EH223"/>
  <c r="FH219"/>
  <c r="DI223"/>
  <c r="AY223" s="1"/>
  <c r="EM223" s="1"/>
  <c r="FZ220"/>
  <c r="FY220"/>
  <c r="GB220" s="1"/>
  <c r="GC220" s="1"/>
  <c r="GD220" s="1"/>
  <c r="EZ220"/>
  <c r="FG220" s="1"/>
  <c r="FW221"/>
  <c r="EY221"/>
  <c r="FV221"/>
  <c r="ER221"/>
  <c r="EV221" s="1"/>
  <c r="FS221" s="1"/>
  <c r="FX221" s="1"/>
  <c r="FU221"/>
  <c r="FT221"/>
  <c r="FD221"/>
  <c r="EO222"/>
  <c r="EP222"/>
  <c r="EJ222"/>
  <c r="AK224"/>
  <c r="AM224" s="1"/>
  <c r="AL224"/>
  <c r="EN224" s="1"/>
  <c r="AN224"/>
  <c r="AO224"/>
  <c r="AP224"/>
  <c r="AT224"/>
  <c r="AV224"/>
  <c r="EL224" s="1"/>
  <c r="BH224"/>
  <c r="CZ224"/>
  <c r="DC224"/>
  <c r="DF224"/>
  <c r="DL224"/>
  <c r="BG224" s="1"/>
  <c r="DM224"/>
  <c r="DH224" s="1"/>
  <c r="EF224"/>
  <c r="EG224"/>
  <c r="EK224"/>
  <c r="FL224"/>
  <c r="FM224"/>
  <c r="FN224"/>
  <c r="GA224"/>
  <c r="EH224" l="1"/>
  <c r="AZ223"/>
  <c r="EU223" s="1"/>
  <c r="AR223"/>
  <c r="ET223"/>
  <c r="AQ224"/>
  <c r="AR224" s="1"/>
  <c r="EI223"/>
  <c r="EO223" s="1"/>
  <c r="ER223" s="1"/>
  <c r="EV223" s="1"/>
  <c r="FZ221"/>
  <c r="FY221"/>
  <c r="GB221" s="1"/>
  <c r="GC221" s="1"/>
  <c r="GD221" s="1"/>
  <c r="FH220"/>
  <c r="FJ219"/>
  <c r="FI219"/>
  <c r="DG224"/>
  <c r="DI224" s="1"/>
  <c r="AY224" s="1"/>
  <c r="EM224" s="1"/>
  <c r="EI224"/>
  <c r="FE224" s="1"/>
  <c r="FF224" s="1"/>
  <c r="FW222"/>
  <c r="EY222"/>
  <c r="FV222"/>
  <c r="ER222"/>
  <c r="EV222" s="1"/>
  <c r="FU222"/>
  <c r="FT222"/>
  <c r="FD222"/>
  <c r="EZ221"/>
  <c r="FG221" s="1"/>
  <c r="DK224"/>
  <c r="AK225"/>
  <c r="AM225" s="1"/>
  <c r="AL225"/>
  <c r="EN225" s="1"/>
  <c r="AN225"/>
  <c r="AO225"/>
  <c r="AP225"/>
  <c r="AV225"/>
  <c r="BH225"/>
  <c r="CZ225"/>
  <c r="AT225" s="1"/>
  <c r="EK225" s="1"/>
  <c r="DC225"/>
  <c r="DF225"/>
  <c r="DL225"/>
  <c r="BG225" s="1"/>
  <c r="DM225"/>
  <c r="DH225" s="1"/>
  <c r="EF225"/>
  <c r="EG225"/>
  <c r="EL225"/>
  <c r="FL225"/>
  <c r="FM225"/>
  <c r="FN225"/>
  <c r="GA225"/>
  <c r="EP223" l="1"/>
  <c r="FU223"/>
  <c r="FE223"/>
  <c r="FF223" s="1"/>
  <c r="EJ223"/>
  <c r="FT223"/>
  <c r="FV223"/>
  <c r="AQ225"/>
  <c r="ET225" s="1"/>
  <c r="FD223"/>
  <c r="FW223"/>
  <c r="EY223"/>
  <c r="EZ223" s="1"/>
  <c r="FG223" s="1"/>
  <c r="FH223" s="1"/>
  <c r="AZ224"/>
  <c r="EU224" s="1"/>
  <c r="ES224"/>
  <c r="ET224"/>
  <c r="EH225"/>
  <c r="EI225" s="1"/>
  <c r="EP225" s="1"/>
  <c r="FK219"/>
  <c r="FO219" s="1"/>
  <c r="FP219" s="1"/>
  <c r="FQ219" s="1"/>
  <c r="DI225"/>
  <c r="AY225" s="1"/>
  <c r="EM225" s="1"/>
  <c r="EO224"/>
  <c r="EP224"/>
  <c r="DG225"/>
  <c r="FS222"/>
  <c r="FX222" s="1"/>
  <c r="FI220"/>
  <c r="FJ220"/>
  <c r="FK220" s="1"/>
  <c r="FO220" s="1"/>
  <c r="FP220" s="1"/>
  <c r="FQ220" s="1"/>
  <c r="ES225"/>
  <c r="FS223"/>
  <c r="FX223" s="1"/>
  <c r="EZ222"/>
  <c r="FG222" s="1"/>
  <c r="DK225"/>
  <c r="FH221"/>
  <c r="EJ224"/>
  <c r="AK226"/>
  <c r="AM226" s="1"/>
  <c r="AL226"/>
  <c r="EN226" s="1"/>
  <c r="AN226"/>
  <c r="AO226"/>
  <c r="AT226"/>
  <c r="AV226"/>
  <c r="BG226"/>
  <c r="BH226"/>
  <c r="CZ226"/>
  <c r="DC226"/>
  <c r="DF226"/>
  <c r="DK226"/>
  <c r="DL226"/>
  <c r="DG226" s="1"/>
  <c r="DM226"/>
  <c r="DH226" s="1"/>
  <c r="EF226"/>
  <c r="EG226"/>
  <c r="EK226"/>
  <c r="EL226"/>
  <c r="FL226"/>
  <c r="FM226"/>
  <c r="FN226"/>
  <c r="GA226"/>
  <c r="AP226" l="1"/>
  <c r="AQ226"/>
  <c r="AR226" s="1"/>
  <c r="AZ225"/>
  <c r="EU225" s="1"/>
  <c r="AR225"/>
  <c r="EH226"/>
  <c r="EI226" s="1"/>
  <c r="FE226" s="1"/>
  <c r="FF226" s="1"/>
  <c r="EJ225"/>
  <c r="DI226"/>
  <c r="AY226" s="1"/>
  <c r="EM226" s="1"/>
  <c r="FJ223"/>
  <c r="FI223"/>
  <c r="FJ221"/>
  <c r="FI221"/>
  <c r="FH222"/>
  <c r="FZ222"/>
  <c r="FY222"/>
  <c r="GB222" s="1"/>
  <c r="GC222" s="1"/>
  <c r="GD222" s="1"/>
  <c r="FW224"/>
  <c r="EY224"/>
  <c r="FV224"/>
  <c r="ER224"/>
  <c r="EV224" s="1"/>
  <c r="FS224" s="1"/>
  <c r="FX224" s="1"/>
  <c r="FU224"/>
  <c r="FT224"/>
  <c r="FD224"/>
  <c r="FE225"/>
  <c r="FF225" s="1"/>
  <c r="FZ223"/>
  <c r="FY223"/>
  <c r="GB223" s="1"/>
  <c r="GC223" s="1"/>
  <c r="GD223" s="1"/>
  <c r="EO225"/>
  <c r="AK227"/>
  <c r="AM227" s="1"/>
  <c r="AL227"/>
  <c r="EN227" s="1"/>
  <c r="AN227"/>
  <c r="AO227"/>
  <c r="AT227"/>
  <c r="AV227"/>
  <c r="EL227" s="1"/>
  <c r="BG227"/>
  <c r="BH227"/>
  <c r="CZ227"/>
  <c r="DC227"/>
  <c r="DF227"/>
  <c r="DI227" s="1"/>
  <c r="AY227" s="1"/>
  <c r="EM227" s="1"/>
  <c r="DK227"/>
  <c r="DL227"/>
  <c r="DG227" s="1"/>
  <c r="DM227"/>
  <c r="DH227" s="1"/>
  <c r="EF227"/>
  <c r="EG227"/>
  <c r="EK227"/>
  <c r="FL227"/>
  <c r="FM227"/>
  <c r="FN227"/>
  <c r="GA227"/>
  <c r="ET226" l="1"/>
  <c r="AP227"/>
  <c r="ES226"/>
  <c r="AQ227"/>
  <c r="AR227" s="1"/>
  <c r="AZ226"/>
  <c r="EU226" s="1"/>
  <c r="ET227"/>
  <c r="EH227"/>
  <c r="EI227" s="1"/>
  <c r="FK223"/>
  <c r="FO223" s="1"/>
  <c r="FP223" s="1"/>
  <c r="FQ223" s="1"/>
  <c r="FK221"/>
  <c r="FO221" s="1"/>
  <c r="FP221" s="1"/>
  <c r="FQ221" s="1"/>
  <c r="EP226"/>
  <c r="EO226"/>
  <c r="FD226" s="1"/>
  <c r="EJ226"/>
  <c r="FZ224"/>
  <c r="FY224"/>
  <c r="GB224" s="1"/>
  <c r="GC224" s="1"/>
  <c r="GD224" s="1"/>
  <c r="EZ224"/>
  <c r="FG224" s="1"/>
  <c r="FJ222"/>
  <c r="FI222"/>
  <c r="FW225"/>
  <c r="EY225"/>
  <c r="FV225"/>
  <c r="FU225"/>
  <c r="FT225"/>
  <c r="ER225"/>
  <c r="EV225" s="1"/>
  <c r="FS225" s="1"/>
  <c r="FX225" s="1"/>
  <c r="FD225"/>
  <c r="ES227"/>
  <c r="AZ227"/>
  <c r="EU227" s="1"/>
  <c r="AK228"/>
  <c r="AM228" s="1"/>
  <c r="AL228"/>
  <c r="EN228" s="1"/>
  <c r="AN228"/>
  <c r="AO228"/>
  <c r="AV228"/>
  <c r="EL228" s="1"/>
  <c r="BH228"/>
  <c r="CZ228"/>
  <c r="AT228" s="1"/>
  <c r="EK228" s="1"/>
  <c r="DC228"/>
  <c r="DF228"/>
  <c r="DL228"/>
  <c r="BG228" s="1"/>
  <c r="DM228"/>
  <c r="DH228" s="1"/>
  <c r="EF228"/>
  <c r="EG228"/>
  <c r="FL228"/>
  <c r="FM228"/>
  <c r="FN228"/>
  <c r="GA228"/>
  <c r="EJ227" l="1"/>
  <c r="AP228"/>
  <c r="AQ228"/>
  <c r="AR228" s="1"/>
  <c r="FT226"/>
  <c r="FU226"/>
  <c r="FW226"/>
  <c r="FV226"/>
  <c r="FE227"/>
  <c r="FF227" s="1"/>
  <c r="EP227"/>
  <c r="EH228"/>
  <c r="EI228" s="1"/>
  <c r="EP228" s="1"/>
  <c r="FK222"/>
  <c r="FO222" s="1"/>
  <c r="FP222" s="1"/>
  <c r="FQ222" s="1"/>
  <c r="ER226"/>
  <c r="EV226" s="1"/>
  <c r="FS226" s="1"/>
  <c r="FX226" s="1"/>
  <c r="FZ226" s="1"/>
  <c r="EY226"/>
  <c r="EZ226" s="1"/>
  <c r="FG226" s="1"/>
  <c r="EO227"/>
  <c r="EY227" s="1"/>
  <c r="FZ225"/>
  <c r="FY225"/>
  <c r="GB225" s="1"/>
  <c r="GC225" s="1"/>
  <c r="GD225" s="1"/>
  <c r="FH224"/>
  <c r="EZ225"/>
  <c r="FG225" s="1"/>
  <c r="DG228"/>
  <c r="DI228" s="1"/>
  <c r="AY228" s="1"/>
  <c r="EM228" s="1"/>
  <c r="DK228"/>
  <c r="AK229"/>
  <c r="AM229" s="1"/>
  <c r="AL229"/>
  <c r="EN229" s="1"/>
  <c r="AN229"/>
  <c r="AO229"/>
  <c r="AP229"/>
  <c r="AQ229"/>
  <c r="AR229" s="1"/>
  <c r="AT229"/>
  <c r="AV229"/>
  <c r="EL229" s="1"/>
  <c r="BG229"/>
  <c r="BH229"/>
  <c r="CZ229"/>
  <c r="DC229"/>
  <c r="DF229"/>
  <c r="DK229"/>
  <c r="DL229"/>
  <c r="DG229" s="1"/>
  <c r="DM229"/>
  <c r="DH229" s="1"/>
  <c r="EF229"/>
  <c r="EG229"/>
  <c r="EK229"/>
  <c r="FL229"/>
  <c r="FM229"/>
  <c r="FN229"/>
  <c r="GA229"/>
  <c r="ES228" l="1"/>
  <c r="FV227"/>
  <c r="AZ228"/>
  <c r="EU228" s="1"/>
  <c r="ET228"/>
  <c r="FW227"/>
  <c r="FD227"/>
  <c r="FT227"/>
  <c r="ER227"/>
  <c r="EV227" s="1"/>
  <c r="FS227" s="1"/>
  <c r="FX227" s="1"/>
  <c r="FZ227" s="1"/>
  <c r="FU227"/>
  <c r="FY226"/>
  <c r="GB226" s="1"/>
  <c r="GC226" s="1"/>
  <c r="GD226" s="1"/>
  <c r="EH229"/>
  <c r="EI229" s="1"/>
  <c r="FE228"/>
  <c r="FF228" s="1"/>
  <c r="ET229"/>
  <c r="EJ228"/>
  <c r="FH226"/>
  <c r="DI229"/>
  <c r="AY229" s="1"/>
  <c r="EM229" s="1"/>
  <c r="FH225"/>
  <c r="FJ224"/>
  <c r="FI224"/>
  <c r="EZ227"/>
  <c r="ES229"/>
  <c r="AZ229"/>
  <c r="EU229" s="1"/>
  <c r="EO228"/>
  <c r="AK230"/>
  <c r="AM230" s="1"/>
  <c r="AL230"/>
  <c r="EN230" s="1"/>
  <c r="AN230"/>
  <c r="AO230"/>
  <c r="AP230"/>
  <c r="AQ230"/>
  <c r="AR230" s="1"/>
  <c r="AT230"/>
  <c r="AV230"/>
  <c r="EL230" s="1"/>
  <c r="BH230"/>
  <c r="CZ230"/>
  <c r="DC230"/>
  <c r="DF230"/>
  <c r="DK230"/>
  <c r="DL230"/>
  <c r="DG230" s="1"/>
  <c r="DM230"/>
  <c r="DH230" s="1"/>
  <c r="EF230"/>
  <c r="EG230"/>
  <c r="EK230"/>
  <c r="FL230"/>
  <c r="FM230"/>
  <c r="FN230"/>
  <c r="GA230"/>
  <c r="FY227" l="1"/>
  <c r="GB227" s="1"/>
  <c r="GC227" s="1"/>
  <c r="GD227" s="1"/>
  <c r="EH230"/>
  <c r="FG227"/>
  <c r="FK224"/>
  <c r="FO224" s="1"/>
  <c r="FP224" s="1"/>
  <c r="FQ224" s="1"/>
  <c r="EJ229"/>
  <c r="EO229"/>
  <c r="FD229" s="1"/>
  <c r="EP229"/>
  <c r="ET230"/>
  <c r="FE229"/>
  <c r="FF229" s="1"/>
  <c r="EI230"/>
  <c r="EP230" s="1"/>
  <c r="FH227"/>
  <c r="DI230"/>
  <c r="AY230" s="1"/>
  <c r="EM230" s="1"/>
  <c r="FW228"/>
  <c r="EY228"/>
  <c r="FV228"/>
  <c r="FT228"/>
  <c r="ER228"/>
  <c r="EV228" s="1"/>
  <c r="FS228" s="1"/>
  <c r="FX228" s="1"/>
  <c r="FU228"/>
  <c r="FD228"/>
  <c r="ES230"/>
  <c r="AZ230"/>
  <c r="EU230" s="1"/>
  <c r="FJ225"/>
  <c r="FI225"/>
  <c r="BG230"/>
  <c r="FI226"/>
  <c r="FJ226"/>
  <c r="AK231"/>
  <c r="AM231" s="1"/>
  <c r="AL231"/>
  <c r="EN231" s="1"/>
  <c r="AN231"/>
  <c r="AO231"/>
  <c r="AT231"/>
  <c r="AV231"/>
  <c r="BG231"/>
  <c r="BH231"/>
  <c r="CZ231"/>
  <c r="DC231"/>
  <c r="DF231"/>
  <c r="DK231"/>
  <c r="DL231"/>
  <c r="DG231" s="1"/>
  <c r="DM231"/>
  <c r="DH231" s="1"/>
  <c r="EF231"/>
  <c r="EG231"/>
  <c r="EK231"/>
  <c r="EL231"/>
  <c r="FL231"/>
  <c r="FM231"/>
  <c r="FN231"/>
  <c r="GA231"/>
  <c r="FT229" l="1"/>
  <c r="ER229"/>
  <c r="EV229" s="1"/>
  <c r="FS229" s="1"/>
  <c r="FX229" s="1"/>
  <c r="FZ229" s="1"/>
  <c r="EY229"/>
  <c r="EZ229" s="1"/>
  <c r="FG229" s="1"/>
  <c r="FW229"/>
  <c r="FV229"/>
  <c r="FU229"/>
  <c r="EJ230"/>
  <c r="FE230"/>
  <c r="FF230" s="1"/>
  <c r="FK226"/>
  <c r="FO226" s="1"/>
  <c r="FP226" s="1"/>
  <c r="FQ226" s="1"/>
  <c r="EH231"/>
  <c r="FK225"/>
  <c r="FO225" s="1"/>
  <c r="FP225" s="1"/>
  <c r="FQ225" s="1"/>
  <c r="DI231"/>
  <c r="AY231" s="1"/>
  <c r="EM231" s="1"/>
  <c r="EO230"/>
  <c r="FZ228"/>
  <c r="FY228"/>
  <c r="GB228" s="1"/>
  <c r="GC228" s="1"/>
  <c r="GD228" s="1"/>
  <c r="EZ228"/>
  <c r="FG228" s="1"/>
  <c r="FI227"/>
  <c r="FJ227"/>
  <c r="AP231"/>
  <c r="AQ231"/>
  <c r="AK232"/>
  <c r="AL232"/>
  <c r="EN232" s="1"/>
  <c r="AM232"/>
  <c r="AN232"/>
  <c r="AO232"/>
  <c r="AP232"/>
  <c r="AQ232"/>
  <c r="AR232" s="1"/>
  <c r="AT232"/>
  <c r="AV232"/>
  <c r="BG232"/>
  <c r="BH232"/>
  <c r="CZ232"/>
  <c r="DC232"/>
  <c r="DF232"/>
  <c r="DK232"/>
  <c r="DL232"/>
  <c r="DG232" s="1"/>
  <c r="DM232"/>
  <c r="DH232" s="1"/>
  <c r="EF232"/>
  <c r="EG232"/>
  <c r="EK232"/>
  <c r="EL232"/>
  <c r="FL232"/>
  <c r="FM232"/>
  <c r="FN232"/>
  <c r="GA232"/>
  <c r="EH232" l="1"/>
  <c r="EI232" s="1"/>
  <c r="FE232" s="1"/>
  <c r="FF232" s="1"/>
  <c r="FY229"/>
  <c r="GB229" s="1"/>
  <c r="GC229" s="1"/>
  <c r="GD229" s="1"/>
  <c r="EI231"/>
  <c r="EO231" s="1"/>
  <c r="FV231" s="1"/>
  <c r="ET232"/>
  <c r="FK227"/>
  <c r="FO227" s="1"/>
  <c r="FP227" s="1"/>
  <c r="FQ227" s="1"/>
  <c r="DI232"/>
  <c r="AY232" s="1"/>
  <c r="EM232" s="1"/>
  <c r="FH229"/>
  <c r="FH228"/>
  <c r="ET231"/>
  <c r="AR231"/>
  <c r="AZ231"/>
  <c r="EU231" s="1"/>
  <c r="ES231"/>
  <c r="EY230"/>
  <c r="FV230"/>
  <c r="FW230"/>
  <c r="ER230"/>
  <c r="EV230" s="1"/>
  <c r="FU230"/>
  <c r="FT230"/>
  <c r="FD230"/>
  <c r="ES232"/>
  <c r="AZ232"/>
  <c r="EU232" s="1"/>
  <c r="EP231"/>
  <c r="AK120"/>
  <c r="AL120"/>
  <c r="EN120" s="1"/>
  <c r="AM120"/>
  <c r="AN120"/>
  <c r="AO120"/>
  <c r="AP120"/>
  <c r="AQ120"/>
  <c r="AR120" s="1"/>
  <c r="AV120"/>
  <c r="BH120"/>
  <c r="CZ120"/>
  <c r="AT120" s="1"/>
  <c r="EK120" s="1"/>
  <c r="DC120"/>
  <c r="DF120"/>
  <c r="DL120"/>
  <c r="BG120" s="1"/>
  <c r="DM120"/>
  <c r="DH120" s="1"/>
  <c r="EF120"/>
  <c r="EG120"/>
  <c r="EL120"/>
  <c r="FL120"/>
  <c r="FM120"/>
  <c r="FN120"/>
  <c r="GA120"/>
  <c r="EJ231" l="1"/>
  <c r="FU231"/>
  <c r="EY231"/>
  <c r="EZ231" s="1"/>
  <c r="FT231"/>
  <c r="ER231"/>
  <c r="EV231" s="1"/>
  <c r="FS231" s="1"/>
  <c r="FX231" s="1"/>
  <c r="FD231"/>
  <c r="FW231"/>
  <c r="FE231"/>
  <c r="FF231" s="1"/>
  <c r="EO232"/>
  <c r="FD232" s="1"/>
  <c r="EP232"/>
  <c r="FJ228"/>
  <c r="FI228"/>
  <c r="FI229"/>
  <c r="FJ229"/>
  <c r="FS230"/>
  <c r="FX230" s="1"/>
  <c r="EZ230"/>
  <c r="FG230" s="1"/>
  <c r="EJ232"/>
  <c r="EH120"/>
  <c r="DG120"/>
  <c r="DI120" s="1"/>
  <c r="AY120" s="1"/>
  <c r="EM120" s="1"/>
  <c r="ET120"/>
  <c r="DK120"/>
  <c r="EI120"/>
  <c r="EP120" s="1"/>
  <c r="ES120"/>
  <c r="AZ120"/>
  <c r="EU120" s="1"/>
  <c r="AK121"/>
  <c r="AM121" s="1"/>
  <c r="AL121"/>
  <c r="EN121" s="1"/>
  <c r="AN121"/>
  <c r="AO121"/>
  <c r="AT121"/>
  <c r="AV121"/>
  <c r="EL121" s="1"/>
  <c r="BH121"/>
  <c r="CZ121"/>
  <c r="DC121"/>
  <c r="DF121"/>
  <c r="DI121" s="1"/>
  <c r="AY121" s="1"/>
  <c r="EM121" s="1"/>
  <c r="DK121"/>
  <c r="DL121"/>
  <c r="DG121" s="1"/>
  <c r="DM121"/>
  <c r="DH121" s="1"/>
  <c r="EF121"/>
  <c r="EG121"/>
  <c r="EK121"/>
  <c r="FL121"/>
  <c r="FM121"/>
  <c r="FN121"/>
  <c r="GA121"/>
  <c r="AP121" l="1"/>
  <c r="AQ121"/>
  <c r="AR121" s="1"/>
  <c r="FG231"/>
  <c r="FK229"/>
  <c r="FO229" s="1"/>
  <c r="FP229" s="1"/>
  <c r="FQ229" s="1"/>
  <c r="FT232"/>
  <c r="FU232"/>
  <c r="FV232"/>
  <c r="FW232"/>
  <c r="EY232"/>
  <c r="EZ232" s="1"/>
  <c r="FG232" s="1"/>
  <c r="ER232"/>
  <c r="EV232" s="1"/>
  <c r="FS232" s="1"/>
  <c r="FX232" s="1"/>
  <c r="FZ232" s="1"/>
  <c r="FK228"/>
  <c r="FO228" s="1"/>
  <c r="FP228" s="1"/>
  <c r="FQ228" s="1"/>
  <c r="FH231"/>
  <c r="FY231"/>
  <c r="GB231" s="1"/>
  <c r="GC231" s="1"/>
  <c r="GD231" s="1"/>
  <c r="FZ231"/>
  <c r="FZ230"/>
  <c r="FY230"/>
  <c r="GB230" s="1"/>
  <c r="GC230" s="1"/>
  <c r="GD230" s="1"/>
  <c r="FH230"/>
  <c r="EH121"/>
  <c r="EO120"/>
  <c r="EY120" s="1"/>
  <c r="EJ120"/>
  <c r="BG121"/>
  <c r="FE120"/>
  <c r="FF120" s="1"/>
  <c r="AK122"/>
  <c r="AL122"/>
  <c r="AM122"/>
  <c r="AN122"/>
  <c r="AO122"/>
  <c r="AP122"/>
  <c r="AQ122"/>
  <c r="AR122" s="1"/>
  <c r="AT122"/>
  <c r="AV122"/>
  <c r="BG122"/>
  <c r="BH122"/>
  <c r="CZ122"/>
  <c r="DC122"/>
  <c r="DF122"/>
  <c r="DK122"/>
  <c r="DL122"/>
  <c r="DG122" s="1"/>
  <c r="DM122"/>
  <c r="DH122" s="1"/>
  <c r="EF122"/>
  <c r="EG122"/>
  <c r="EK122"/>
  <c r="EL122"/>
  <c r="EN122"/>
  <c r="FL122"/>
  <c r="FM122"/>
  <c r="FN122"/>
  <c r="GA122"/>
  <c r="FY232" l="1"/>
  <c r="GB232" s="1"/>
  <c r="GC232" s="1"/>
  <c r="GD232" s="1"/>
  <c r="ES121"/>
  <c r="ET121"/>
  <c r="AZ121"/>
  <c r="EU121" s="1"/>
  <c r="FT120"/>
  <c r="FD120"/>
  <c r="FW120"/>
  <c r="EH122"/>
  <c r="ER120"/>
  <c r="EV120" s="1"/>
  <c r="FS120" s="1"/>
  <c r="FX120" s="1"/>
  <c r="FU120"/>
  <c r="FH232"/>
  <c r="FV120"/>
  <c r="FJ230"/>
  <c r="FI230"/>
  <c r="FJ231"/>
  <c r="FI231"/>
  <c r="EI121"/>
  <c r="ET122"/>
  <c r="DI122"/>
  <c r="AY122" s="1"/>
  <c r="EM122" s="1"/>
  <c r="EI122"/>
  <c r="EO122" s="1"/>
  <c r="ES122"/>
  <c r="AZ122"/>
  <c r="EU122" s="1"/>
  <c r="EZ120"/>
  <c r="AK123"/>
  <c r="AL123"/>
  <c r="EH123" s="1"/>
  <c r="AM123"/>
  <c r="AN123"/>
  <c r="AO123"/>
  <c r="AP123"/>
  <c r="AQ123"/>
  <c r="ET123" s="1"/>
  <c r="AV123"/>
  <c r="BH123"/>
  <c r="CZ123"/>
  <c r="AT123" s="1"/>
  <c r="EK123" s="1"/>
  <c r="DC123"/>
  <c r="DF123"/>
  <c r="DL123"/>
  <c r="DG123" s="1"/>
  <c r="DM123"/>
  <c r="DH123" s="1"/>
  <c r="EF123"/>
  <c r="EG123"/>
  <c r="EL123"/>
  <c r="FL123"/>
  <c r="FM123"/>
  <c r="FN123"/>
  <c r="GA123"/>
  <c r="FG120" l="1"/>
  <c r="FH120" s="1"/>
  <c r="FK230"/>
  <c r="FO230" s="1"/>
  <c r="FP230" s="1"/>
  <c r="FQ230" s="1"/>
  <c r="FK231"/>
  <c r="FO231" s="1"/>
  <c r="FP231" s="1"/>
  <c r="FQ231" s="1"/>
  <c r="EP122"/>
  <c r="FE122"/>
  <c r="FF122" s="1"/>
  <c r="FJ232"/>
  <c r="FI232"/>
  <c r="FE121"/>
  <c r="FF121" s="1"/>
  <c r="EO121"/>
  <c r="EJ122"/>
  <c r="EJ121"/>
  <c r="EP121"/>
  <c r="EN123"/>
  <c r="EI123"/>
  <c r="EP123" s="1"/>
  <c r="DI123"/>
  <c r="AY123" s="1"/>
  <c r="EM123" s="1"/>
  <c r="ER122"/>
  <c r="EV122" s="1"/>
  <c r="FU122"/>
  <c r="FT122"/>
  <c r="FW122"/>
  <c r="FS122"/>
  <c r="FX122" s="1"/>
  <c r="EY122"/>
  <c r="FV122"/>
  <c r="FD122"/>
  <c r="ES123"/>
  <c r="AZ123"/>
  <c r="EU123" s="1"/>
  <c r="AR123"/>
  <c r="DK123"/>
  <c r="BG123"/>
  <c r="FZ120"/>
  <c r="FY120"/>
  <c r="GB120" s="1"/>
  <c r="GC120" s="1"/>
  <c r="GD120" s="1"/>
  <c r="AK124"/>
  <c r="AL124"/>
  <c r="EN124" s="1"/>
  <c r="AM124"/>
  <c r="AN124"/>
  <c r="AO124"/>
  <c r="AP124"/>
  <c r="AQ124"/>
  <c r="AR124" s="1"/>
  <c r="AV124"/>
  <c r="BH124"/>
  <c r="CZ124"/>
  <c r="AT124" s="1"/>
  <c r="EK124" s="1"/>
  <c r="DC124"/>
  <c r="DF124"/>
  <c r="DL124"/>
  <c r="BG124" s="1"/>
  <c r="DM124"/>
  <c r="DH124" s="1"/>
  <c r="EF124"/>
  <c r="EG124"/>
  <c r="EL124"/>
  <c r="FL124"/>
  <c r="FM124"/>
  <c r="FN124"/>
  <c r="GA124"/>
  <c r="EJ123" l="1"/>
  <c r="FE123"/>
  <c r="FF123" s="1"/>
  <c r="FK232"/>
  <c r="FO232" s="1"/>
  <c r="FP232" s="1"/>
  <c r="FQ232" s="1"/>
  <c r="FD121"/>
  <c r="FW121"/>
  <c r="FU121"/>
  <c r="FT121"/>
  <c r="ER121"/>
  <c r="EV121" s="1"/>
  <c r="FV121"/>
  <c r="EY121"/>
  <c r="EZ121" s="1"/>
  <c r="FG121" s="1"/>
  <c r="FH121" s="1"/>
  <c r="FS121"/>
  <c r="FX121" s="1"/>
  <c r="ET124"/>
  <c r="EH124"/>
  <c r="EO123"/>
  <c r="ES124"/>
  <c r="AZ124"/>
  <c r="EU124" s="1"/>
  <c r="FZ122"/>
  <c r="FY122"/>
  <c r="GB122" s="1"/>
  <c r="GC122" s="1"/>
  <c r="GD122" s="1"/>
  <c r="DG124"/>
  <c r="DI124" s="1"/>
  <c r="AY124" s="1"/>
  <c r="EM124" s="1"/>
  <c r="EZ122"/>
  <c r="FG122" s="1"/>
  <c r="EI124"/>
  <c r="EO124" s="1"/>
  <c r="FI120"/>
  <c r="FJ120"/>
  <c r="DK124"/>
  <c r="AK125"/>
  <c r="AM125" s="1"/>
  <c r="AL125"/>
  <c r="EN125" s="1"/>
  <c r="AN125"/>
  <c r="AO125"/>
  <c r="AP125"/>
  <c r="AT125"/>
  <c r="AV125"/>
  <c r="BG125"/>
  <c r="BH125"/>
  <c r="CZ125"/>
  <c r="DC125"/>
  <c r="DF125"/>
  <c r="DK125"/>
  <c r="DL125"/>
  <c r="DG125" s="1"/>
  <c r="DM125"/>
  <c r="DH125" s="1"/>
  <c r="EF125"/>
  <c r="EG125"/>
  <c r="EK125"/>
  <c r="EL125"/>
  <c r="FL125"/>
  <c r="FM125"/>
  <c r="FN125"/>
  <c r="GA125"/>
  <c r="FE124" l="1"/>
  <c r="FF124" s="1"/>
  <c r="AQ125"/>
  <c r="AR125" s="1"/>
  <c r="EH125"/>
  <c r="EI125" s="1"/>
  <c r="EP125" s="1"/>
  <c r="EJ124"/>
  <c r="FY121"/>
  <c r="GB121" s="1"/>
  <c r="GC121" s="1"/>
  <c r="GD121" s="1"/>
  <c r="FZ121"/>
  <c r="FK120"/>
  <c r="FO120" s="1"/>
  <c r="FP120" s="1"/>
  <c r="FQ120" s="1"/>
  <c r="EP124"/>
  <c r="FV123"/>
  <c r="EY123"/>
  <c r="EZ123" s="1"/>
  <c r="FU123"/>
  <c r="FW123"/>
  <c r="FD123"/>
  <c r="FT123"/>
  <c r="ER123"/>
  <c r="EV123" s="1"/>
  <c r="FS123" s="1"/>
  <c r="FX123" s="1"/>
  <c r="DI125"/>
  <c r="AY125" s="1"/>
  <c r="EM125" s="1"/>
  <c r="FH122"/>
  <c r="FW124"/>
  <c r="EY124"/>
  <c r="FV124"/>
  <c r="ER124"/>
  <c r="EV124" s="1"/>
  <c r="FU124"/>
  <c r="FT124"/>
  <c r="FD124"/>
  <c r="FI121"/>
  <c r="FJ121"/>
  <c r="AK126"/>
  <c r="AM126" s="1"/>
  <c r="AL126"/>
  <c r="EN126" s="1"/>
  <c r="AN126"/>
  <c r="AP126"/>
  <c r="AQ126"/>
  <c r="AR126" s="1"/>
  <c r="AT126"/>
  <c r="AV126"/>
  <c r="BG126"/>
  <c r="BH126"/>
  <c r="CZ126"/>
  <c r="DC126"/>
  <c r="DF126"/>
  <c r="DI126" s="1"/>
  <c r="AY126" s="1"/>
  <c r="EM126" s="1"/>
  <c r="DK126"/>
  <c r="DL126"/>
  <c r="DG126" s="1"/>
  <c r="DM126"/>
  <c r="DH126" s="1"/>
  <c r="EF126"/>
  <c r="EG126"/>
  <c r="EK126"/>
  <c r="EL126"/>
  <c r="FL126"/>
  <c r="FM126"/>
  <c r="FN126"/>
  <c r="GA126"/>
  <c r="AZ125" l="1"/>
  <c r="EU125" s="1"/>
  <c r="ES125"/>
  <c r="ET125"/>
  <c r="AO126"/>
  <c r="EH126"/>
  <c r="ET126"/>
  <c r="EO125"/>
  <c r="EY125" s="1"/>
  <c r="FK121"/>
  <c r="FO121" s="1"/>
  <c r="FP121" s="1"/>
  <c r="FQ121" s="1"/>
  <c r="FG123"/>
  <c r="FH123" s="1"/>
  <c r="FI123" s="1"/>
  <c r="EJ125"/>
  <c r="FE125"/>
  <c r="FF125" s="1"/>
  <c r="FJ122"/>
  <c r="FI122"/>
  <c r="FT125"/>
  <c r="FV125"/>
  <c r="ER125"/>
  <c r="FY123"/>
  <c r="GB123" s="1"/>
  <c r="GC123" s="1"/>
  <c r="GD123" s="1"/>
  <c r="FZ123"/>
  <c r="FS124"/>
  <c r="FX124" s="1"/>
  <c r="EZ124"/>
  <c r="FG124" s="1"/>
  <c r="ES126"/>
  <c r="AZ126"/>
  <c r="EU126" s="1"/>
  <c r="AK127"/>
  <c r="AL127"/>
  <c r="EN127" s="1"/>
  <c r="AM127"/>
  <c r="AN127"/>
  <c r="AO127"/>
  <c r="AP127"/>
  <c r="AQ127"/>
  <c r="ET127" s="1"/>
  <c r="AV127"/>
  <c r="BH127"/>
  <c r="CZ127"/>
  <c r="AT127" s="1"/>
  <c r="EK127" s="1"/>
  <c r="DC127"/>
  <c r="DF127"/>
  <c r="DL127"/>
  <c r="BG127" s="1"/>
  <c r="DM127"/>
  <c r="DH127" s="1"/>
  <c r="EF127"/>
  <c r="EG127"/>
  <c r="EL127"/>
  <c r="FL127"/>
  <c r="FM127"/>
  <c r="FN127"/>
  <c r="GA127"/>
  <c r="EV125" l="1"/>
  <c r="FS125" s="1"/>
  <c r="FX125" s="1"/>
  <c r="FY125" s="1"/>
  <c r="GB125" s="1"/>
  <c r="GC125" s="1"/>
  <c r="GD125" s="1"/>
  <c r="EH127"/>
  <c r="EI127" s="1"/>
  <c r="EP127" s="1"/>
  <c r="EI126"/>
  <c r="FE126" s="1"/>
  <c r="FF126" s="1"/>
  <c r="FD125"/>
  <c r="FW125"/>
  <c r="FU125"/>
  <c r="FJ123"/>
  <c r="FK123" s="1"/>
  <c r="FO123" s="1"/>
  <c r="FP123" s="1"/>
  <c r="FQ123" s="1"/>
  <c r="FK122"/>
  <c r="FO122" s="1"/>
  <c r="FP122" s="1"/>
  <c r="FQ122" s="1"/>
  <c r="FZ125"/>
  <c r="FH124"/>
  <c r="EZ125"/>
  <c r="FG125" s="1"/>
  <c r="FZ124"/>
  <c r="FY124"/>
  <c r="GB124" s="1"/>
  <c r="GC124" s="1"/>
  <c r="GD124" s="1"/>
  <c r="EP126"/>
  <c r="DG127"/>
  <c r="DI127" s="1"/>
  <c r="AY127" s="1"/>
  <c r="EM127" s="1"/>
  <c r="ES127"/>
  <c r="AZ127"/>
  <c r="EU127" s="1"/>
  <c r="AR127"/>
  <c r="EO126"/>
  <c r="EJ126"/>
  <c r="DK127"/>
  <c r="AK128"/>
  <c r="AL128"/>
  <c r="EH128" s="1"/>
  <c r="AM128"/>
  <c r="AN128"/>
  <c r="AO128"/>
  <c r="AP128"/>
  <c r="AQ128"/>
  <c r="ET128" s="1"/>
  <c r="AV128"/>
  <c r="BH128"/>
  <c r="CZ128"/>
  <c r="AT128" s="1"/>
  <c r="EK128" s="1"/>
  <c r="DC128"/>
  <c r="DF128"/>
  <c r="DL128"/>
  <c r="DG128" s="1"/>
  <c r="DM128"/>
  <c r="DH128" s="1"/>
  <c r="EF128"/>
  <c r="EG128"/>
  <c r="EL128"/>
  <c r="FL128"/>
  <c r="FM128"/>
  <c r="FN128"/>
  <c r="GA128"/>
  <c r="EN128" l="1"/>
  <c r="ES128"/>
  <c r="AZ128"/>
  <c r="EU128" s="1"/>
  <c r="DI128"/>
  <c r="AY128" s="1"/>
  <c r="EM128" s="1"/>
  <c r="AR128"/>
  <c r="FH125"/>
  <c r="DK128"/>
  <c r="BG128"/>
  <c r="FE127"/>
  <c r="FF127" s="1"/>
  <c r="EY126"/>
  <c r="FV126"/>
  <c r="ER126"/>
  <c r="EV126" s="1"/>
  <c r="FS126" s="1"/>
  <c r="FX126" s="1"/>
  <c r="FU126"/>
  <c r="FT126"/>
  <c r="FW126"/>
  <c r="FD126"/>
  <c r="EO127"/>
  <c r="EI128"/>
  <c r="EP128" s="1"/>
  <c r="EJ127"/>
  <c r="FJ124"/>
  <c r="FI124"/>
  <c r="AK129"/>
  <c r="AM129" s="1"/>
  <c r="AL129"/>
  <c r="EN129" s="1"/>
  <c r="AN129"/>
  <c r="AP129"/>
  <c r="AT129"/>
  <c r="AV129"/>
  <c r="BG129"/>
  <c r="BH129"/>
  <c r="CZ129"/>
  <c r="DC129"/>
  <c r="DF129"/>
  <c r="DK129"/>
  <c r="DL129"/>
  <c r="DG129" s="1"/>
  <c r="DM129"/>
  <c r="DH129" s="1"/>
  <c r="EF129"/>
  <c r="EG129"/>
  <c r="EK129"/>
  <c r="EL129"/>
  <c r="FL129"/>
  <c r="FM129"/>
  <c r="FN129"/>
  <c r="GA129"/>
  <c r="AO129" l="1"/>
  <c r="FE128"/>
  <c r="FF128" s="1"/>
  <c r="EH129"/>
  <c r="FK124"/>
  <c r="FO124" s="1"/>
  <c r="FP124" s="1"/>
  <c r="FQ124" s="1"/>
  <c r="EO128"/>
  <c r="FW128" s="1"/>
  <c r="DI129"/>
  <c r="AY129" s="1"/>
  <c r="EM129" s="1"/>
  <c r="FZ126"/>
  <c r="FY126"/>
  <c r="GB126" s="1"/>
  <c r="GC126" s="1"/>
  <c r="GD126" s="1"/>
  <c r="EZ126"/>
  <c r="FG126" s="1"/>
  <c r="EJ128"/>
  <c r="FW127"/>
  <c r="FT127"/>
  <c r="EY127"/>
  <c r="FV127"/>
  <c r="ER127"/>
  <c r="EV127" s="1"/>
  <c r="FS127" s="1"/>
  <c r="FX127" s="1"/>
  <c r="FU127"/>
  <c r="FD127"/>
  <c r="FJ125"/>
  <c r="FI125"/>
  <c r="AQ129"/>
  <c r="AK130"/>
  <c r="AM130" s="1"/>
  <c r="AL130"/>
  <c r="EN130" s="1"/>
  <c r="AN130"/>
  <c r="AO130"/>
  <c r="AV130"/>
  <c r="BH130"/>
  <c r="CZ130"/>
  <c r="AT130" s="1"/>
  <c r="EK130" s="1"/>
  <c r="DC130"/>
  <c r="DF130"/>
  <c r="DL130"/>
  <c r="DG130" s="1"/>
  <c r="DM130"/>
  <c r="DH130" s="1"/>
  <c r="EF130"/>
  <c r="EG130"/>
  <c r="EL130"/>
  <c r="FL130"/>
  <c r="FM130"/>
  <c r="FN130"/>
  <c r="GA130"/>
  <c r="AP130" l="1"/>
  <c r="AQ130"/>
  <c r="AR130" s="1"/>
  <c r="FD128"/>
  <c r="FV128"/>
  <c r="ER128"/>
  <c r="EV128" s="1"/>
  <c r="FS128" s="1"/>
  <c r="FX128" s="1"/>
  <c r="FZ128" s="1"/>
  <c r="FU128"/>
  <c r="EI129"/>
  <c r="EO129" s="1"/>
  <c r="FT128"/>
  <c r="EY128"/>
  <c r="EZ128" s="1"/>
  <c r="FG128" s="1"/>
  <c r="FK125"/>
  <c r="FO125" s="1"/>
  <c r="FP125" s="1"/>
  <c r="FQ125" s="1"/>
  <c r="EH130"/>
  <c r="EI130" s="1"/>
  <c r="EP130" s="1"/>
  <c r="EP129"/>
  <c r="ER129"/>
  <c r="FU129"/>
  <c r="FT129"/>
  <c r="FW129"/>
  <c r="EY129"/>
  <c r="FV129"/>
  <c r="FD129"/>
  <c r="DI130"/>
  <c r="AY130" s="1"/>
  <c r="EM130" s="1"/>
  <c r="EJ129"/>
  <c r="EZ127"/>
  <c r="FG127" s="1"/>
  <c r="DK130"/>
  <c r="BG130"/>
  <c r="FE129"/>
  <c r="FF129" s="1"/>
  <c r="FZ127"/>
  <c r="FY127"/>
  <c r="GB127" s="1"/>
  <c r="GC127" s="1"/>
  <c r="GD127" s="1"/>
  <c r="FH126"/>
  <c r="ET129"/>
  <c r="AR129"/>
  <c r="AZ129"/>
  <c r="EU129" s="1"/>
  <c r="ES129"/>
  <c r="AK131"/>
  <c r="AM131" s="1"/>
  <c r="AL131"/>
  <c r="EN131" s="1"/>
  <c r="AN131"/>
  <c r="AO131"/>
  <c r="AT131"/>
  <c r="AV131"/>
  <c r="BG131"/>
  <c r="BH131"/>
  <c r="CZ131"/>
  <c r="DC131"/>
  <c r="DF131"/>
  <c r="DK131"/>
  <c r="DL131"/>
  <c r="DG131" s="1"/>
  <c r="DM131"/>
  <c r="DH131" s="1"/>
  <c r="EF131"/>
  <c r="EG131"/>
  <c r="EK131"/>
  <c r="EL131"/>
  <c r="FL131"/>
  <c r="FM131"/>
  <c r="FN131"/>
  <c r="GA131"/>
  <c r="AP131" l="1"/>
  <c r="AQ131"/>
  <c r="AR131" s="1"/>
  <c r="FY128"/>
  <c r="GB128" s="1"/>
  <c r="GC128" s="1"/>
  <c r="GD128" s="1"/>
  <c r="ES130"/>
  <c r="AZ130"/>
  <c r="EU130" s="1"/>
  <c r="ET130"/>
  <c r="EJ130"/>
  <c r="EO130"/>
  <c r="FD130" s="1"/>
  <c r="FE130"/>
  <c r="FF130" s="1"/>
  <c r="EH131"/>
  <c r="EI131" s="1"/>
  <c r="FH127"/>
  <c r="DI131"/>
  <c r="AY131" s="1"/>
  <c r="EM131" s="1"/>
  <c r="FH128"/>
  <c r="EZ129"/>
  <c r="FG129" s="1"/>
  <c r="EV129"/>
  <c r="FI126"/>
  <c r="FJ126"/>
  <c r="AK132"/>
  <c r="AM132" s="1"/>
  <c r="AL132"/>
  <c r="EN132" s="1"/>
  <c r="AN132"/>
  <c r="AP132"/>
  <c r="AT132"/>
  <c r="AV132"/>
  <c r="BG132"/>
  <c r="BH132"/>
  <c r="CZ132"/>
  <c r="DC132"/>
  <c r="DF132"/>
  <c r="DI132" s="1"/>
  <c r="AY132" s="1"/>
  <c r="EM132" s="1"/>
  <c r="DK132"/>
  <c r="DL132"/>
  <c r="DG132" s="1"/>
  <c r="DM132"/>
  <c r="DH132" s="1"/>
  <c r="EF132"/>
  <c r="EG132"/>
  <c r="EK132"/>
  <c r="EL132"/>
  <c r="FL132"/>
  <c r="FM132"/>
  <c r="FN132"/>
  <c r="GA132"/>
  <c r="ET131" l="1"/>
  <c r="ES131"/>
  <c r="EJ131"/>
  <c r="AO132"/>
  <c r="AZ131"/>
  <c r="EU131" s="1"/>
  <c r="ER130"/>
  <c r="EV130" s="1"/>
  <c r="FS130" s="1"/>
  <c r="FX130" s="1"/>
  <c r="FY130" s="1"/>
  <c r="GB130" s="1"/>
  <c r="GC130" s="1"/>
  <c r="GD130" s="1"/>
  <c r="EY130"/>
  <c r="EZ130" s="1"/>
  <c r="FG130" s="1"/>
  <c r="FW130"/>
  <c r="FV130"/>
  <c r="FU130"/>
  <c r="FT130"/>
  <c r="FK126"/>
  <c r="FO126" s="1"/>
  <c r="FP126" s="1"/>
  <c r="FQ126" s="1"/>
  <c r="FE131"/>
  <c r="FF131" s="1"/>
  <c r="EH132"/>
  <c r="EP131"/>
  <c r="EO131"/>
  <c r="FD131" s="1"/>
  <c r="FH129"/>
  <c r="FJ127"/>
  <c r="FI127"/>
  <c r="FS129"/>
  <c r="FX129" s="1"/>
  <c r="FJ128"/>
  <c r="FI128"/>
  <c r="AQ132"/>
  <c r="AK133"/>
  <c r="AM133" s="1"/>
  <c r="AL133"/>
  <c r="EN133" s="1"/>
  <c r="AN133"/>
  <c r="AO133"/>
  <c r="AP133"/>
  <c r="AT133"/>
  <c r="AV133"/>
  <c r="BG133"/>
  <c r="BH133"/>
  <c r="CZ133"/>
  <c r="DC133"/>
  <c r="DF133"/>
  <c r="DK133"/>
  <c r="DL133"/>
  <c r="DG133" s="1"/>
  <c r="DM133"/>
  <c r="DH133" s="1"/>
  <c r="EF133"/>
  <c r="EG133"/>
  <c r="EK133"/>
  <c r="EL133"/>
  <c r="FL133"/>
  <c r="FM133"/>
  <c r="FN133"/>
  <c r="GA133"/>
  <c r="EI132" l="1"/>
  <c r="EO132" s="1"/>
  <c r="EY132" s="1"/>
  <c r="FZ130"/>
  <c r="FT131"/>
  <c r="FW131"/>
  <c r="FK128"/>
  <c r="FO128" s="1"/>
  <c r="FP128" s="1"/>
  <c r="FQ128" s="1"/>
  <c r="EY131"/>
  <c r="EZ131" s="1"/>
  <c r="FG131" s="1"/>
  <c r="FU131"/>
  <c r="ER131"/>
  <c r="EV131" s="1"/>
  <c r="FK127"/>
  <c r="FO127" s="1"/>
  <c r="FP127" s="1"/>
  <c r="FQ127" s="1"/>
  <c r="EH133"/>
  <c r="EI133" s="1"/>
  <c r="EO133" s="1"/>
  <c r="FV131"/>
  <c r="FU132"/>
  <c r="ER132"/>
  <c r="FW132"/>
  <c r="FH130"/>
  <c r="DI133"/>
  <c r="AY133" s="1"/>
  <c r="EM133" s="1"/>
  <c r="EJ132"/>
  <c r="FE132"/>
  <c r="FF132" s="1"/>
  <c r="FJ129"/>
  <c r="FI129"/>
  <c r="AQ133"/>
  <c r="FS131"/>
  <c r="FX131" s="1"/>
  <c r="EP132"/>
  <c r="AR132"/>
  <c r="AZ132"/>
  <c r="EU132" s="1"/>
  <c r="ES132"/>
  <c r="ET132"/>
  <c r="FY129"/>
  <c r="GB129" s="1"/>
  <c r="GC129" s="1"/>
  <c r="GD129" s="1"/>
  <c r="FZ129"/>
  <c r="AK134"/>
  <c r="AM134" s="1"/>
  <c r="AL134"/>
  <c r="EN134" s="1"/>
  <c r="AN134"/>
  <c r="AO134"/>
  <c r="AP134"/>
  <c r="AV134"/>
  <c r="BH134"/>
  <c r="CZ134"/>
  <c r="AT134" s="1"/>
  <c r="EK134" s="1"/>
  <c r="DC134"/>
  <c r="DF134"/>
  <c r="DK134"/>
  <c r="DL134"/>
  <c r="DG134" s="1"/>
  <c r="DM134"/>
  <c r="DH134" s="1"/>
  <c r="EF134"/>
  <c r="EG134"/>
  <c r="EL134"/>
  <c r="FL134"/>
  <c r="FM134"/>
  <c r="FN134"/>
  <c r="GA134"/>
  <c r="FD132" l="1"/>
  <c r="FV132"/>
  <c r="FT132"/>
  <c r="EH134"/>
  <c r="EI134" s="1"/>
  <c r="EP134" s="1"/>
  <c r="AQ134"/>
  <c r="AR134" s="1"/>
  <c r="FK129"/>
  <c r="FO129" s="1"/>
  <c r="FP129" s="1"/>
  <c r="FQ129" s="1"/>
  <c r="EY133"/>
  <c r="FV133"/>
  <c r="FT133"/>
  <c r="FW133"/>
  <c r="ER133"/>
  <c r="FU133"/>
  <c r="FD133"/>
  <c r="DI134"/>
  <c r="AY134" s="1"/>
  <c r="EM134" s="1"/>
  <c r="FZ131"/>
  <c r="FY131"/>
  <c r="GB131" s="1"/>
  <c r="GC131" s="1"/>
  <c r="GD131" s="1"/>
  <c r="EZ132"/>
  <c r="FG132" s="1"/>
  <c r="BG134"/>
  <c r="EP133"/>
  <c r="EJ133"/>
  <c r="FE133"/>
  <c r="FF133" s="1"/>
  <c r="EV132"/>
  <c r="FS132" s="1"/>
  <c r="FX132" s="1"/>
  <c r="AR133"/>
  <c r="AZ133"/>
  <c r="EU133" s="1"/>
  <c r="ES133"/>
  <c r="ET133"/>
  <c r="FH131"/>
  <c r="FJ130"/>
  <c r="FI130"/>
  <c r="AK135"/>
  <c r="AM135" s="1"/>
  <c r="AL135"/>
  <c r="EN135" s="1"/>
  <c r="AN135"/>
  <c r="AO135"/>
  <c r="AP135"/>
  <c r="AT135"/>
  <c r="AV135"/>
  <c r="BG135"/>
  <c r="BH135"/>
  <c r="CZ135"/>
  <c r="DC135"/>
  <c r="DF135"/>
  <c r="DI135" s="1"/>
  <c r="AY135" s="1"/>
  <c r="EM135" s="1"/>
  <c r="DK135"/>
  <c r="DL135"/>
  <c r="DG135" s="1"/>
  <c r="DM135"/>
  <c r="DH135" s="1"/>
  <c r="EF135"/>
  <c r="EG135"/>
  <c r="EK135"/>
  <c r="EL135"/>
  <c r="FL135"/>
  <c r="FM135"/>
  <c r="FN135"/>
  <c r="GA135"/>
  <c r="EH135" l="1"/>
  <c r="EI135" s="1"/>
  <c r="FE135" s="1"/>
  <c r="FF135" s="1"/>
  <c r="AZ134"/>
  <c r="EU134" s="1"/>
  <c r="ET134"/>
  <c r="ES134"/>
  <c r="FK130"/>
  <c r="FO130" s="1"/>
  <c r="FP130" s="1"/>
  <c r="FQ130" s="1"/>
  <c r="EJ134"/>
  <c r="FE134"/>
  <c r="FF134" s="1"/>
  <c r="FI131"/>
  <c r="FJ131"/>
  <c r="FZ132"/>
  <c r="FY132"/>
  <c r="GB132" s="1"/>
  <c r="GC132" s="1"/>
  <c r="GD132" s="1"/>
  <c r="EZ133"/>
  <c r="FG133" s="1"/>
  <c r="FH133" s="1"/>
  <c r="EV133"/>
  <c r="FS133" s="1"/>
  <c r="FX133" s="1"/>
  <c r="AQ135"/>
  <c r="FH132"/>
  <c r="EO134"/>
  <c r="AK136"/>
  <c r="AP136" s="1"/>
  <c r="AL136"/>
  <c r="EN136" s="1"/>
  <c r="AN136"/>
  <c r="AO136"/>
  <c r="AQ136"/>
  <c r="AR136" s="1"/>
  <c r="AT136"/>
  <c r="AV136"/>
  <c r="BG136"/>
  <c r="BH136"/>
  <c r="CZ136"/>
  <c r="DC136"/>
  <c r="DF136"/>
  <c r="DK136"/>
  <c r="DL136"/>
  <c r="DG136" s="1"/>
  <c r="DM136"/>
  <c r="DH136" s="1"/>
  <c r="EF136"/>
  <c r="EG136"/>
  <c r="EK136"/>
  <c r="EL136"/>
  <c r="FL136"/>
  <c r="FM136"/>
  <c r="FN136"/>
  <c r="GA136"/>
  <c r="EH136" l="1"/>
  <c r="FK131"/>
  <c r="FO131" s="1"/>
  <c r="FP131" s="1"/>
  <c r="FQ131" s="1"/>
  <c r="ET136"/>
  <c r="EO135"/>
  <c r="ER135" s="1"/>
  <c r="DI136"/>
  <c r="AY136" s="1"/>
  <c r="EM136" s="1"/>
  <c r="FZ133"/>
  <c r="FY133"/>
  <c r="GB133" s="1"/>
  <c r="GC133" s="1"/>
  <c r="GD133" s="1"/>
  <c r="FT134"/>
  <c r="FW134"/>
  <c r="EY134"/>
  <c r="FV134"/>
  <c r="ER134"/>
  <c r="EV134" s="1"/>
  <c r="FU134"/>
  <c r="FD134"/>
  <c r="FI133"/>
  <c r="FJ133"/>
  <c r="AM136"/>
  <c r="EI136" s="1"/>
  <c r="ES136"/>
  <c r="AZ136"/>
  <c r="EU136" s="1"/>
  <c r="EP135"/>
  <c r="AR135"/>
  <c r="AZ135"/>
  <c r="EU135" s="1"/>
  <c r="ES135"/>
  <c r="ET135"/>
  <c r="EJ135"/>
  <c r="FI132"/>
  <c r="FJ132"/>
  <c r="AK137"/>
  <c r="AL137"/>
  <c r="EH137" s="1"/>
  <c r="AM137"/>
  <c r="AN137"/>
  <c r="AO137"/>
  <c r="AP137"/>
  <c r="AQ137"/>
  <c r="ET137" s="1"/>
  <c r="AT137"/>
  <c r="AV137"/>
  <c r="EL137" s="1"/>
  <c r="BH137"/>
  <c r="CZ137"/>
  <c r="DC137"/>
  <c r="DF137"/>
  <c r="DL137"/>
  <c r="DG137" s="1"/>
  <c r="DM137"/>
  <c r="DH137" s="1"/>
  <c r="EF137"/>
  <c r="EG137"/>
  <c r="EK137"/>
  <c r="FL137"/>
  <c r="FM137"/>
  <c r="FN137"/>
  <c r="GA137"/>
  <c r="FV135" l="1"/>
  <c r="FD135"/>
  <c r="FW135"/>
  <c r="FU135"/>
  <c r="EY135"/>
  <c r="EZ135" s="1"/>
  <c r="FT135"/>
  <c r="FK133"/>
  <c r="FO133" s="1"/>
  <c r="FP133" s="1"/>
  <c r="FQ133" s="1"/>
  <c r="ES137"/>
  <c r="AZ137"/>
  <c r="EU137" s="1"/>
  <c r="FK132"/>
  <c r="FO132" s="1"/>
  <c r="FP132" s="1"/>
  <c r="FQ132" s="1"/>
  <c r="EI137"/>
  <c r="EP137" s="1"/>
  <c r="EN137"/>
  <c r="AR137"/>
  <c r="EJ136"/>
  <c r="EO136"/>
  <c r="EP136"/>
  <c r="FE136"/>
  <c r="FF136" s="1"/>
  <c r="DI137"/>
  <c r="AY137" s="1"/>
  <c r="EM137" s="1"/>
  <c r="EZ134"/>
  <c r="FG134" s="1"/>
  <c r="DK137"/>
  <c r="BG137"/>
  <c r="FS134"/>
  <c r="FX134" s="1"/>
  <c r="EV135"/>
  <c r="AK138"/>
  <c r="AL138"/>
  <c r="EN138" s="1"/>
  <c r="AM138"/>
  <c r="AN138"/>
  <c r="AO138"/>
  <c r="AP138"/>
  <c r="AQ138"/>
  <c r="AR138" s="1"/>
  <c r="AT138"/>
  <c r="AV138"/>
  <c r="BG138"/>
  <c r="BH138"/>
  <c r="CZ138"/>
  <c r="DC138"/>
  <c r="DF138"/>
  <c r="DI138" s="1"/>
  <c r="AY138" s="1"/>
  <c r="EM138" s="1"/>
  <c r="DK138"/>
  <c r="DL138"/>
  <c r="DG138" s="1"/>
  <c r="DM138"/>
  <c r="DH138" s="1"/>
  <c r="EF138"/>
  <c r="EG138"/>
  <c r="EK138"/>
  <c r="EL138"/>
  <c r="FL138"/>
  <c r="FM138"/>
  <c r="FN138"/>
  <c r="GA138"/>
  <c r="FG135" l="1"/>
  <c r="FH135" s="1"/>
  <c r="EO137"/>
  <c r="FD137" s="1"/>
  <c r="FE137"/>
  <c r="FF137" s="1"/>
  <c r="EJ137"/>
  <c r="ET138"/>
  <c r="EH138"/>
  <c r="EI138" s="1"/>
  <c r="FE138" s="1"/>
  <c r="FF138" s="1"/>
  <c r="FH134"/>
  <c r="ES138"/>
  <c r="AZ138"/>
  <c r="EU138" s="1"/>
  <c r="FS135"/>
  <c r="FX135" s="1"/>
  <c r="FY134"/>
  <c r="GB134" s="1"/>
  <c r="GC134" s="1"/>
  <c r="GD134" s="1"/>
  <c r="FZ134"/>
  <c r="FT136"/>
  <c r="FW136"/>
  <c r="EY136"/>
  <c r="FV136"/>
  <c r="ER136"/>
  <c r="EV136" s="1"/>
  <c r="FD136"/>
  <c r="FU136"/>
  <c r="AK139"/>
  <c r="AM139" s="1"/>
  <c r="AL139"/>
  <c r="EN139" s="1"/>
  <c r="AN139"/>
  <c r="AO139"/>
  <c r="AT139"/>
  <c r="AV139"/>
  <c r="BG139"/>
  <c r="BH139"/>
  <c r="CZ139"/>
  <c r="DC139"/>
  <c r="DF139"/>
  <c r="DI139" s="1"/>
  <c r="AY139" s="1"/>
  <c r="EM139" s="1"/>
  <c r="DK139"/>
  <c r="DL139"/>
  <c r="DG139" s="1"/>
  <c r="DM139"/>
  <c r="DH139" s="1"/>
  <c r="EF139"/>
  <c r="EG139"/>
  <c r="EK139"/>
  <c r="EL139"/>
  <c r="FL139"/>
  <c r="FM139"/>
  <c r="FN139"/>
  <c r="GA139"/>
  <c r="FW137" l="1"/>
  <c r="FV137"/>
  <c r="FT137"/>
  <c r="EH139"/>
  <c r="FU137"/>
  <c r="EY137"/>
  <c r="EZ137" s="1"/>
  <c r="FG137" s="1"/>
  <c r="ER137"/>
  <c r="EV137" s="1"/>
  <c r="FS137" s="1"/>
  <c r="FX137" s="1"/>
  <c r="FY137" s="1"/>
  <c r="GB137" s="1"/>
  <c r="GC137" s="1"/>
  <c r="GD137" s="1"/>
  <c r="EI139"/>
  <c r="EO139" s="1"/>
  <c r="EP138"/>
  <c r="AP139"/>
  <c r="EJ139" s="1"/>
  <c r="FS136"/>
  <c r="FX136" s="1"/>
  <c r="EO138"/>
  <c r="EZ136"/>
  <c r="FG136" s="1"/>
  <c r="AQ139"/>
  <c r="EJ138"/>
  <c r="FI135"/>
  <c r="FJ135"/>
  <c r="FY135"/>
  <c r="GB135" s="1"/>
  <c r="GC135" s="1"/>
  <c r="GD135" s="1"/>
  <c r="FZ135"/>
  <c r="FI134"/>
  <c r="FJ134"/>
  <c r="AK140"/>
  <c r="AM140" s="1"/>
  <c r="AL140"/>
  <c r="EN140" s="1"/>
  <c r="AN140"/>
  <c r="AV140"/>
  <c r="EL140" s="1"/>
  <c r="BH140"/>
  <c r="CZ140"/>
  <c r="AT140" s="1"/>
  <c r="EK140" s="1"/>
  <c r="DC140"/>
  <c r="DF140"/>
  <c r="DL140"/>
  <c r="BG140" s="1"/>
  <c r="DM140"/>
  <c r="DH140" s="1"/>
  <c r="EF140"/>
  <c r="EG140"/>
  <c r="FL140"/>
  <c r="FM140"/>
  <c r="FN140"/>
  <c r="GA140"/>
  <c r="AP140" l="1"/>
  <c r="AO140"/>
  <c r="AQ140"/>
  <c r="AR140" s="1"/>
  <c r="FK134"/>
  <c r="FO134" s="1"/>
  <c r="FP134" s="1"/>
  <c r="FQ134" s="1"/>
  <c r="FK135"/>
  <c r="FO135" s="1"/>
  <c r="FP135" s="1"/>
  <c r="FQ135" s="1"/>
  <c r="FZ137"/>
  <c r="EH140"/>
  <c r="EP139"/>
  <c r="EY139"/>
  <c r="FV139"/>
  <c r="ER139"/>
  <c r="FU139"/>
  <c r="FW139"/>
  <c r="FT139"/>
  <c r="FD139"/>
  <c r="FH136"/>
  <c r="DI140"/>
  <c r="AY140" s="1"/>
  <c r="EM140" s="1"/>
  <c r="FH137"/>
  <c r="FZ136"/>
  <c r="FY136"/>
  <c r="GB136" s="1"/>
  <c r="GC136" s="1"/>
  <c r="GD136" s="1"/>
  <c r="DG140"/>
  <c r="FT138"/>
  <c r="FW138"/>
  <c r="EY138"/>
  <c r="FV138"/>
  <c r="ER138"/>
  <c r="EV138" s="1"/>
  <c r="FU138"/>
  <c r="FD138"/>
  <c r="DK140"/>
  <c r="FE139"/>
  <c r="FF139" s="1"/>
  <c r="AR139"/>
  <c r="AZ139"/>
  <c r="EU139" s="1"/>
  <c r="ES139"/>
  <c r="ET139"/>
  <c r="AK141"/>
  <c r="AM141" s="1"/>
  <c r="AL141"/>
  <c r="EH141" s="1"/>
  <c r="AN141"/>
  <c r="AV141"/>
  <c r="EL141" s="1"/>
  <c r="BH141"/>
  <c r="CZ141"/>
  <c r="AT141" s="1"/>
  <c r="EK141" s="1"/>
  <c r="DC141"/>
  <c r="DF141"/>
  <c r="DI141" s="1"/>
  <c r="AY141" s="1"/>
  <c r="EM141" s="1"/>
  <c r="DL141"/>
  <c r="DG141" s="1"/>
  <c r="DM141"/>
  <c r="DH141" s="1"/>
  <c r="EF141"/>
  <c r="EG141"/>
  <c r="FL141"/>
  <c r="FM141"/>
  <c r="FN141"/>
  <c r="GA141"/>
  <c r="AO141" l="1"/>
  <c r="EI141" s="1"/>
  <c r="EP141" s="1"/>
  <c r="EI140"/>
  <c r="EP140" s="1"/>
  <c r="AP141"/>
  <c r="AQ141"/>
  <c r="AR141" s="1"/>
  <c r="AZ140"/>
  <c r="EU140" s="1"/>
  <c r="ES140"/>
  <c r="ET140"/>
  <c r="EN141"/>
  <c r="FI136"/>
  <c r="FJ136"/>
  <c r="EZ139"/>
  <c r="FG139" s="1"/>
  <c r="DK141"/>
  <c r="BG141"/>
  <c r="FS138"/>
  <c r="FX138" s="1"/>
  <c r="EV139"/>
  <c r="EZ138"/>
  <c r="FG138" s="1"/>
  <c r="FJ137"/>
  <c r="FI137"/>
  <c r="AK142"/>
  <c r="AP142" s="1"/>
  <c r="AL142"/>
  <c r="EN142" s="1"/>
  <c r="AM142"/>
  <c r="AN142"/>
  <c r="AO142"/>
  <c r="AT142"/>
  <c r="AV142"/>
  <c r="BG142"/>
  <c r="BH142"/>
  <c r="CZ142"/>
  <c r="DC142"/>
  <c r="DF142"/>
  <c r="DK142"/>
  <c r="DL142"/>
  <c r="DG142" s="1"/>
  <c r="DM142"/>
  <c r="DH142" s="1"/>
  <c r="EF142"/>
  <c r="EG142"/>
  <c r="EK142"/>
  <c r="EL142"/>
  <c r="FL142"/>
  <c r="FM142"/>
  <c r="FN142"/>
  <c r="GA142"/>
  <c r="AQ142" l="1"/>
  <c r="AR142" s="1"/>
  <c r="EO140"/>
  <c r="ER140" s="1"/>
  <c r="EV140" s="1"/>
  <c r="FS140" s="1"/>
  <c r="FX140" s="1"/>
  <c r="FE140"/>
  <c r="FF140" s="1"/>
  <c r="EJ140"/>
  <c r="FE141"/>
  <c r="FF141" s="1"/>
  <c r="ET141"/>
  <c r="ES141"/>
  <c r="AZ141"/>
  <c r="EU141" s="1"/>
  <c r="EJ141"/>
  <c r="EO141"/>
  <c r="FD141" s="1"/>
  <c r="EH142"/>
  <c r="EI142" s="1"/>
  <c r="EO142" s="1"/>
  <c r="FK136"/>
  <c r="FO136" s="1"/>
  <c r="FP136" s="1"/>
  <c r="FQ136" s="1"/>
  <c r="FK137"/>
  <c r="FO137" s="1"/>
  <c r="FP137" s="1"/>
  <c r="FQ137" s="1"/>
  <c r="FH138"/>
  <c r="FH139"/>
  <c r="DI142"/>
  <c r="AY142" s="1"/>
  <c r="EM142" s="1"/>
  <c r="FZ138"/>
  <c r="FY138"/>
  <c r="GB138" s="1"/>
  <c r="GC138" s="1"/>
  <c r="GD138" s="1"/>
  <c r="FS139"/>
  <c r="FX139" s="1"/>
  <c r="AK143"/>
  <c r="AL143"/>
  <c r="EN143" s="1"/>
  <c r="AM143"/>
  <c r="AN143"/>
  <c r="AO143"/>
  <c r="AP143"/>
  <c r="AQ143"/>
  <c r="AR143" s="1"/>
  <c r="AT143"/>
  <c r="AV143"/>
  <c r="EL143" s="1"/>
  <c r="BH143"/>
  <c r="CZ143"/>
  <c r="DC143"/>
  <c r="DF143"/>
  <c r="DK143"/>
  <c r="DL143"/>
  <c r="DG143" s="1"/>
  <c r="DM143"/>
  <c r="DH143" s="1"/>
  <c r="EF143"/>
  <c r="EG143"/>
  <c r="EK143"/>
  <c r="FL143"/>
  <c r="FM143"/>
  <c r="FN143"/>
  <c r="GA143"/>
  <c r="AZ142" l="1"/>
  <c r="EU142" s="1"/>
  <c r="ET142"/>
  <c r="ES142"/>
  <c r="FW140"/>
  <c r="EY140"/>
  <c r="EZ140" s="1"/>
  <c r="FU140"/>
  <c r="FY140"/>
  <c r="GB140" s="1"/>
  <c r="GC140" s="1"/>
  <c r="GD140" s="1"/>
  <c r="FZ140"/>
  <c r="FT140"/>
  <c r="FD140"/>
  <c r="FV140"/>
  <c r="FV141"/>
  <c r="FU141"/>
  <c r="EY141"/>
  <c r="EZ141" s="1"/>
  <c r="FG141" s="1"/>
  <c r="ER141"/>
  <c r="EV141" s="1"/>
  <c r="EH143"/>
  <c r="EI143" s="1"/>
  <c r="EP143" s="1"/>
  <c r="FT141"/>
  <c r="FW141"/>
  <c r="ET143"/>
  <c r="EJ142"/>
  <c r="DI143"/>
  <c r="AY143" s="1"/>
  <c r="EM143" s="1"/>
  <c r="FE142"/>
  <c r="FF142" s="1"/>
  <c r="AZ143"/>
  <c r="EU143" s="1"/>
  <c r="ES143"/>
  <c r="ER142"/>
  <c r="EV142" s="1"/>
  <c r="FU142"/>
  <c r="FT142"/>
  <c r="FW142"/>
  <c r="EY142"/>
  <c r="FV142"/>
  <c r="FD142"/>
  <c r="FZ139"/>
  <c r="FY139"/>
  <c r="GB139" s="1"/>
  <c r="GC139" s="1"/>
  <c r="GD139" s="1"/>
  <c r="FJ138"/>
  <c r="FI138"/>
  <c r="BG143"/>
  <c r="FS141"/>
  <c r="FX141" s="1"/>
  <c r="FI139"/>
  <c r="FJ139"/>
  <c r="EP142"/>
  <c r="AK144"/>
  <c r="AM144" s="1"/>
  <c r="AL144"/>
  <c r="EN144" s="1"/>
  <c r="AN144"/>
  <c r="AO144"/>
  <c r="AT144"/>
  <c r="AV144"/>
  <c r="BG144"/>
  <c r="BH144"/>
  <c r="CZ144"/>
  <c r="DC144"/>
  <c r="DF144"/>
  <c r="DK144"/>
  <c r="DL144"/>
  <c r="DG144" s="1"/>
  <c r="DM144"/>
  <c r="DH144" s="1"/>
  <c r="EF144"/>
  <c r="EG144"/>
  <c r="EK144"/>
  <c r="EL144"/>
  <c r="FL144"/>
  <c r="FM144"/>
  <c r="FN144"/>
  <c r="GA144"/>
  <c r="FG140" l="1"/>
  <c r="FH140" s="1"/>
  <c r="FI140" s="1"/>
  <c r="FK139"/>
  <c r="FO139" s="1"/>
  <c r="FP139" s="1"/>
  <c r="FQ139" s="1"/>
  <c r="FK138"/>
  <c r="FO138" s="1"/>
  <c r="FP138" s="1"/>
  <c r="FQ138" s="1"/>
  <c r="EH144"/>
  <c r="EO143"/>
  <c r="ER143" s="1"/>
  <c r="EV143" s="1"/>
  <c r="FH141"/>
  <c r="DI144"/>
  <c r="AY144" s="1"/>
  <c r="EM144" s="1"/>
  <c r="EZ142"/>
  <c r="FG142" s="1"/>
  <c r="EJ143"/>
  <c r="FY141"/>
  <c r="GB141" s="1"/>
  <c r="GC141" s="1"/>
  <c r="GD141" s="1"/>
  <c r="FZ141"/>
  <c r="AP144"/>
  <c r="FS142"/>
  <c r="FX142" s="1"/>
  <c r="FE143"/>
  <c r="FF143" s="1"/>
  <c r="AQ144"/>
  <c r="AK145"/>
  <c r="AM145" s="1"/>
  <c r="AL145"/>
  <c r="EN145" s="1"/>
  <c r="AN145"/>
  <c r="AV145"/>
  <c r="EL145" s="1"/>
  <c r="BG145"/>
  <c r="BH145"/>
  <c r="CZ145"/>
  <c r="AT145" s="1"/>
  <c r="EK145" s="1"/>
  <c r="DC145"/>
  <c r="DF145"/>
  <c r="DK145"/>
  <c r="DL145"/>
  <c r="DG145" s="1"/>
  <c r="DM145"/>
  <c r="DH145" s="1"/>
  <c r="EF145"/>
  <c r="EG145"/>
  <c r="FL145"/>
  <c r="FM145"/>
  <c r="FN145"/>
  <c r="GA145"/>
  <c r="FU143" l="1"/>
  <c r="AO145"/>
  <c r="AP145"/>
  <c r="AQ145"/>
  <c r="AR145" s="1"/>
  <c r="FV143"/>
  <c r="FJ140"/>
  <c r="FK140" s="1"/>
  <c r="FO140" s="1"/>
  <c r="FP140" s="1"/>
  <c r="FQ140" s="1"/>
  <c r="FT143"/>
  <c r="FW143"/>
  <c r="FD143"/>
  <c r="EY143"/>
  <c r="EZ143" s="1"/>
  <c r="EH145"/>
  <c r="EI145" s="1"/>
  <c r="FS143"/>
  <c r="FX143" s="1"/>
  <c r="FY143" s="1"/>
  <c r="GB143" s="1"/>
  <c r="GC143" s="1"/>
  <c r="GD143" s="1"/>
  <c r="EI144"/>
  <c r="EO144" s="1"/>
  <c r="DI145"/>
  <c r="AY145" s="1"/>
  <c r="EM145" s="1"/>
  <c r="AR144"/>
  <c r="AZ144"/>
  <c r="EU144" s="1"/>
  <c r="ES144"/>
  <c r="ET144"/>
  <c r="FZ142"/>
  <c r="FY142"/>
  <c r="GB142" s="1"/>
  <c r="GC142" s="1"/>
  <c r="GD142" s="1"/>
  <c r="FJ141"/>
  <c r="FI141"/>
  <c r="FH142"/>
  <c r="AK97"/>
  <c r="AM97" s="1"/>
  <c r="AL97"/>
  <c r="EN97" s="1"/>
  <c r="AN97"/>
  <c r="AO97"/>
  <c r="AP97"/>
  <c r="AV97"/>
  <c r="BH97"/>
  <c r="CZ97"/>
  <c r="AT97" s="1"/>
  <c r="EK97" s="1"/>
  <c r="DC97"/>
  <c r="DF97"/>
  <c r="DL97"/>
  <c r="BG97" s="1"/>
  <c r="DM97"/>
  <c r="DH97" s="1"/>
  <c r="EF97"/>
  <c r="EG97"/>
  <c r="EL97"/>
  <c r="FL97"/>
  <c r="FM97"/>
  <c r="FN97"/>
  <c r="GA97"/>
  <c r="AQ97" l="1"/>
  <c r="AR97" s="1"/>
  <c r="EH97"/>
  <c r="EI97" s="1"/>
  <c r="EP97" s="1"/>
  <c r="ET145"/>
  <c r="ES145"/>
  <c r="AZ145"/>
  <c r="EU145" s="1"/>
  <c r="EJ145"/>
  <c r="FG143"/>
  <c r="FH143" s="1"/>
  <c r="FU144"/>
  <c r="FT144"/>
  <c r="FV144"/>
  <c r="FK141"/>
  <c r="FO141" s="1"/>
  <c r="FP141" s="1"/>
  <c r="FQ141" s="1"/>
  <c r="ER144"/>
  <c r="EV144" s="1"/>
  <c r="FZ143"/>
  <c r="FD144"/>
  <c r="EY144"/>
  <c r="EZ144" s="1"/>
  <c r="EJ144"/>
  <c r="FE144"/>
  <c r="FF144" s="1"/>
  <c r="EP144"/>
  <c r="FW144"/>
  <c r="FE145"/>
  <c r="FF145" s="1"/>
  <c r="EP145"/>
  <c r="EO145"/>
  <c r="FJ142"/>
  <c r="FI142"/>
  <c r="DG97"/>
  <c r="DI97" s="1"/>
  <c r="AY97" s="1"/>
  <c r="EM97" s="1"/>
  <c r="DK97"/>
  <c r="AK98"/>
  <c r="AM98" s="1"/>
  <c r="AL98"/>
  <c r="EN98" s="1"/>
  <c r="AN98"/>
  <c r="AO98"/>
  <c r="AP98"/>
  <c r="AQ98"/>
  <c r="AR98" s="1"/>
  <c r="AV98"/>
  <c r="BH98"/>
  <c r="CZ98"/>
  <c r="AT98" s="1"/>
  <c r="EK98" s="1"/>
  <c r="DC98"/>
  <c r="DF98"/>
  <c r="DI98" s="1"/>
  <c r="AY98" s="1"/>
  <c r="EM98" s="1"/>
  <c r="DL98"/>
  <c r="DG98" s="1"/>
  <c r="DM98"/>
  <c r="DH98" s="1"/>
  <c r="EF98"/>
  <c r="EG98"/>
  <c r="EL98"/>
  <c r="FL98"/>
  <c r="FM98"/>
  <c r="FN98"/>
  <c r="GA98"/>
  <c r="AZ97" l="1"/>
  <c r="EU97" s="1"/>
  <c r="ET97"/>
  <c r="ES97"/>
  <c r="FG144"/>
  <c r="FH144" s="1"/>
  <c r="EO97"/>
  <c r="EY97" s="1"/>
  <c r="ES98"/>
  <c r="ET98"/>
  <c r="EH98"/>
  <c r="EI98" s="1"/>
  <c r="FE98" s="1"/>
  <c r="FF98" s="1"/>
  <c r="FK142"/>
  <c r="FO142" s="1"/>
  <c r="FP142" s="1"/>
  <c r="FQ142" s="1"/>
  <c r="FS144"/>
  <c r="FX144" s="1"/>
  <c r="FT145"/>
  <c r="FW145"/>
  <c r="ER145"/>
  <c r="EV145" s="1"/>
  <c r="FS145" s="1"/>
  <c r="FX145" s="1"/>
  <c r="FD145"/>
  <c r="FU145"/>
  <c r="EY145"/>
  <c r="FV145"/>
  <c r="FJ143"/>
  <c r="FI143"/>
  <c r="AZ98"/>
  <c r="EU98" s="1"/>
  <c r="FU97"/>
  <c r="EJ97"/>
  <c r="DK98"/>
  <c r="BG98"/>
  <c r="FE97"/>
  <c r="FF97" s="1"/>
  <c r="AK99"/>
  <c r="AL99"/>
  <c r="EN99" s="1"/>
  <c r="AM99"/>
  <c r="AN99"/>
  <c r="AO99"/>
  <c r="AP99"/>
  <c r="AQ99"/>
  <c r="AR99" s="1"/>
  <c r="AT99"/>
  <c r="AV99"/>
  <c r="BG99"/>
  <c r="BH99"/>
  <c r="CZ99"/>
  <c r="DC99"/>
  <c r="DF99"/>
  <c r="DK99"/>
  <c r="DL99"/>
  <c r="DG99" s="1"/>
  <c r="DM99"/>
  <c r="DH99" s="1"/>
  <c r="EF99"/>
  <c r="EG99"/>
  <c r="EK99"/>
  <c r="EL99"/>
  <c r="FL99"/>
  <c r="FM99"/>
  <c r="FN99"/>
  <c r="GA99"/>
  <c r="ER97" l="1"/>
  <c r="EV97" s="1"/>
  <c r="FS97" s="1"/>
  <c r="FX97" s="1"/>
  <c r="FZ97" s="1"/>
  <c r="FV97"/>
  <c r="FD97"/>
  <c r="FT97"/>
  <c r="FW97"/>
  <c r="EH99"/>
  <c r="EI99" s="1"/>
  <c r="EJ99" s="1"/>
  <c r="FK143"/>
  <c r="FO143" s="1"/>
  <c r="FP143" s="1"/>
  <c r="FQ143" s="1"/>
  <c r="EZ145"/>
  <c r="FG145" s="1"/>
  <c r="FZ145"/>
  <c r="FY145"/>
  <c r="GB145" s="1"/>
  <c r="GC145" s="1"/>
  <c r="GD145" s="1"/>
  <c r="FI144"/>
  <c r="FJ144"/>
  <c r="ET99"/>
  <c r="FY144"/>
  <c r="GB144" s="1"/>
  <c r="GC144" s="1"/>
  <c r="GD144" s="1"/>
  <c r="FZ144"/>
  <c r="DI99"/>
  <c r="AY99" s="1"/>
  <c r="EM99" s="1"/>
  <c r="EP98"/>
  <c r="EO98"/>
  <c r="EZ97"/>
  <c r="EJ98"/>
  <c r="ES99"/>
  <c r="AZ99"/>
  <c r="EU99" s="1"/>
  <c r="AK100"/>
  <c r="AQ100" s="1"/>
  <c r="AR100" s="1"/>
  <c r="AL100"/>
  <c r="EN100" s="1"/>
  <c r="AN100"/>
  <c r="AO100"/>
  <c r="AP100"/>
  <c r="AT100"/>
  <c r="AV100"/>
  <c r="BH100"/>
  <c r="CZ100"/>
  <c r="DC100"/>
  <c r="DF100"/>
  <c r="DI100" s="1"/>
  <c r="AY100" s="1"/>
  <c r="EM100" s="1"/>
  <c r="DL100"/>
  <c r="DG100" s="1"/>
  <c r="DM100"/>
  <c r="DH100" s="1"/>
  <c r="EF100"/>
  <c r="EG100"/>
  <c r="EK100"/>
  <c r="EL100"/>
  <c r="FL100"/>
  <c r="FM100"/>
  <c r="FN100"/>
  <c r="GA100"/>
  <c r="EH100" l="1"/>
  <c r="FY97"/>
  <c r="GB97" s="1"/>
  <c r="GC97" s="1"/>
  <c r="GD97" s="1"/>
  <c r="AM100"/>
  <c r="EI100" s="1"/>
  <c r="EP100" s="1"/>
  <c r="FG97"/>
  <c r="FH97" s="1"/>
  <c r="FK144"/>
  <c r="FO144" s="1"/>
  <c r="FP144" s="1"/>
  <c r="FQ144" s="1"/>
  <c r="ET100"/>
  <c r="FH145"/>
  <c r="FE99"/>
  <c r="FF99" s="1"/>
  <c r="ES100"/>
  <c r="AZ100"/>
  <c r="EU100" s="1"/>
  <c r="DK100"/>
  <c r="BG100"/>
  <c r="EP99"/>
  <c r="FW98"/>
  <c r="EY98"/>
  <c r="FV98"/>
  <c r="FT98"/>
  <c r="ER98"/>
  <c r="EV98" s="1"/>
  <c r="FU98"/>
  <c r="FD98"/>
  <c r="EO99"/>
  <c r="AK101"/>
  <c r="AQ101" s="1"/>
  <c r="ET101" s="1"/>
  <c r="AL101"/>
  <c r="EN101" s="1"/>
  <c r="AN101"/>
  <c r="AO101"/>
  <c r="AV101"/>
  <c r="BH101"/>
  <c r="CZ101"/>
  <c r="AT101" s="1"/>
  <c r="EK101" s="1"/>
  <c r="DC101"/>
  <c r="DF101"/>
  <c r="DL101"/>
  <c r="BG101" s="1"/>
  <c r="DM101"/>
  <c r="DH101" s="1"/>
  <c r="EF101"/>
  <c r="EG101"/>
  <c r="EL101"/>
  <c r="FL101"/>
  <c r="FM101"/>
  <c r="FN101"/>
  <c r="GA101"/>
  <c r="AM101" l="1"/>
  <c r="AP101"/>
  <c r="EH101"/>
  <c r="FE100"/>
  <c r="FF100" s="1"/>
  <c r="FI145"/>
  <c r="FJ145"/>
  <c r="DG101"/>
  <c r="DI101" s="1"/>
  <c r="AY101" s="1"/>
  <c r="EM101" s="1"/>
  <c r="FS98"/>
  <c r="FX98" s="1"/>
  <c r="EO100"/>
  <c r="EY99"/>
  <c r="FV99"/>
  <c r="ER99"/>
  <c r="EV99" s="1"/>
  <c r="FS99" s="1"/>
  <c r="FX99" s="1"/>
  <c r="FU99"/>
  <c r="FW99"/>
  <c r="FT99"/>
  <c r="FD99"/>
  <c r="EZ98"/>
  <c r="FG98" s="1"/>
  <c r="ES101"/>
  <c r="AZ101"/>
  <c r="EU101" s="1"/>
  <c r="AR101"/>
  <c r="FI97"/>
  <c r="FJ97"/>
  <c r="DK101"/>
  <c r="EJ100"/>
  <c r="AK102"/>
  <c r="AM102" s="1"/>
  <c r="AL102"/>
  <c r="EN102" s="1"/>
  <c r="AN102"/>
  <c r="AT102"/>
  <c r="AV102"/>
  <c r="BG102"/>
  <c r="BH102"/>
  <c r="CZ102"/>
  <c r="DC102"/>
  <c r="DF102"/>
  <c r="DK102"/>
  <c r="DL102"/>
  <c r="DG102" s="1"/>
  <c r="DM102"/>
  <c r="DH102" s="1"/>
  <c r="EF102"/>
  <c r="EG102"/>
  <c r="EK102"/>
  <c r="EL102"/>
  <c r="FL102"/>
  <c r="FM102"/>
  <c r="FN102"/>
  <c r="GA102"/>
  <c r="EI101" l="1"/>
  <c r="FE101" s="1"/>
  <c r="FF101" s="1"/>
  <c r="AO102"/>
  <c r="FK145"/>
  <c r="FO145" s="1"/>
  <c r="FP145" s="1"/>
  <c r="FQ145" s="1"/>
  <c r="FK97"/>
  <c r="FO97" s="1"/>
  <c r="FP97" s="1"/>
  <c r="FQ97" s="1"/>
  <c r="EH102"/>
  <c r="FH98"/>
  <c r="DI102"/>
  <c r="AY102" s="1"/>
  <c r="EM102" s="1"/>
  <c r="FW100"/>
  <c r="EY100"/>
  <c r="FV100"/>
  <c r="ER100"/>
  <c r="EV100" s="1"/>
  <c r="FS100" s="1"/>
  <c r="FX100" s="1"/>
  <c r="FU100"/>
  <c r="FT100"/>
  <c r="FD100"/>
  <c r="AP102"/>
  <c r="FZ99"/>
  <c r="FY99"/>
  <c r="GB99" s="1"/>
  <c r="GC99" s="1"/>
  <c r="GD99" s="1"/>
  <c r="FZ98"/>
  <c r="FY98"/>
  <c r="GB98" s="1"/>
  <c r="GC98" s="1"/>
  <c r="GD98" s="1"/>
  <c r="EZ99"/>
  <c r="FG99" s="1"/>
  <c r="AQ102"/>
  <c r="AK103"/>
  <c r="AM103" s="1"/>
  <c r="AL103"/>
  <c r="EN103" s="1"/>
  <c r="AN103"/>
  <c r="AO103"/>
  <c r="AP103"/>
  <c r="AV103"/>
  <c r="EL103" s="1"/>
  <c r="BH103"/>
  <c r="CZ103"/>
  <c r="AT103" s="1"/>
  <c r="EK103" s="1"/>
  <c r="DC103"/>
  <c r="DF103"/>
  <c r="DL103"/>
  <c r="BG103" s="1"/>
  <c r="DM103"/>
  <c r="DH103" s="1"/>
  <c r="EF103"/>
  <c r="EG103"/>
  <c r="FL103"/>
  <c r="FM103"/>
  <c r="FN103"/>
  <c r="GA103"/>
  <c r="EP101" l="1"/>
  <c r="EJ101"/>
  <c r="EO101"/>
  <c r="FW101" s="1"/>
  <c r="AQ103"/>
  <c r="ET103" s="1"/>
  <c r="EH103"/>
  <c r="EI103" s="1"/>
  <c r="EI102"/>
  <c r="FE102" s="1"/>
  <c r="FF102" s="1"/>
  <c r="FZ100"/>
  <c r="FY100"/>
  <c r="GB100" s="1"/>
  <c r="GC100" s="1"/>
  <c r="GD100" s="1"/>
  <c r="EZ100"/>
  <c r="FG100" s="1"/>
  <c r="DG103"/>
  <c r="DI103" s="1"/>
  <c r="AY103" s="1"/>
  <c r="EM103" s="1"/>
  <c r="DK103"/>
  <c r="FH99"/>
  <c r="AR102"/>
  <c r="AZ102"/>
  <c r="EU102" s="1"/>
  <c r="ES102"/>
  <c r="ET102"/>
  <c r="FJ98"/>
  <c r="FI98"/>
  <c r="AK104"/>
  <c r="AM104" s="1"/>
  <c r="AL104"/>
  <c r="EN104" s="1"/>
  <c r="AN104"/>
  <c r="AP104"/>
  <c r="AT104"/>
  <c r="AV104"/>
  <c r="BH104"/>
  <c r="CZ104"/>
  <c r="DC104"/>
  <c r="DF104"/>
  <c r="DK104"/>
  <c r="DL104"/>
  <c r="BG104" s="1"/>
  <c r="DM104"/>
  <c r="DH104" s="1"/>
  <c r="EF104"/>
  <c r="EG104"/>
  <c r="EK104"/>
  <c r="EL104"/>
  <c r="FL104"/>
  <c r="FM104"/>
  <c r="FN104"/>
  <c r="GA104"/>
  <c r="AO104" l="1"/>
  <c r="EY101"/>
  <c r="EZ101" s="1"/>
  <c r="FV101"/>
  <c r="FD101"/>
  <c r="FT101"/>
  <c r="ER101"/>
  <c r="EV101" s="1"/>
  <c r="FS101" s="1"/>
  <c r="FX101" s="1"/>
  <c r="FZ101" s="1"/>
  <c r="FU101"/>
  <c r="EH104"/>
  <c r="ES103"/>
  <c r="AZ103"/>
  <c r="EU103" s="1"/>
  <c r="AQ104"/>
  <c r="AR104" s="1"/>
  <c r="AR103"/>
  <c r="EP102"/>
  <c r="EJ102"/>
  <c r="EP103"/>
  <c r="FE103"/>
  <c r="FF103" s="1"/>
  <c r="EJ103"/>
  <c r="EO103"/>
  <c r="FD103" s="1"/>
  <c r="FK98"/>
  <c r="FO98" s="1"/>
  <c r="FP98" s="1"/>
  <c r="FQ98" s="1"/>
  <c r="EO102"/>
  <c r="FH100"/>
  <c r="FY101"/>
  <c r="GB101" s="1"/>
  <c r="GC101" s="1"/>
  <c r="GD101" s="1"/>
  <c r="DG104"/>
  <c r="DI104" s="1"/>
  <c r="AY104" s="1"/>
  <c r="EM104" s="1"/>
  <c r="FI99"/>
  <c r="FJ99"/>
  <c r="AK105"/>
  <c r="AM105" s="1"/>
  <c r="AL105"/>
  <c r="EN105" s="1"/>
  <c r="AN105"/>
  <c r="AO105"/>
  <c r="AP105"/>
  <c r="AT105"/>
  <c r="AV105"/>
  <c r="BG105"/>
  <c r="BH105"/>
  <c r="CZ105"/>
  <c r="DC105"/>
  <c r="DF105"/>
  <c r="DI105" s="1"/>
  <c r="AY105" s="1"/>
  <c r="EM105" s="1"/>
  <c r="DK105"/>
  <c r="DL105"/>
  <c r="DG105" s="1"/>
  <c r="DM105"/>
  <c r="DH105" s="1"/>
  <c r="EF105"/>
  <c r="EG105"/>
  <c r="EK105"/>
  <c r="EL105"/>
  <c r="FL105"/>
  <c r="FM105"/>
  <c r="FN105"/>
  <c r="GA105"/>
  <c r="EH105" l="1"/>
  <c r="AQ105"/>
  <c r="AR105" s="1"/>
  <c r="EI104"/>
  <c r="EP104" s="1"/>
  <c r="FG101"/>
  <c r="FH101" s="1"/>
  <c r="FJ101" s="1"/>
  <c r="ET104"/>
  <c r="ES104"/>
  <c r="AZ104"/>
  <c r="EU104" s="1"/>
  <c r="FW103"/>
  <c r="FT103"/>
  <c r="FU103"/>
  <c r="EY103"/>
  <c r="EZ103" s="1"/>
  <c r="FG103" s="1"/>
  <c r="FV103"/>
  <c r="ER103"/>
  <c r="EV103" s="1"/>
  <c r="FS103" s="1"/>
  <c r="FX103" s="1"/>
  <c r="FY103" s="1"/>
  <c r="GB103" s="1"/>
  <c r="GC103" s="1"/>
  <c r="GD103" s="1"/>
  <c r="FE104"/>
  <c r="FF104" s="1"/>
  <c r="EJ104"/>
  <c r="FK99"/>
  <c r="FO99" s="1"/>
  <c r="FP99" s="1"/>
  <c r="FQ99" s="1"/>
  <c r="FD102"/>
  <c r="FV102"/>
  <c r="FT102"/>
  <c r="EY102"/>
  <c r="FW102"/>
  <c r="FU102"/>
  <c r="ER102"/>
  <c r="EV102" s="1"/>
  <c r="FS102" s="1"/>
  <c r="FX102" s="1"/>
  <c r="EO104"/>
  <c r="FD104" s="1"/>
  <c r="EI105"/>
  <c r="FE105" s="1"/>
  <c r="FF105" s="1"/>
  <c r="FJ100"/>
  <c r="FI100"/>
  <c r="AK106"/>
  <c r="AM106" s="1"/>
  <c r="AL106"/>
  <c r="EN106" s="1"/>
  <c r="AN106"/>
  <c r="AO106"/>
  <c r="AV106"/>
  <c r="EL106" s="1"/>
  <c r="BH106"/>
  <c r="CZ106"/>
  <c r="AT106" s="1"/>
  <c r="EK106" s="1"/>
  <c r="DC106"/>
  <c r="DF106"/>
  <c r="DI106" s="1"/>
  <c r="AY106" s="1"/>
  <c r="EM106" s="1"/>
  <c r="DL106"/>
  <c r="DG106" s="1"/>
  <c r="DM106"/>
  <c r="DH106" s="1"/>
  <c r="EF106"/>
  <c r="EG106"/>
  <c r="FL106"/>
  <c r="FM106"/>
  <c r="FN106"/>
  <c r="GA106"/>
  <c r="ES105" l="1"/>
  <c r="AZ105"/>
  <c r="EU105" s="1"/>
  <c r="ET105"/>
  <c r="FI101"/>
  <c r="FK101" s="1"/>
  <c r="FO101" s="1"/>
  <c r="FP101" s="1"/>
  <c r="FQ101" s="1"/>
  <c r="EH106"/>
  <c r="EI106" s="1"/>
  <c r="EP106" s="1"/>
  <c r="AP106"/>
  <c r="AQ106"/>
  <c r="ET106" s="1"/>
  <c r="FZ103"/>
  <c r="FT104"/>
  <c r="FU104"/>
  <c r="ER104"/>
  <c r="EV104" s="1"/>
  <c r="FS104" s="1"/>
  <c r="FX104" s="1"/>
  <c r="FV104"/>
  <c r="EY104"/>
  <c r="EZ104" s="1"/>
  <c r="FG104" s="1"/>
  <c r="FW104"/>
  <c r="FK100"/>
  <c r="FO100" s="1"/>
  <c r="FP100" s="1"/>
  <c r="FQ100" s="1"/>
  <c r="EZ102"/>
  <c r="FG102" s="1"/>
  <c r="FH102" s="1"/>
  <c r="FH103"/>
  <c r="EP105"/>
  <c r="EO105"/>
  <c r="DK106"/>
  <c r="BG106"/>
  <c r="EJ105"/>
  <c r="FZ102"/>
  <c r="FY102"/>
  <c r="GB102" s="1"/>
  <c r="GC102" s="1"/>
  <c r="GD102" s="1"/>
  <c r="AK107"/>
  <c r="AM107" s="1"/>
  <c r="AL107"/>
  <c r="EN107" s="1"/>
  <c r="AN107"/>
  <c r="AT107"/>
  <c r="AV107"/>
  <c r="BG107"/>
  <c r="BH107"/>
  <c r="CZ107"/>
  <c r="DC107"/>
  <c r="DF107"/>
  <c r="DI107" s="1"/>
  <c r="AY107" s="1"/>
  <c r="EM107" s="1"/>
  <c r="DK107"/>
  <c r="DL107"/>
  <c r="DG107" s="1"/>
  <c r="DM107"/>
  <c r="DH107" s="1"/>
  <c r="EF107"/>
  <c r="EG107"/>
  <c r="EK107"/>
  <c r="EL107"/>
  <c r="FL107"/>
  <c r="FM107"/>
  <c r="FN107"/>
  <c r="GA107"/>
  <c r="AQ107" l="1"/>
  <c r="AR107" s="1"/>
  <c r="AP107"/>
  <c r="AO107"/>
  <c r="AR106"/>
  <c r="ES106"/>
  <c r="AZ106"/>
  <c r="EU106" s="1"/>
  <c r="EH107"/>
  <c r="FJ102"/>
  <c r="FI102"/>
  <c r="EJ106"/>
  <c r="ET107"/>
  <c r="FE106"/>
  <c r="FF106" s="1"/>
  <c r="FT105"/>
  <c r="FW105"/>
  <c r="EY105"/>
  <c r="FV105"/>
  <c r="ER105"/>
  <c r="EV105" s="1"/>
  <c r="FU105"/>
  <c r="FD105"/>
  <c r="FJ103"/>
  <c r="FI103"/>
  <c r="ES107"/>
  <c r="AZ107"/>
  <c r="EU107" s="1"/>
  <c r="FH104"/>
  <c r="FY104"/>
  <c r="GB104" s="1"/>
  <c r="GC104" s="1"/>
  <c r="GD104" s="1"/>
  <c r="FZ104"/>
  <c r="EO106"/>
  <c r="AK108"/>
  <c r="AL108"/>
  <c r="EN108" s="1"/>
  <c r="AM108"/>
  <c r="AN108"/>
  <c r="AO108"/>
  <c r="AP108"/>
  <c r="AQ108"/>
  <c r="AR108" s="1"/>
  <c r="AT108"/>
  <c r="AV108"/>
  <c r="EL108" s="1"/>
  <c r="BH108"/>
  <c r="CZ108"/>
  <c r="DC108"/>
  <c r="DF108"/>
  <c r="DL108"/>
  <c r="BG108" s="1"/>
  <c r="DM108"/>
  <c r="DH108" s="1"/>
  <c r="EF108"/>
  <c r="EG108"/>
  <c r="EK108"/>
  <c r="FL108"/>
  <c r="FM108"/>
  <c r="FN108"/>
  <c r="GA108"/>
  <c r="EI107" l="1"/>
  <c r="EJ107" s="1"/>
  <c r="EH108"/>
  <c r="EI108" s="1"/>
  <c r="FE108" s="1"/>
  <c r="FF108" s="1"/>
  <c r="FK103"/>
  <c r="FO103" s="1"/>
  <c r="FP103" s="1"/>
  <c r="FQ103" s="1"/>
  <c r="FK102"/>
  <c r="FO102" s="1"/>
  <c r="FP102" s="1"/>
  <c r="FQ102" s="1"/>
  <c r="ET108"/>
  <c r="FS105"/>
  <c r="FX105" s="1"/>
  <c r="FW106"/>
  <c r="FT106"/>
  <c r="EY106"/>
  <c r="FV106"/>
  <c r="ER106"/>
  <c r="EV106" s="1"/>
  <c r="FS106" s="1"/>
  <c r="FX106" s="1"/>
  <c r="FU106"/>
  <c r="FD106"/>
  <c r="FJ104"/>
  <c r="FI104"/>
  <c r="EZ105"/>
  <c r="FG105" s="1"/>
  <c r="DG108"/>
  <c r="DI108" s="1"/>
  <c r="AY108" s="1"/>
  <c r="EM108" s="1"/>
  <c r="ES108"/>
  <c r="AZ108"/>
  <c r="EU108" s="1"/>
  <c r="DK108"/>
  <c r="AK109"/>
  <c r="AL109"/>
  <c r="EH109" s="1"/>
  <c r="AM109"/>
  <c r="AN109"/>
  <c r="AO109"/>
  <c r="AP109"/>
  <c r="AQ109"/>
  <c r="ET109" s="1"/>
  <c r="AV109"/>
  <c r="BH109"/>
  <c r="CZ109"/>
  <c r="AT109" s="1"/>
  <c r="EK109" s="1"/>
  <c r="DC109"/>
  <c r="DF109"/>
  <c r="DL109"/>
  <c r="DG109" s="1"/>
  <c r="DM109"/>
  <c r="DH109" s="1"/>
  <c r="EF109"/>
  <c r="EG109"/>
  <c r="EL109"/>
  <c r="FL109"/>
  <c r="FM109"/>
  <c r="FN109"/>
  <c r="GA109"/>
  <c r="EO107" l="1"/>
  <c r="EY107" s="1"/>
  <c r="FE107"/>
  <c r="FF107" s="1"/>
  <c r="EP107"/>
  <c r="EN109"/>
  <c r="FK104"/>
  <c r="FO104" s="1"/>
  <c r="FP104" s="1"/>
  <c r="FQ104" s="1"/>
  <c r="EP108"/>
  <c r="EO108"/>
  <c r="FV108" s="1"/>
  <c r="EJ108"/>
  <c r="DI109"/>
  <c r="AY109" s="1"/>
  <c r="EM109" s="1"/>
  <c r="FZ106"/>
  <c r="FY106"/>
  <c r="GB106" s="1"/>
  <c r="GC106" s="1"/>
  <c r="GD106" s="1"/>
  <c r="FH105"/>
  <c r="ER107"/>
  <c r="EV107" s="1"/>
  <c r="FS107" s="1"/>
  <c r="FX107" s="1"/>
  <c r="FU107"/>
  <c r="FW107"/>
  <c r="FZ105"/>
  <c r="FY105"/>
  <c r="GB105" s="1"/>
  <c r="GC105" s="1"/>
  <c r="GD105" s="1"/>
  <c r="FW108"/>
  <c r="EY108"/>
  <c r="FU108"/>
  <c r="FT108"/>
  <c r="EZ106"/>
  <c r="FG106" s="1"/>
  <c r="EI109"/>
  <c r="EP109" s="1"/>
  <c r="ES109"/>
  <c r="AZ109"/>
  <c r="EU109" s="1"/>
  <c r="AR109"/>
  <c r="FD108"/>
  <c r="DK109"/>
  <c r="BG109"/>
  <c r="AK110"/>
  <c r="AP110" s="1"/>
  <c r="AL110"/>
  <c r="EN110" s="1"/>
  <c r="AN110"/>
  <c r="AO110"/>
  <c r="AQ110"/>
  <c r="ET110" s="1"/>
  <c r="AV110"/>
  <c r="BG110"/>
  <c r="BH110"/>
  <c r="CZ110"/>
  <c r="AT110" s="1"/>
  <c r="EK110" s="1"/>
  <c r="DC110"/>
  <c r="DF110"/>
  <c r="DK110"/>
  <c r="DL110"/>
  <c r="DG110" s="1"/>
  <c r="DM110"/>
  <c r="DH110" s="1"/>
  <c r="EF110"/>
  <c r="EG110"/>
  <c r="EH110" s="1"/>
  <c r="EL110"/>
  <c r="FL110"/>
  <c r="FM110"/>
  <c r="FN110"/>
  <c r="GA110"/>
  <c r="AM110" l="1"/>
  <c r="EI110" s="1"/>
  <c r="EJ110" s="1"/>
  <c r="FD107"/>
  <c r="FT107"/>
  <c r="FV107"/>
  <c r="ER108"/>
  <c r="EV108" s="1"/>
  <c r="FS108" s="1"/>
  <c r="FX108" s="1"/>
  <c r="DI110"/>
  <c r="AY110" s="1"/>
  <c r="EM110" s="1"/>
  <c r="FZ107"/>
  <c r="FY107"/>
  <c r="GB107" s="1"/>
  <c r="GC107" s="1"/>
  <c r="GD107" s="1"/>
  <c r="ES110"/>
  <c r="AZ110"/>
  <c r="EU110" s="1"/>
  <c r="AR110"/>
  <c r="FE109"/>
  <c r="FF109" s="1"/>
  <c r="EZ107"/>
  <c r="FG107" s="1"/>
  <c r="EO109"/>
  <c r="FH106"/>
  <c r="EZ108"/>
  <c r="FG108" s="1"/>
  <c r="FJ105"/>
  <c r="FI105"/>
  <c r="EJ109"/>
  <c r="AK111"/>
  <c r="AM111" s="1"/>
  <c r="AL111"/>
  <c r="EN111" s="1"/>
  <c r="AN111"/>
  <c r="AP111"/>
  <c r="AQ111"/>
  <c r="AR111" s="1"/>
  <c r="AT111"/>
  <c r="AV111"/>
  <c r="BG111"/>
  <c r="BH111"/>
  <c r="CZ111"/>
  <c r="DC111"/>
  <c r="DF111"/>
  <c r="DI111" s="1"/>
  <c r="AY111" s="1"/>
  <c r="EM111" s="1"/>
  <c r="DK111"/>
  <c r="DL111"/>
  <c r="DG111" s="1"/>
  <c r="DM111"/>
  <c r="DH111" s="1"/>
  <c r="EF111"/>
  <c r="EG111"/>
  <c r="EK111"/>
  <c r="EL111"/>
  <c r="FL111"/>
  <c r="FM111"/>
  <c r="FN111"/>
  <c r="GA111"/>
  <c r="AO111" l="1"/>
  <c r="FY108"/>
  <c r="GB108" s="1"/>
  <c r="GC108" s="1"/>
  <c r="GD108" s="1"/>
  <c r="FZ108"/>
  <c r="EH111"/>
  <c r="FK105"/>
  <c r="FO105" s="1"/>
  <c r="FP105" s="1"/>
  <c r="FQ105" s="1"/>
  <c r="ET111"/>
  <c r="FE110"/>
  <c r="FF110" s="1"/>
  <c r="FH107"/>
  <c r="FH108"/>
  <c r="FJ106"/>
  <c r="FI106"/>
  <c r="EP110"/>
  <c r="EO110"/>
  <c r="FW109"/>
  <c r="FU109"/>
  <c r="FT109"/>
  <c r="EY109"/>
  <c r="FV109"/>
  <c r="ER109"/>
  <c r="EV109" s="1"/>
  <c r="FS109" s="1"/>
  <c r="FX109" s="1"/>
  <c r="FD109"/>
  <c r="ES111"/>
  <c r="AZ111"/>
  <c r="EU111" s="1"/>
  <c r="AK112"/>
  <c r="AM112" s="1"/>
  <c r="AL112"/>
  <c r="EN112" s="1"/>
  <c r="AN112"/>
  <c r="AO112"/>
  <c r="AP112"/>
  <c r="AV112"/>
  <c r="BG112"/>
  <c r="BH112"/>
  <c r="CZ112"/>
  <c r="AT112" s="1"/>
  <c r="EK112" s="1"/>
  <c r="DC112"/>
  <c r="DF112"/>
  <c r="DK112"/>
  <c r="DL112"/>
  <c r="DG112" s="1"/>
  <c r="DM112"/>
  <c r="DH112" s="1"/>
  <c r="EF112"/>
  <c r="EG112"/>
  <c r="EL112"/>
  <c r="FL112"/>
  <c r="FM112"/>
  <c r="FN112"/>
  <c r="GA112"/>
  <c r="EI111" l="1"/>
  <c r="EJ111" s="1"/>
  <c r="AQ112"/>
  <c r="AR112" s="1"/>
  <c r="EH112"/>
  <c r="EI112" s="1"/>
  <c r="EP112" s="1"/>
  <c r="FK106"/>
  <c r="FO106" s="1"/>
  <c r="FP106" s="1"/>
  <c r="FQ106" s="1"/>
  <c r="FZ109"/>
  <c r="FY109"/>
  <c r="GB109" s="1"/>
  <c r="GC109" s="1"/>
  <c r="GD109" s="1"/>
  <c r="DI112"/>
  <c r="AY112" s="1"/>
  <c r="EM112" s="1"/>
  <c r="FJ108"/>
  <c r="FI108"/>
  <c r="FJ107"/>
  <c r="FI107"/>
  <c r="ER110"/>
  <c r="EV110" s="1"/>
  <c r="FS110" s="1"/>
  <c r="FX110" s="1"/>
  <c r="FT110"/>
  <c r="FW110"/>
  <c r="FD110"/>
  <c r="FU110"/>
  <c r="EY110"/>
  <c r="FV110"/>
  <c r="EP111"/>
  <c r="EZ109"/>
  <c r="FG109" s="1"/>
  <c r="EO111"/>
  <c r="AK113"/>
  <c r="AQ113" s="1"/>
  <c r="AR113" s="1"/>
  <c r="AL113"/>
  <c r="EN113" s="1"/>
  <c r="AN113"/>
  <c r="AO113"/>
  <c r="AT113"/>
  <c r="AV113"/>
  <c r="EL113" s="1"/>
  <c r="BH113"/>
  <c r="CZ113"/>
  <c r="DC113"/>
  <c r="DF113"/>
  <c r="DK113"/>
  <c r="DL113"/>
  <c r="BG113" s="1"/>
  <c r="DM113"/>
  <c r="DH113" s="1"/>
  <c r="EF113"/>
  <c r="EG113"/>
  <c r="EK113"/>
  <c r="FL113"/>
  <c r="FM113"/>
  <c r="FN113"/>
  <c r="GA113"/>
  <c r="AZ112" l="1"/>
  <c r="EU112" s="1"/>
  <c r="FE111"/>
  <c r="FF111" s="1"/>
  <c r="ET112"/>
  <c r="AM113"/>
  <c r="AP113"/>
  <c r="ES112"/>
  <c r="EH113"/>
  <c r="FK107"/>
  <c r="FO107" s="1"/>
  <c r="FP107" s="1"/>
  <c r="FQ107" s="1"/>
  <c r="FK108"/>
  <c r="FO108" s="1"/>
  <c r="FP108" s="1"/>
  <c r="FQ108" s="1"/>
  <c r="FE112"/>
  <c r="FF112" s="1"/>
  <c r="ET113"/>
  <c r="EO112"/>
  <c r="FV112" s="1"/>
  <c r="EJ112"/>
  <c r="EY111"/>
  <c r="FV111"/>
  <c r="FT111"/>
  <c r="ER111"/>
  <c r="EV111" s="1"/>
  <c r="FS111" s="1"/>
  <c r="FX111" s="1"/>
  <c r="FU111"/>
  <c r="FW111"/>
  <c r="FD111"/>
  <c r="EZ110"/>
  <c r="FG110" s="1"/>
  <c r="FY110"/>
  <c r="GB110" s="1"/>
  <c r="GC110" s="1"/>
  <c r="GD110" s="1"/>
  <c r="FZ110"/>
  <c r="FT112"/>
  <c r="DG113"/>
  <c r="DI113" s="1"/>
  <c r="AY113" s="1"/>
  <c r="EM113" s="1"/>
  <c r="ES113"/>
  <c r="AZ113"/>
  <c r="EU113" s="1"/>
  <c r="FH109"/>
  <c r="AK114"/>
  <c r="AP114" s="1"/>
  <c r="AL114"/>
  <c r="EN114" s="1"/>
  <c r="AN114"/>
  <c r="AO114"/>
  <c r="AV114"/>
  <c r="BH114"/>
  <c r="CZ114"/>
  <c r="AT114" s="1"/>
  <c r="EK114" s="1"/>
  <c r="DC114"/>
  <c r="DF114"/>
  <c r="DL114"/>
  <c r="DG114" s="1"/>
  <c r="DM114"/>
  <c r="DH114" s="1"/>
  <c r="EF114"/>
  <c r="EG114"/>
  <c r="EL114"/>
  <c r="FL114"/>
  <c r="FM114"/>
  <c r="FN114"/>
  <c r="GA114"/>
  <c r="AQ114" l="1"/>
  <c r="ET114" s="1"/>
  <c r="AM114"/>
  <c r="EI113"/>
  <c r="FE113" s="1"/>
  <c r="FF113" s="1"/>
  <c r="ER112"/>
  <c r="EV112" s="1"/>
  <c r="FS112" s="1"/>
  <c r="FX112" s="1"/>
  <c r="FY112" s="1"/>
  <c r="GB112" s="1"/>
  <c r="GC112" s="1"/>
  <c r="GD112" s="1"/>
  <c r="FD112"/>
  <c r="FU112"/>
  <c r="EY112"/>
  <c r="FW112"/>
  <c r="EH114"/>
  <c r="FH110"/>
  <c r="DI114"/>
  <c r="AY114" s="1"/>
  <c r="EM114" s="1"/>
  <c r="FZ112"/>
  <c r="EZ111"/>
  <c r="FG111" s="1"/>
  <c r="FJ109"/>
  <c r="FI109"/>
  <c r="FZ111"/>
  <c r="FY111"/>
  <c r="GB111" s="1"/>
  <c r="GC111" s="1"/>
  <c r="GD111" s="1"/>
  <c r="EP113"/>
  <c r="EO113"/>
  <c r="DK114"/>
  <c r="BG114"/>
  <c r="EJ113"/>
  <c r="EZ112"/>
  <c r="AK115"/>
  <c r="AM115" s="1"/>
  <c r="AL115"/>
  <c r="EN115" s="1"/>
  <c r="AN115"/>
  <c r="AP115"/>
  <c r="AT115"/>
  <c r="AV115"/>
  <c r="BG115"/>
  <c r="BH115"/>
  <c r="CZ115"/>
  <c r="DC115"/>
  <c r="DF115"/>
  <c r="DI115" s="1"/>
  <c r="AY115" s="1"/>
  <c r="EM115" s="1"/>
  <c r="DK115"/>
  <c r="DL115"/>
  <c r="DG115" s="1"/>
  <c r="DM115"/>
  <c r="DH115" s="1"/>
  <c r="EF115"/>
  <c r="EG115"/>
  <c r="EK115"/>
  <c r="EL115"/>
  <c r="FL115"/>
  <c r="FM115"/>
  <c r="FN115"/>
  <c r="GA115"/>
  <c r="ES114" l="1"/>
  <c r="AO115"/>
  <c r="AZ114"/>
  <c r="EU114" s="1"/>
  <c r="AR114"/>
  <c r="FG112"/>
  <c r="FK109"/>
  <c r="FO109" s="1"/>
  <c r="FP109" s="1"/>
  <c r="FQ109" s="1"/>
  <c r="EI114"/>
  <c r="EP114" s="1"/>
  <c r="EH115"/>
  <c r="FH112"/>
  <c r="FH111"/>
  <c r="FJ110"/>
  <c r="FI110"/>
  <c r="FU113"/>
  <c r="FT113"/>
  <c r="FW113"/>
  <c r="EY113"/>
  <c r="FV113"/>
  <c r="ER113"/>
  <c r="EV113" s="1"/>
  <c r="FS113" s="1"/>
  <c r="FX113" s="1"/>
  <c r="FD113"/>
  <c r="AQ115"/>
  <c r="AK116"/>
  <c r="AL116"/>
  <c r="AM116"/>
  <c r="AN116"/>
  <c r="AO116"/>
  <c r="AP116"/>
  <c r="AQ116"/>
  <c r="AR116" s="1"/>
  <c r="AT116"/>
  <c r="AV116"/>
  <c r="BG116"/>
  <c r="BH116"/>
  <c r="CZ116"/>
  <c r="DC116"/>
  <c r="DF116"/>
  <c r="DK116"/>
  <c r="DL116"/>
  <c r="DG116" s="1"/>
  <c r="DM116"/>
  <c r="DH116" s="1"/>
  <c r="EF116"/>
  <c r="EG116"/>
  <c r="EK116"/>
  <c r="EL116"/>
  <c r="EN116"/>
  <c r="FL116"/>
  <c r="FM116"/>
  <c r="FN116"/>
  <c r="GA116"/>
  <c r="EI115" l="1"/>
  <c r="FE115" s="1"/>
  <c r="FF115" s="1"/>
  <c r="FE114"/>
  <c r="FF114" s="1"/>
  <c r="EJ114"/>
  <c r="EH116"/>
  <c r="EI116" s="1"/>
  <c r="EJ116" s="1"/>
  <c r="EO114"/>
  <c r="ET116"/>
  <c r="FK110"/>
  <c r="FO110" s="1"/>
  <c r="FP110" s="1"/>
  <c r="FQ110" s="1"/>
  <c r="DI116"/>
  <c r="AY116" s="1"/>
  <c r="EM116" s="1"/>
  <c r="FZ113"/>
  <c r="FY113"/>
  <c r="GB113" s="1"/>
  <c r="GC113" s="1"/>
  <c r="GD113" s="1"/>
  <c r="ET115"/>
  <c r="AR115"/>
  <c r="AZ115"/>
  <c r="EU115" s="1"/>
  <c r="ES115"/>
  <c r="EZ113"/>
  <c r="FG113" s="1"/>
  <c r="FI111"/>
  <c r="FJ111"/>
  <c r="ES116"/>
  <c r="AZ116"/>
  <c r="EU116" s="1"/>
  <c r="EO115"/>
  <c r="EJ115"/>
  <c r="FI112"/>
  <c r="FJ112"/>
  <c r="AK117"/>
  <c r="AM117" s="1"/>
  <c r="AL117"/>
  <c r="EN117" s="1"/>
  <c r="AN117"/>
  <c r="AO117"/>
  <c r="AP117"/>
  <c r="AT117"/>
  <c r="AV117"/>
  <c r="BG117"/>
  <c r="BH117"/>
  <c r="CZ117"/>
  <c r="DC117"/>
  <c r="DF117"/>
  <c r="DI117" s="1"/>
  <c r="AY117" s="1"/>
  <c r="EM117" s="1"/>
  <c r="DK117"/>
  <c r="DL117"/>
  <c r="DG117" s="1"/>
  <c r="DM117"/>
  <c r="DH117" s="1"/>
  <c r="EF117"/>
  <c r="EG117"/>
  <c r="EK117"/>
  <c r="EL117"/>
  <c r="FL117"/>
  <c r="FM117"/>
  <c r="FN117"/>
  <c r="GA117"/>
  <c r="EP115" l="1"/>
  <c r="FT114"/>
  <c r="FD114"/>
  <c r="ER114"/>
  <c r="EV114" s="1"/>
  <c r="FS114" s="1"/>
  <c r="FX114" s="1"/>
  <c r="FV114"/>
  <c r="FW114"/>
  <c r="EY114"/>
  <c r="EZ114" s="1"/>
  <c r="FG114" s="1"/>
  <c r="FH114" s="1"/>
  <c r="FU114"/>
  <c r="FK112"/>
  <c r="FO112" s="1"/>
  <c r="FP112" s="1"/>
  <c r="FQ112" s="1"/>
  <c r="EH117"/>
  <c r="EI117" s="1"/>
  <c r="FK111"/>
  <c r="FO111" s="1"/>
  <c r="FP111" s="1"/>
  <c r="FQ111" s="1"/>
  <c r="FE116"/>
  <c r="FF116" s="1"/>
  <c r="FH113"/>
  <c r="EP116"/>
  <c r="EO116"/>
  <c r="ER115"/>
  <c r="EV115" s="1"/>
  <c r="FS115" s="1"/>
  <c r="FX115" s="1"/>
  <c r="FT115"/>
  <c r="FW115"/>
  <c r="EY115"/>
  <c r="FV115"/>
  <c r="FU115"/>
  <c r="FD115"/>
  <c r="AQ117"/>
  <c r="AK118"/>
  <c r="AM118" s="1"/>
  <c r="AL118"/>
  <c r="EN118" s="1"/>
  <c r="AN118"/>
  <c r="AO118"/>
  <c r="AP118"/>
  <c r="AQ118"/>
  <c r="AR118" s="1"/>
  <c r="AV118"/>
  <c r="BH118"/>
  <c r="CZ118"/>
  <c r="AT118" s="1"/>
  <c r="EK118" s="1"/>
  <c r="DC118"/>
  <c r="DF118"/>
  <c r="DL118"/>
  <c r="BG118" s="1"/>
  <c r="DM118"/>
  <c r="DH118" s="1"/>
  <c r="EF118"/>
  <c r="EG118"/>
  <c r="EL118"/>
  <c r="FL118"/>
  <c r="FM118"/>
  <c r="FN118"/>
  <c r="GA118"/>
  <c r="FY114" l="1"/>
  <c r="GB114" s="1"/>
  <c r="GC114" s="1"/>
  <c r="GD114" s="1"/>
  <c r="FZ114"/>
  <c r="EH118"/>
  <c r="EI118" s="1"/>
  <c r="EP118" s="1"/>
  <c r="EP117"/>
  <c r="EJ117"/>
  <c r="FE117"/>
  <c r="FF117" s="1"/>
  <c r="FY115"/>
  <c r="GB115" s="1"/>
  <c r="GC115" s="1"/>
  <c r="GD115" s="1"/>
  <c r="FZ115"/>
  <c r="FT116"/>
  <c r="EY116"/>
  <c r="FV116"/>
  <c r="FU116"/>
  <c r="FW116"/>
  <c r="ER116"/>
  <c r="EV116" s="1"/>
  <c r="FS116" s="1"/>
  <c r="FX116" s="1"/>
  <c r="FD116"/>
  <c r="DG118"/>
  <c r="DI118" s="1"/>
  <c r="AY118" s="1"/>
  <c r="EM118" s="1"/>
  <c r="ET118"/>
  <c r="DK118"/>
  <c r="EO117"/>
  <c r="EZ115"/>
  <c r="FG115" s="1"/>
  <c r="FJ114"/>
  <c r="FI114"/>
  <c r="FJ113"/>
  <c r="FI113"/>
  <c r="ET117"/>
  <c r="AR117"/>
  <c r="AZ117"/>
  <c r="EU117" s="1"/>
  <c r="ES117"/>
  <c r="ES118"/>
  <c r="AZ118"/>
  <c r="EU118" s="1"/>
  <c r="AK119"/>
  <c r="AM119" s="1"/>
  <c r="AL119"/>
  <c r="EN119" s="1"/>
  <c r="AN119"/>
  <c r="AP119"/>
  <c r="AT119"/>
  <c r="AV119"/>
  <c r="BG119"/>
  <c r="BH119"/>
  <c r="CZ119"/>
  <c r="DC119"/>
  <c r="DF119"/>
  <c r="DK119"/>
  <c r="DL119"/>
  <c r="DG119" s="1"/>
  <c r="DM119"/>
  <c r="DH119" s="1"/>
  <c r="EF119"/>
  <c r="EG119"/>
  <c r="EK119"/>
  <c r="EL119"/>
  <c r="FL119"/>
  <c r="FM119"/>
  <c r="FN119"/>
  <c r="GA119"/>
  <c r="FK113" l="1"/>
  <c r="FO113" s="1"/>
  <c r="FP113" s="1"/>
  <c r="FQ113" s="1"/>
  <c r="AO119"/>
  <c r="EH119"/>
  <c r="FE118"/>
  <c r="FF118" s="1"/>
  <c r="FK114"/>
  <c r="FO114" s="1"/>
  <c r="FP114" s="1"/>
  <c r="FQ114" s="1"/>
  <c r="FZ116"/>
  <c r="FY116"/>
  <c r="GB116" s="1"/>
  <c r="GC116" s="1"/>
  <c r="GD116" s="1"/>
  <c r="FH115"/>
  <c r="DI119"/>
  <c r="AY119" s="1"/>
  <c r="EM119" s="1"/>
  <c r="ER117"/>
  <c r="EV117" s="1"/>
  <c r="FS117" s="1"/>
  <c r="FX117" s="1"/>
  <c r="FU117"/>
  <c r="EY117"/>
  <c r="FV117"/>
  <c r="FT117"/>
  <c r="FW117"/>
  <c r="FD117"/>
  <c r="AQ119"/>
  <c r="EO118"/>
  <c r="EZ116"/>
  <c r="FG116" s="1"/>
  <c r="EJ118"/>
  <c r="AK69"/>
  <c r="AM69" s="1"/>
  <c r="AL69"/>
  <c r="EH69" s="1"/>
  <c r="AN69"/>
  <c r="AV69"/>
  <c r="EL69" s="1"/>
  <c r="BH69"/>
  <c r="CZ69"/>
  <c r="AT69" s="1"/>
  <c r="EK69" s="1"/>
  <c r="DC69"/>
  <c r="DF69"/>
  <c r="DL69"/>
  <c r="DG69" s="1"/>
  <c r="DM69"/>
  <c r="DH69" s="1"/>
  <c r="EF69"/>
  <c r="EG69"/>
  <c r="FL69"/>
  <c r="FM69"/>
  <c r="FN69"/>
  <c r="GA69"/>
  <c r="AQ69" l="1"/>
  <c r="AR69" s="1"/>
  <c r="AP69"/>
  <c r="AO69"/>
  <c r="EI69" s="1"/>
  <c r="EP69" s="1"/>
  <c r="EN69"/>
  <c r="EI119"/>
  <c r="FE119" s="1"/>
  <c r="FF119" s="1"/>
  <c r="FH116"/>
  <c r="FY117"/>
  <c r="GB117" s="1"/>
  <c r="GC117" s="1"/>
  <c r="GD117" s="1"/>
  <c r="FZ117"/>
  <c r="FJ115"/>
  <c r="FI115"/>
  <c r="EZ117"/>
  <c r="FG117" s="1"/>
  <c r="ET119"/>
  <c r="AR119"/>
  <c r="AZ119"/>
  <c r="EU119" s="1"/>
  <c r="ES119"/>
  <c r="ER118"/>
  <c r="EV118" s="1"/>
  <c r="FS118" s="1"/>
  <c r="FX118" s="1"/>
  <c r="FU118"/>
  <c r="FW118"/>
  <c r="EY118"/>
  <c r="FV118"/>
  <c r="FT118"/>
  <c r="FD118"/>
  <c r="DI69"/>
  <c r="AY69" s="1"/>
  <c r="EM69" s="1"/>
  <c r="DK69"/>
  <c r="BG69"/>
  <c r="ES69"/>
  <c r="AK70"/>
  <c r="AM70" s="1"/>
  <c r="AL70"/>
  <c r="EN70" s="1"/>
  <c r="AN70"/>
  <c r="AQ70"/>
  <c r="AR70" s="1"/>
  <c r="AT70"/>
  <c r="AV70"/>
  <c r="BG70"/>
  <c r="BH70"/>
  <c r="CZ70"/>
  <c r="DC70"/>
  <c r="DF70"/>
  <c r="DI70" s="1"/>
  <c r="AY70" s="1"/>
  <c r="EM70" s="1"/>
  <c r="DK70"/>
  <c r="DL70"/>
  <c r="DG70" s="1"/>
  <c r="DM70"/>
  <c r="DH70" s="1"/>
  <c r="EF70"/>
  <c r="EG70"/>
  <c r="EK70"/>
  <c r="EL70"/>
  <c r="FL70"/>
  <c r="FM70"/>
  <c r="FN70"/>
  <c r="GA70"/>
  <c r="AP70" l="1"/>
  <c r="AZ69"/>
  <c r="EU69" s="1"/>
  <c r="ET69"/>
  <c r="AO70"/>
  <c r="EJ119"/>
  <c r="EP119"/>
  <c r="EO119"/>
  <c r="FK115"/>
  <c r="FO115" s="1"/>
  <c r="FP115" s="1"/>
  <c r="FQ115" s="1"/>
  <c r="FZ118"/>
  <c r="FY118"/>
  <c r="GB118" s="1"/>
  <c r="GC118" s="1"/>
  <c r="GD118" s="1"/>
  <c r="EZ118"/>
  <c r="FG118" s="1"/>
  <c r="FH117"/>
  <c r="FJ116"/>
  <c r="FI116"/>
  <c r="EJ69"/>
  <c r="ET70"/>
  <c r="EH70"/>
  <c r="ES70"/>
  <c r="AZ70"/>
  <c r="EU70" s="1"/>
  <c r="FE69"/>
  <c r="FF69" s="1"/>
  <c r="EO69"/>
  <c r="AK71"/>
  <c r="AM71" s="1"/>
  <c r="AL71"/>
  <c r="EN71" s="1"/>
  <c r="AN71"/>
  <c r="AO71"/>
  <c r="AT71"/>
  <c r="AV71"/>
  <c r="EL71" s="1"/>
  <c r="BG71"/>
  <c r="BH71"/>
  <c r="CZ71"/>
  <c r="DC71"/>
  <c r="DF71"/>
  <c r="DK71"/>
  <c r="DL71"/>
  <c r="DG71" s="1"/>
  <c r="DM71"/>
  <c r="DH71" s="1"/>
  <c r="EF71"/>
  <c r="EG71"/>
  <c r="EK71"/>
  <c r="FL71"/>
  <c r="FM71"/>
  <c r="FN71"/>
  <c r="GA71"/>
  <c r="AP71" l="1"/>
  <c r="AQ71"/>
  <c r="AR71" s="1"/>
  <c r="FW119"/>
  <c r="FU119"/>
  <c r="ER119"/>
  <c r="EV119" s="1"/>
  <c r="FT119"/>
  <c r="FV119"/>
  <c r="EY119"/>
  <c r="EZ119" s="1"/>
  <c r="FD119"/>
  <c r="FK116"/>
  <c r="FO116" s="1"/>
  <c r="FP116" s="1"/>
  <c r="FQ116" s="1"/>
  <c r="FI117"/>
  <c r="FJ117"/>
  <c r="FS119"/>
  <c r="FX119" s="1"/>
  <c r="FH118"/>
  <c r="EI70"/>
  <c r="EP70" s="1"/>
  <c r="EH71"/>
  <c r="EI71" s="1"/>
  <c r="DI71"/>
  <c r="AY71" s="1"/>
  <c r="EM71" s="1"/>
  <c r="ER69"/>
  <c r="EV69" s="1"/>
  <c r="FS69" s="1"/>
  <c r="FX69" s="1"/>
  <c r="FU69"/>
  <c r="FT69"/>
  <c r="FW69"/>
  <c r="EY69"/>
  <c r="FV69"/>
  <c r="FD69"/>
  <c r="ES71"/>
  <c r="AK72"/>
  <c r="AM72" s="1"/>
  <c r="AL72"/>
  <c r="EN72" s="1"/>
  <c r="AN72"/>
  <c r="AO72"/>
  <c r="AT72"/>
  <c r="AV72"/>
  <c r="EL72" s="1"/>
  <c r="BH72"/>
  <c r="CZ72"/>
  <c r="DC72"/>
  <c r="DF72"/>
  <c r="DK72"/>
  <c r="DL72"/>
  <c r="BG72" s="1"/>
  <c r="DM72"/>
  <c r="DH72" s="1"/>
  <c r="EF72"/>
  <c r="EG72"/>
  <c r="EK72"/>
  <c r="FL72"/>
  <c r="FM72"/>
  <c r="FN72"/>
  <c r="GA72"/>
  <c r="AP72" l="1"/>
  <c r="AQ72"/>
  <c r="AR72" s="1"/>
  <c r="ET71"/>
  <c r="AZ71"/>
  <c r="EU71" s="1"/>
  <c r="FG119"/>
  <c r="FH119" s="1"/>
  <c r="FI119" s="1"/>
  <c r="EO70"/>
  <c r="FT70" s="1"/>
  <c r="EJ70"/>
  <c r="EH72"/>
  <c r="FE70"/>
  <c r="FF70" s="1"/>
  <c r="FK117"/>
  <c r="FO117" s="1"/>
  <c r="FP117" s="1"/>
  <c r="FQ117" s="1"/>
  <c r="FJ118"/>
  <c r="FI118"/>
  <c r="FJ119"/>
  <c r="FZ119"/>
  <c r="FY119"/>
  <c r="GB119" s="1"/>
  <c r="GC119" s="1"/>
  <c r="GD119" s="1"/>
  <c r="FE71"/>
  <c r="FF71" s="1"/>
  <c r="EP71"/>
  <c r="EI72"/>
  <c r="FY69"/>
  <c r="GB69" s="1"/>
  <c r="GC69" s="1"/>
  <c r="GD69" s="1"/>
  <c r="FZ69"/>
  <c r="DG72"/>
  <c r="DI72" s="1"/>
  <c r="AY72" s="1"/>
  <c r="EM72" s="1"/>
  <c r="EZ69"/>
  <c r="FG69" s="1"/>
  <c r="EO71"/>
  <c r="EJ71"/>
  <c r="AK73"/>
  <c r="AM73" s="1"/>
  <c r="AL73"/>
  <c r="EN73" s="1"/>
  <c r="AN73"/>
  <c r="AP73"/>
  <c r="AT73"/>
  <c r="AV73"/>
  <c r="BH73"/>
  <c r="CZ73"/>
  <c r="DC73"/>
  <c r="DF73"/>
  <c r="DK73"/>
  <c r="DL73"/>
  <c r="DG73" s="1"/>
  <c r="DM73"/>
  <c r="DH73" s="1"/>
  <c r="EF73"/>
  <c r="EG73"/>
  <c r="EK73"/>
  <c r="EL73"/>
  <c r="FL73"/>
  <c r="FM73"/>
  <c r="FN73"/>
  <c r="GA73"/>
  <c r="AZ72" l="1"/>
  <c r="EU72" s="1"/>
  <c r="ET72"/>
  <c r="AO73"/>
  <c r="ES72"/>
  <c r="EJ72"/>
  <c r="ER70"/>
  <c r="EV70" s="1"/>
  <c r="FS70" s="1"/>
  <c r="FX70" s="1"/>
  <c r="FZ70" s="1"/>
  <c r="AQ73"/>
  <c r="AR73" s="1"/>
  <c r="FW70"/>
  <c r="FV70"/>
  <c r="FD70"/>
  <c r="EY70"/>
  <c r="EZ70" s="1"/>
  <c r="FU70"/>
  <c r="FK119"/>
  <c r="FO119" s="1"/>
  <c r="FP119" s="1"/>
  <c r="FQ119" s="1"/>
  <c r="FK118"/>
  <c r="FO118" s="1"/>
  <c r="FP118" s="1"/>
  <c r="FQ118" s="1"/>
  <c r="EH73"/>
  <c r="FE72"/>
  <c r="FF72" s="1"/>
  <c r="DI73"/>
  <c r="AY73" s="1"/>
  <c r="EM73" s="1"/>
  <c r="FT71"/>
  <c r="EY71"/>
  <c r="FV71"/>
  <c r="ER71"/>
  <c r="EV71" s="1"/>
  <c r="FS71" s="1"/>
  <c r="FX71" s="1"/>
  <c r="FU71"/>
  <c r="FW71"/>
  <c r="FD71"/>
  <c r="EP72"/>
  <c r="FH69"/>
  <c r="BG73"/>
  <c r="EO72"/>
  <c r="AK74"/>
  <c r="AL74"/>
  <c r="EN74" s="1"/>
  <c r="AM74"/>
  <c r="AN74"/>
  <c r="AO74"/>
  <c r="AP74"/>
  <c r="AQ74"/>
  <c r="AR74" s="1"/>
  <c r="AT74"/>
  <c r="AV74"/>
  <c r="EL74" s="1"/>
  <c r="BH74"/>
  <c r="CZ74"/>
  <c r="DC74"/>
  <c r="DF74"/>
  <c r="DK74"/>
  <c r="DL74"/>
  <c r="DG74" s="1"/>
  <c r="DM74"/>
  <c r="DH74" s="1"/>
  <c r="EF74"/>
  <c r="EG74"/>
  <c r="EK74"/>
  <c r="FL74"/>
  <c r="FM74"/>
  <c r="FN74"/>
  <c r="GA74"/>
  <c r="ES73" l="1"/>
  <c r="ET73"/>
  <c r="AZ73"/>
  <c r="EU73" s="1"/>
  <c r="FY70"/>
  <c r="GB70" s="1"/>
  <c r="GC70" s="1"/>
  <c r="GD70" s="1"/>
  <c r="FG70"/>
  <c r="FH70" s="1"/>
  <c r="FJ70" s="1"/>
  <c r="EI73"/>
  <c r="FE73" s="1"/>
  <c r="FF73" s="1"/>
  <c r="ET74"/>
  <c r="EH74"/>
  <c r="EI74" s="1"/>
  <c r="EJ74" s="1"/>
  <c r="DI74"/>
  <c r="AY74" s="1"/>
  <c r="EM74" s="1"/>
  <c r="FZ71"/>
  <c r="FY71"/>
  <c r="GB71" s="1"/>
  <c r="GC71" s="1"/>
  <c r="GD71" s="1"/>
  <c r="ER72"/>
  <c r="EV72" s="1"/>
  <c r="FS72" s="1"/>
  <c r="FX72" s="1"/>
  <c r="FU72"/>
  <c r="FW72"/>
  <c r="EY72"/>
  <c r="FV72"/>
  <c r="FT72"/>
  <c r="FD72"/>
  <c r="FJ69"/>
  <c r="FI69"/>
  <c r="EZ71"/>
  <c r="FG71" s="1"/>
  <c r="ES74"/>
  <c r="AZ74"/>
  <c r="EU74" s="1"/>
  <c r="BG74"/>
  <c r="FI70"/>
  <c r="AK75"/>
  <c r="AL75"/>
  <c r="AM75"/>
  <c r="AN75"/>
  <c r="AO75"/>
  <c r="AP75"/>
  <c r="AQ75"/>
  <c r="AR75" s="1"/>
  <c r="AT75"/>
  <c r="AV75"/>
  <c r="EL75" s="1"/>
  <c r="BG75"/>
  <c r="BH75"/>
  <c r="CZ75"/>
  <c r="DC75"/>
  <c r="DF75"/>
  <c r="DK75"/>
  <c r="DL75"/>
  <c r="DG75" s="1"/>
  <c r="DM75"/>
  <c r="DH75" s="1"/>
  <c r="EF75"/>
  <c r="EG75"/>
  <c r="EK75"/>
  <c r="EN75"/>
  <c r="FL75"/>
  <c r="FM75"/>
  <c r="FN75"/>
  <c r="GA75"/>
  <c r="FK69" l="1"/>
  <c r="FO69" s="1"/>
  <c r="FP69" s="1"/>
  <c r="FQ69" s="1"/>
  <c r="EJ73"/>
  <c r="EO73"/>
  <c r="EP73"/>
  <c r="FK70"/>
  <c r="FO70" s="1"/>
  <c r="FP70" s="1"/>
  <c r="FQ70" s="1"/>
  <c r="FE74"/>
  <c r="FF74" s="1"/>
  <c r="ET75"/>
  <c r="EH75"/>
  <c r="EI75" s="1"/>
  <c r="EJ75" s="1"/>
  <c r="EP74"/>
  <c r="DI75"/>
  <c r="AY75" s="1"/>
  <c r="EM75" s="1"/>
  <c r="FH71"/>
  <c r="FZ72"/>
  <c r="FY72"/>
  <c r="GB72" s="1"/>
  <c r="GC72" s="1"/>
  <c r="GD72" s="1"/>
  <c r="EZ72"/>
  <c r="FG72" s="1"/>
  <c r="ES75"/>
  <c r="AZ75"/>
  <c r="EU75" s="1"/>
  <c r="EO74"/>
  <c r="AK76"/>
  <c r="AM76" s="1"/>
  <c r="AL76"/>
  <c r="EN76" s="1"/>
  <c r="AN76"/>
  <c r="AO76"/>
  <c r="AP76"/>
  <c r="AQ76"/>
  <c r="AR76" s="1"/>
  <c r="AT76"/>
  <c r="AV76"/>
  <c r="EL76" s="1"/>
  <c r="BH76"/>
  <c r="CZ76"/>
  <c r="DC76"/>
  <c r="DF76"/>
  <c r="DK76"/>
  <c r="DL76"/>
  <c r="BG76" s="1"/>
  <c r="DM76"/>
  <c r="DH76" s="1"/>
  <c r="EF76"/>
  <c r="EG76"/>
  <c r="EH76" s="1"/>
  <c r="EK76"/>
  <c r="FL76"/>
  <c r="FM76"/>
  <c r="FN76"/>
  <c r="GA76"/>
  <c r="EY73" l="1"/>
  <c r="EZ73" s="1"/>
  <c r="FG73" s="1"/>
  <c r="FH73" s="1"/>
  <c r="FW73"/>
  <c r="FD73"/>
  <c r="FT73"/>
  <c r="FU73"/>
  <c r="ER73"/>
  <c r="EV73" s="1"/>
  <c r="FS73" s="1"/>
  <c r="FX73" s="1"/>
  <c r="FV73"/>
  <c r="FE75"/>
  <c r="FF75" s="1"/>
  <c r="ET76"/>
  <c r="FH72"/>
  <c r="EI76"/>
  <c r="FE76" s="1"/>
  <c r="FF76" s="1"/>
  <c r="FW74"/>
  <c r="EY74"/>
  <c r="FV74"/>
  <c r="ER74"/>
  <c r="EV74" s="1"/>
  <c r="FU74"/>
  <c r="FT74"/>
  <c r="FD74"/>
  <c r="FI71"/>
  <c r="FJ71"/>
  <c r="DG76"/>
  <c r="DI76" s="1"/>
  <c r="AY76" s="1"/>
  <c r="EM76" s="1"/>
  <c r="EP75"/>
  <c r="ES76"/>
  <c r="AZ76"/>
  <c r="EU76" s="1"/>
  <c r="EO75"/>
  <c r="AK77"/>
  <c r="AL77"/>
  <c r="AM77"/>
  <c r="AN77"/>
  <c r="AO77"/>
  <c r="AP77"/>
  <c r="AQ77"/>
  <c r="AR77" s="1"/>
  <c r="AT77"/>
  <c r="AV77"/>
  <c r="EL77" s="1"/>
  <c r="BH77"/>
  <c r="CZ77"/>
  <c r="DC77"/>
  <c r="DF77"/>
  <c r="DK77"/>
  <c r="DL77"/>
  <c r="DG77" s="1"/>
  <c r="DM77"/>
  <c r="DH77" s="1"/>
  <c r="EF77"/>
  <c r="EG77"/>
  <c r="EK77"/>
  <c r="EN77"/>
  <c r="FL77"/>
  <c r="FM77"/>
  <c r="FN77"/>
  <c r="GA77"/>
  <c r="FZ73" l="1"/>
  <c r="FY73"/>
  <c r="GB73" s="1"/>
  <c r="GC73" s="1"/>
  <c r="GD73" s="1"/>
  <c r="ET77"/>
  <c r="FK71"/>
  <c r="FO71" s="1"/>
  <c r="FP71" s="1"/>
  <c r="FQ71" s="1"/>
  <c r="AZ77"/>
  <c r="EU77" s="1"/>
  <c r="ES77"/>
  <c r="EH77"/>
  <c r="EI77" s="1"/>
  <c r="FE77" s="1"/>
  <c r="FF77" s="1"/>
  <c r="DI77"/>
  <c r="AY77" s="1"/>
  <c r="EM77" s="1"/>
  <c r="FW75"/>
  <c r="EY75"/>
  <c r="FV75"/>
  <c r="ER75"/>
  <c r="EV75" s="1"/>
  <c r="FU75"/>
  <c r="FT75"/>
  <c r="FD75"/>
  <c r="FI73"/>
  <c r="FJ73"/>
  <c r="FJ72"/>
  <c r="FI72"/>
  <c r="BG77"/>
  <c r="FS74"/>
  <c r="FX74" s="1"/>
  <c r="EP76"/>
  <c r="EZ74"/>
  <c r="FG74"/>
  <c r="EO76"/>
  <c r="EJ76"/>
  <c r="AK78"/>
  <c r="AL78"/>
  <c r="EN78" s="1"/>
  <c r="AM78"/>
  <c r="AN78"/>
  <c r="AO78"/>
  <c r="AP78"/>
  <c r="AQ78"/>
  <c r="AR78" s="1"/>
  <c r="AT78"/>
  <c r="AV78"/>
  <c r="EL78" s="1"/>
  <c r="BG78"/>
  <c r="BH78"/>
  <c r="CZ78"/>
  <c r="DC78"/>
  <c r="DF78"/>
  <c r="DI78" s="1"/>
  <c r="AY78" s="1"/>
  <c r="EM78" s="1"/>
  <c r="DK78"/>
  <c r="DL78"/>
  <c r="DG78" s="1"/>
  <c r="DM78"/>
  <c r="DH78" s="1"/>
  <c r="EF78"/>
  <c r="EG78"/>
  <c r="EK78"/>
  <c r="FL78"/>
  <c r="FM78"/>
  <c r="FN78"/>
  <c r="GA78"/>
  <c r="EH78" l="1"/>
  <c r="EI78" s="1"/>
  <c r="FE78" s="1"/>
  <c r="FF78" s="1"/>
  <c r="FK73"/>
  <c r="FO73" s="1"/>
  <c r="FP73" s="1"/>
  <c r="FQ73" s="1"/>
  <c r="EP77"/>
  <c r="ET78"/>
  <c r="EO77"/>
  <c r="FD77" s="1"/>
  <c r="FK72"/>
  <c r="FO72" s="1"/>
  <c r="FP72" s="1"/>
  <c r="FQ72" s="1"/>
  <c r="FH74"/>
  <c r="FS75"/>
  <c r="FX75" s="1"/>
  <c r="EY76"/>
  <c r="FV76"/>
  <c r="ER76"/>
  <c r="EV76" s="1"/>
  <c r="FU76"/>
  <c r="FT76"/>
  <c r="FW76"/>
  <c r="FD76"/>
  <c r="FZ74"/>
  <c r="FY74"/>
  <c r="GB74" s="1"/>
  <c r="GC74" s="1"/>
  <c r="GD74" s="1"/>
  <c r="EZ75"/>
  <c r="FG75" s="1"/>
  <c r="ES78"/>
  <c r="AZ78"/>
  <c r="EU78" s="1"/>
  <c r="EJ77"/>
  <c r="AK79"/>
  <c r="AM79" s="1"/>
  <c r="AL79"/>
  <c r="EN79" s="1"/>
  <c r="AN79"/>
  <c r="AO79"/>
  <c r="AP79"/>
  <c r="AT79"/>
  <c r="AV79"/>
  <c r="BG79"/>
  <c r="BH79"/>
  <c r="CZ79"/>
  <c r="DC79"/>
  <c r="DF79"/>
  <c r="DI79" s="1"/>
  <c r="AY79" s="1"/>
  <c r="EM79" s="1"/>
  <c r="DK79"/>
  <c r="DL79"/>
  <c r="DG79" s="1"/>
  <c r="DM79"/>
  <c r="DH79" s="1"/>
  <c r="EF79"/>
  <c r="EG79"/>
  <c r="EK79"/>
  <c r="EL79"/>
  <c r="FL79"/>
  <c r="FM79"/>
  <c r="FN79"/>
  <c r="GA79"/>
  <c r="FT77" l="1"/>
  <c r="FU77"/>
  <c r="FW77"/>
  <c r="ER77"/>
  <c r="EV77" s="1"/>
  <c r="FV77"/>
  <c r="EY77"/>
  <c r="EZ77" s="1"/>
  <c r="FG77" s="1"/>
  <c r="EH79"/>
  <c r="EI79" s="1"/>
  <c r="EP78"/>
  <c r="EO78"/>
  <c r="FD78" s="1"/>
  <c r="FJ74"/>
  <c r="FI74"/>
  <c r="FS77"/>
  <c r="FX77" s="1"/>
  <c r="FH75"/>
  <c r="FZ75"/>
  <c r="FY75"/>
  <c r="GB75" s="1"/>
  <c r="GC75" s="1"/>
  <c r="GD75" s="1"/>
  <c r="FS76"/>
  <c r="FX76" s="1"/>
  <c r="EJ78"/>
  <c r="EZ76"/>
  <c r="FG76" s="1"/>
  <c r="AQ79"/>
  <c r="AK80"/>
  <c r="AP80" s="1"/>
  <c r="AL80"/>
  <c r="AM80"/>
  <c r="AN80"/>
  <c r="AO80"/>
  <c r="AQ80"/>
  <c r="AR80" s="1"/>
  <c r="AT80"/>
  <c r="AV80"/>
  <c r="BG80"/>
  <c r="BH80"/>
  <c r="CZ80"/>
  <c r="DC80"/>
  <c r="DF80"/>
  <c r="DK80"/>
  <c r="DL80"/>
  <c r="DG80" s="1"/>
  <c r="DM80"/>
  <c r="DH80" s="1"/>
  <c r="EF80"/>
  <c r="EG80"/>
  <c r="EK80"/>
  <c r="EL80"/>
  <c r="EN80"/>
  <c r="FL80"/>
  <c r="FM80"/>
  <c r="FN80"/>
  <c r="GA80"/>
  <c r="FT78" l="1"/>
  <c r="ER78"/>
  <c r="EV78" s="1"/>
  <c r="FS78" s="1"/>
  <c r="FX78" s="1"/>
  <c r="FU78"/>
  <c r="FW78"/>
  <c r="FV78"/>
  <c r="EY78"/>
  <c r="EZ78" s="1"/>
  <c r="FG78" s="1"/>
  <c r="FK74"/>
  <c r="FO74" s="1"/>
  <c r="FP74" s="1"/>
  <c r="FQ74" s="1"/>
  <c r="EH80"/>
  <c r="EP79"/>
  <c r="FE79"/>
  <c r="FF79" s="1"/>
  <c r="EJ79"/>
  <c r="EO79"/>
  <c r="FD79" s="1"/>
  <c r="ET80"/>
  <c r="FH76"/>
  <c r="EI80"/>
  <c r="EP80" s="1"/>
  <c r="DI80"/>
  <c r="AY80" s="1"/>
  <c r="EM80" s="1"/>
  <c r="ET79"/>
  <c r="AR79"/>
  <c r="AZ79"/>
  <c r="EU79" s="1"/>
  <c r="ES79"/>
  <c r="FZ76"/>
  <c r="FY76"/>
  <c r="GB76" s="1"/>
  <c r="GC76" s="1"/>
  <c r="GD76" s="1"/>
  <c r="ES80"/>
  <c r="AZ80"/>
  <c r="EU80" s="1"/>
  <c r="FH77"/>
  <c r="FJ75"/>
  <c r="FI75"/>
  <c r="FY77"/>
  <c r="GB77" s="1"/>
  <c r="GC77" s="1"/>
  <c r="GD77" s="1"/>
  <c r="FZ77"/>
  <c r="ER79"/>
  <c r="FU79"/>
  <c r="FT79"/>
  <c r="FW79"/>
  <c r="EY79"/>
  <c r="FV79"/>
  <c r="AK81"/>
  <c r="AL81"/>
  <c r="AM81"/>
  <c r="AN81"/>
  <c r="AO81"/>
  <c r="AP81"/>
  <c r="AQ81"/>
  <c r="AR81" s="1"/>
  <c r="AT81"/>
  <c r="AV81"/>
  <c r="BG81"/>
  <c r="BH81"/>
  <c r="CZ81"/>
  <c r="DC81"/>
  <c r="DF81"/>
  <c r="DK81"/>
  <c r="DL81"/>
  <c r="DG81" s="1"/>
  <c r="DM81"/>
  <c r="DH81" s="1"/>
  <c r="EF81"/>
  <c r="EG81"/>
  <c r="EK81"/>
  <c r="EL81"/>
  <c r="EN81"/>
  <c r="FL81"/>
  <c r="FM81"/>
  <c r="FN81"/>
  <c r="GA81"/>
  <c r="EV79" l="1"/>
  <c r="FS79" s="1"/>
  <c r="FX79" s="1"/>
  <c r="FY79" s="1"/>
  <c r="GB79" s="1"/>
  <c r="GC79" s="1"/>
  <c r="GD79" s="1"/>
  <c r="FK75"/>
  <c r="FO75" s="1"/>
  <c r="FP75" s="1"/>
  <c r="FQ75" s="1"/>
  <c r="EO80"/>
  <c r="FD80" s="1"/>
  <c r="EH81"/>
  <c r="ES81"/>
  <c r="ET81"/>
  <c r="FE80"/>
  <c r="FF80" s="1"/>
  <c r="EI81"/>
  <c r="FE81" s="1"/>
  <c r="FF81" s="1"/>
  <c r="FH78"/>
  <c r="DI81"/>
  <c r="AY81" s="1"/>
  <c r="EM81" s="1"/>
  <c r="EJ80"/>
  <c r="FZ78"/>
  <c r="FY78"/>
  <c r="GB78" s="1"/>
  <c r="GC78" s="1"/>
  <c r="GD78" s="1"/>
  <c r="FI76"/>
  <c r="FJ76"/>
  <c r="AZ81"/>
  <c r="EU81" s="1"/>
  <c r="EZ79"/>
  <c r="FG79" s="1"/>
  <c r="FI77"/>
  <c r="FJ77"/>
  <c r="AK82"/>
  <c r="AL82"/>
  <c r="EN82" s="1"/>
  <c r="AM82"/>
  <c r="AN82"/>
  <c r="AO82"/>
  <c r="AP82"/>
  <c r="AQ82"/>
  <c r="ET82" s="1"/>
  <c r="AV82"/>
  <c r="BH82"/>
  <c r="CZ82"/>
  <c r="AT82" s="1"/>
  <c r="EK82" s="1"/>
  <c r="DC82"/>
  <c r="DF82"/>
  <c r="DL82"/>
  <c r="BG82" s="1"/>
  <c r="DM82"/>
  <c r="DH82" s="1"/>
  <c r="EF82"/>
  <c r="EG82"/>
  <c r="EL82"/>
  <c r="FL82"/>
  <c r="FM82"/>
  <c r="FN82"/>
  <c r="GA82"/>
  <c r="FZ79" l="1"/>
  <c r="FW80"/>
  <c r="FU80"/>
  <c r="FT80"/>
  <c r="EY80"/>
  <c r="EZ80" s="1"/>
  <c r="FG80" s="1"/>
  <c r="ER80"/>
  <c r="EV80" s="1"/>
  <c r="FS80" s="1"/>
  <c r="FX80" s="1"/>
  <c r="FZ80" s="1"/>
  <c r="EH82"/>
  <c r="EI82" s="1"/>
  <c r="EP82" s="1"/>
  <c r="FV80"/>
  <c r="FK76"/>
  <c r="FO76" s="1"/>
  <c r="FP76" s="1"/>
  <c r="FQ76" s="1"/>
  <c r="EP81"/>
  <c r="FK77"/>
  <c r="FO77" s="1"/>
  <c r="FP77" s="1"/>
  <c r="FQ77" s="1"/>
  <c r="EJ81"/>
  <c r="EO81"/>
  <c r="EY81" s="1"/>
  <c r="FH79"/>
  <c r="FI78"/>
  <c r="FJ78"/>
  <c r="ES82"/>
  <c r="AZ82"/>
  <c r="EU82" s="1"/>
  <c r="AR82"/>
  <c r="DG82"/>
  <c r="DI82" s="1"/>
  <c r="AY82" s="1"/>
  <c r="EM82" s="1"/>
  <c r="DK82"/>
  <c r="AK83"/>
  <c r="AM83" s="1"/>
  <c r="AL83"/>
  <c r="EN83" s="1"/>
  <c r="AN83"/>
  <c r="AP83"/>
  <c r="AQ83"/>
  <c r="AR83" s="1"/>
  <c r="AT83"/>
  <c r="AV83"/>
  <c r="BH83"/>
  <c r="CZ83"/>
  <c r="DC83"/>
  <c r="DF83"/>
  <c r="DL83"/>
  <c r="BG83" s="1"/>
  <c r="DM83"/>
  <c r="DH83" s="1"/>
  <c r="EF83"/>
  <c r="EG83"/>
  <c r="EH83"/>
  <c r="EK83"/>
  <c r="EL83"/>
  <c r="FL83"/>
  <c r="FM83"/>
  <c r="FN83"/>
  <c r="GA83"/>
  <c r="FY80" l="1"/>
  <c r="GB80" s="1"/>
  <c r="GC80" s="1"/>
  <c r="GD80" s="1"/>
  <c r="FT81"/>
  <c r="AO83"/>
  <c r="EI83" s="1"/>
  <c r="EP83" s="1"/>
  <c r="FU81"/>
  <c r="FD81"/>
  <c r="FW81"/>
  <c r="FK78"/>
  <c r="FO78" s="1"/>
  <c r="FP78" s="1"/>
  <c r="FQ78" s="1"/>
  <c r="ET83"/>
  <c r="ER81"/>
  <c r="EV81" s="1"/>
  <c r="FS81" s="1"/>
  <c r="FX81" s="1"/>
  <c r="FV81"/>
  <c r="FE82"/>
  <c r="FF82" s="1"/>
  <c r="FH80"/>
  <c r="EO82"/>
  <c r="DG83"/>
  <c r="DI83" s="1"/>
  <c r="AY83" s="1"/>
  <c r="EM83" s="1"/>
  <c r="ES83"/>
  <c r="AZ83"/>
  <c r="EU83" s="1"/>
  <c r="EJ82"/>
  <c r="EZ81"/>
  <c r="FJ79"/>
  <c r="FI79"/>
  <c r="DK83"/>
  <c r="AK84"/>
  <c r="AQ84" s="1"/>
  <c r="AR84" s="1"/>
  <c r="AL84"/>
  <c r="EH84" s="1"/>
  <c r="AN84"/>
  <c r="AO84"/>
  <c r="AV84"/>
  <c r="BH84"/>
  <c r="CZ84"/>
  <c r="AT84" s="1"/>
  <c r="EK84" s="1"/>
  <c r="DC84"/>
  <c r="DF84"/>
  <c r="DL84"/>
  <c r="DG84" s="1"/>
  <c r="DM84"/>
  <c r="DH84" s="1"/>
  <c r="EF84"/>
  <c r="EG84"/>
  <c r="EL84"/>
  <c r="FL84"/>
  <c r="FM84"/>
  <c r="FN84"/>
  <c r="GA84"/>
  <c r="AM84" l="1"/>
  <c r="EI84" s="1"/>
  <c r="EP84" s="1"/>
  <c r="AP84"/>
  <c r="FG81"/>
  <c r="FH81" s="1"/>
  <c r="EN84"/>
  <c r="FE83"/>
  <c r="FF83" s="1"/>
  <c r="EJ83"/>
  <c r="ET84"/>
  <c r="FK79"/>
  <c r="FO79" s="1"/>
  <c r="FP79" s="1"/>
  <c r="FQ79" s="1"/>
  <c r="DI84"/>
  <c r="AY84" s="1"/>
  <c r="EM84" s="1"/>
  <c r="FZ81"/>
  <c r="FY81"/>
  <c r="GB81" s="1"/>
  <c r="GC81" s="1"/>
  <c r="GD81" s="1"/>
  <c r="FW82"/>
  <c r="ER82"/>
  <c r="EV82" s="1"/>
  <c r="FS82" s="1"/>
  <c r="FX82" s="1"/>
  <c r="EY82"/>
  <c r="FV82"/>
  <c r="FU82"/>
  <c r="FT82"/>
  <c r="FD82"/>
  <c r="ES84"/>
  <c r="AZ84"/>
  <c r="EU84" s="1"/>
  <c r="FJ80"/>
  <c r="FI80"/>
  <c r="DK84"/>
  <c r="BG84"/>
  <c r="EO83"/>
  <c r="AK85"/>
  <c r="AM85" s="1"/>
  <c r="AL85"/>
  <c r="EN85" s="1"/>
  <c r="AN85"/>
  <c r="AO85"/>
  <c r="AT85"/>
  <c r="AV85"/>
  <c r="EL85" s="1"/>
  <c r="BH85"/>
  <c r="CZ85"/>
  <c r="DC85"/>
  <c r="DF85"/>
  <c r="DL85"/>
  <c r="DG85" s="1"/>
  <c r="DM85"/>
  <c r="DH85" s="1"/>
  <c r="EF85"/>
  <c r="EG85"/>
  <c r="EK85"/>
  <c r="FL85"/>
  <c r="FM85"/>
  <c r="FN85"/>
  <c r="GA85"/>
  <c r="AP85" l="1"/>
  <c r="AQ85"/>
  <c r="AR85" s="1"/>
  <c r="EJ84"/>
  <c r="EH85"/>
  <c r="FK80"/>
  <c r="FO80" s="1"/>
  <c r="FP80" s="1"/>
  <c r="FQ80" s="1"/>
  <c r="EI85"/>
  <c r="FE85" s="1"/>
  <c r="FF85" s="1"/>
  <c r="DI85"/>
  <c r="AY85" s="1"/>
  <c r="EM85" s="1"/>
  <c r="FW83"/>
  <c r="EY83"/>
  <c r="FV83"/>
  <c r="ER83"/>
  <c r="EV83" s="1"/>
  <c r="FS83" s="1"/>
  <c r="FX83" s="1"/>
  <c r="FU83"/>
  <c r="FT83"/>
  <c r="FD83"/>
  <c r="FI81"/>
  <c r="FJ81"/>
  <c r="FY82"/>
  <c r="GB82" s="1"/>
  <c r="GC82" s="1"/>
  <c r="GD82" s="1"/>
  <c r="FZ82"/>
  <c r="DK85"/>
  <c r="BG85"/>
  <c r="EO84"/>
  <c r="EZ82"/>
  <c r="FG82" s="1"/>
  <c r="FE84"/>
  <c r="FF84" s="1"/>
  <c r="AK86"/>
  <c r="AQ86" s="1"/>
  <c r="AR86" s="1"/>
  <c r="AL86"/>
  <c r="EN86" s="1"/>
  <c r="AN86"/>
  <c r="AP86"/>
  <c r="AV86"/>
  <c r="EL86" s="1"/>
  <c r="BH86"/>
  <c r="CZ86"/>
  <c r="AT86" s="1"/>
  <c r="EK86" s="1"/>
  <c r="DC86"/>
  <c r="DF86"/>
  <c r="DL86"/>
  <c r="BG86" s="1"/>
  <c r="DM86"/>
  <c r="DH86" s="1"/>
  <c r="EF86"/>
  <c r="EG86"/>
  <c r="FL86"/>
  <c r="FM86"/>
  <c r="FN86"/>
  <c r="GA86"/>
  <c r="ET85" l="1"/>
  <c r="ES85"/>
  <c r="AZ85"/>
  <c r="EU85" s="1"/>
  <c r="AO86"/>
  <c r="AM86"/>
  <c r="EH86"/>
  <c r="FK81"/>
  <c r="FO81" s="1"/>
  <c r="FP81" s="1"/>
  <c r="FQ81" s="1"/>
  <c r="ET86"/>
  <c r="FZ83"/>
  <c r="FY83"/>
  <c r="GB83" s="1"/>
  <c r="GC83" s="1"/>
  <c r="GD83" s="1"/>
  <c r="FH82"/>
  <c r="EP85"/>
  <c r="EZ83"/>
  <c r="FG83" s="1"/>
  <c r="DG86"/>
  <c r="DI86" s="1"/>
  <c r="AY86" s="1"/>
  <c r="EM86" s="1"/>
  <c r="ES86"/>
  <c r="AZ86"/>
  <c r="EU86" s="1"/>
  <c r="EO85"/>
  <c r="FT84"/>
  <c r="FW84"/>
  <c r="EY84"/>
  <c r="FV84"/>
  <c r="ER84"/>
  <c r="EV84" s="1"/>
  <c r="FS84" s="1"/>
  <c r="FX84" s="1"/>
  <c r="FU84"/>
  <c r="FD84"/>
  <c r="DK86"/>
  <c r="EJ85"/>
  <c r="AK87"/>
  <c r="AL87"/>
  <c r="EN87" s="1"/>
  <c r="AM87"/>
  <c r="AN87"/>
  <c r="AO87"/>
  <c r="AP87"/>
  <c r="AQ87"/>
  <c r="AR87" s="1"/>
  <c r="AT87"/>
  <c r="AV87"/>
  <c r="BG87"/>
  <c r="BH87"/>
  <c r="CZ87"/>
  <c r="DC87"/>
  <c r="DF87"/>
  <c r="DK87"/>
  <c r="DL87"/>
  <c r="DG87" s="1"/>
  <c r="DM87"/>
  <c r="DH87" s="1"/>
  <c r="EF87"/>
  <c r="EG87"/>
  <c r="EK87"/>
  <c r="EL87"/>
  <c r="FL87"/>
  <c r="FM87"/>
  <c r="FN87"/>
  <c r="GA87"/>
  <c r="ET87" l="1"/>
  <c r="EI86"/>
  <c r="FE86" s="1"/>
  <c r="FF86" s="1"/>
  <c r="EH87"/>
  <c r="FZ84"/>
  <c r="FY84"/>
  <c r="GB84" s="1"/>
  <c r="GC84" s="1"/>
  <c r="GD84" s="1"/>
  <c r="FH83"/>
  <c r="DI87"/>
  <c r="AY87" s="1"/>
  <c r="EM87" s="1"/>
  <c r="EZ84"/>
  <c r="FG84" s="1"/>
  <c r="ER85"/>
  <c r="EV85" s="1"/>
  <c r="FS85" s="1"/>
  <c r="FX85" s="1"/>
  <c r="FW85"/>
  <c r="EY85"/>
  <c r="FV85"/>
  <c r="FU85"/>
  <c r="FT85"/>
  <c r="FD85"/>
  <c r="ES87"/>
  <c r="AZ87"/>
  <c r="EU87" s="1"/>
  <c r="EO86"/>
  <c r="FJ82"/>
  <c r="FI82"/>
  <c r="AK88"/>
  <c r="AM88" s="1"/>
  <c r="AL88"/>
  <c r="EN88" s="1"/>
  <c r="AN88"/>
  <c r="AV88"/>
  <c r="EL88" s="1"/>
  <c r="BH88"/>
  <c r="CZ88"/>
  <c r="AT88" s="1"/>
  <c r="EK88" s="1"/>
  <c r="DC88"/>
  <c r="DF88"/>
  <c r="DL88"/>
  <c r="BG88" s="1"/>
  <c r="DM88"/>
  <c r="DH88" s="1"/>
  <c r="EF88"/>
  <c r="EG88"/>
  <c r="FL88"/>
  <c r="FM88"/>
  <c r="FN88"/>
  <c r="GA88"/>
  <c r="AP88" l="1"/>
  <c r="AO88"/>
  <c r="AQ88"/>
  <c r="AR88" s="1"/>
  <c r="EI87"/>
  <c r="EO87" s="1"/>
  <c r="FV87" s="1"/>
  <c r="EP86"/>
  <c r="EJ86"/>
  <c r="EH88"/>
  <c r="FK82"/>
  <c r="FO82" s="1"/>
  <c r="FP82" s="1"/>
  <c r="FQ82" s="1"/>
  <c r="FH84"/>
  <c r="FJ83"/>
  <c r="FI83"/>
  <c r="DG88"/>
  <c r="DI88" s="1"/>
  <c r="AY88" s="1"/>
  <c r="EM88" s="1"/>
  <c r="FW86"/>
  <c r="FT86"/>
  <c r="EY86"/>
  <c r="FV86"/>
  <c r="ER86"/>
  <c r="EV86" s="1"/>
  <c r="FU86"/>
  <c r="FD86"/>
  <c r="FY85"/>
  <c r="GB85" s="1"/>
  <c r="GC85" s="1"/>
  <c r="GD85" s="1"/>
  <c r="FZ85"/>
  <c r="EZ85"/>
  <c r="FG85" s="1"/>
  <c r="DK88"/>
  <c r="EP87"/>
  <c r="AK89"/>
  <c r="AQ89" s="1"/>
  <c r="AR89" s="1"/>
  <c r="AL89"/>
  <c r="EN89" s="1"/>
  <c r="AN89"/>
  <c r="AP89"/>
  <c r="AT89"/>
  <c r="AV89"/>
  <c r="BG89"/>
  <c r="BH89"/>
  <c r="CZ89"/>
  <c r="DC89"/>
  <c r="DF89"/>
  <c r="DK89"/>
  <c r="DL89"/>
  <c r="DG89" s="1"/>
  <c r="DM89"/>
  <c r="DH89" s="1"/>
  <c r="EF89"/>
  <c r="EG89"/>
  <c r="EK89"/>
  <c r="EL89"/>
  <c r="FL89"/>
  <c r="FM89"/>
  <c r="FN89"/>
  <c r="GA89"/>
  <c r="AO89" l="1"/>
  <c r="AM89"/>
  <c r="EI88"/>
  <c r="EP88" s="1"/>
  <c r="ES88"/>
  <c r="AZ88"/>
  <c r="EU88" s="1"/>
  <c r="ET88"/>
  <c r="FT87"/>
  <c r="FU87"/>
  <c r="ER87"/>
  <c r="EV87" s="1"/>
  <c r="ET89"/>
  <c r="FW87"/>
  <c r="FE87"/>
  <c r="FF87" s="1"/>
  <c r="EY87"/>
  <c r="EJ87"/>
  <c r="FD87"/>
  <c r="FS86"/>
  <c r="FX86" s="1"/>
  <c r="FY86" s="1"/>
  <c r="GB86" s="1"/>
  <c r="GC86" s="1"/>
  <c r="GD86" s="1"/>
  <c r="DI89"/>
  <c r="AY89" s="1"/>
  <c r="EM89" s="1"/>
  <c r="AZ89"/>
  <c r="EU89" s="1"/>
  <c r="EJ88"/>
  <c r="ES89"/>
  <c r="EH89"/>
  <c r="FK83"/>
  <c r="FO83" s="1"/>
  <c r="FP83" s="1"/>
  <c r="FQ83" s="1"/>
  <c r="FZ86"/>
  <c r="FS87"/>
  <c r="FX87" s="1"/>
  <c r="FH85"/>
  <c r="FJ84"/>
  <c r="FI84"/>
  <c r="EZ87"/>
  <c r="EZ86"/>
  <c r="FG86" s="1"/>
  <c r="EO88"/>
  <c r="AK90"/>
  <c r="AL90"/>
  <c r="EN90" s="1"/>
  <c r="AM90"/>
  <c r="AN90"/>
  <c r="AO90"/>
  <c r="AP90"/>
  <c r="AQ90"/>
  <c r="AR90" s="1"/>
  <c r="AV90"/>
  <c r="BH90"/>
  <c r="CZ90"/>
  <c r="AT90" s="1"/>
  <c r="EK90" s="1"/>
  <c r="DC90"/>
  <c r="DF90"/>
  <c r="DL90"/>
  <c r="BG90" s="1"/>
  <c r="DM90"/>
  <c r="DH90" s="1"/>
  <c r="EF90"/>
  <c r="EG90"/>
  <c r="EL90"/>
  <c r="FL90"/>
  <c r="FM90"/>
  <c r="FN90"/>
  <c r="GA90"/>
  <c r="FE88" l="1"/>
  <c r="FF88" s="1"/>
  <c r="EH90"/>
  <c r="EI89"/>
  <c r="EP89" s="1"/>
  <c r="FG87"/>
  <c r="FH87" s="1"/>
  <c r="AZ90"/>
  <c r="EU90" s="1"/>
  <c r="ET90"/>
  <c r="FK84"/>
  <c r="FO84" s="1"/>
  <c r="FP84" s="1"/>
  <c r="FQ84" s="1"/>
  <c r="ES90"/>
  <c r="FH86"/>
  <c r="DI90"/>
  <c r="AY90" s="1"/>
  <c r="EM90" s="1"/>
  <c r="FJ85"/>
  <c r="FI85"/>
  <c r="EI90"/>
  <c r="EP90" s="1"/>
  <c r="FW88"/>
  <c r="EY88"/>
  <c r="FV88"/>
  <c r="FU88"/>
  <c r="ER88"/>
  <c r="EV88" s="1"/>
  <c r="FS88" s="1"/>
  <c r="FX88" s="1"/>
  <c r="FT88"/>
  <c r="FD88"/>
  <c r="FZ87"/>
  <c r="FY87"/>
  <c r="GB87" s="1"/>
  <c r="GC87" s="1"/>
  <c r="GD87" s="1"/>
  <c r="DG90"/>
  <c r="DK90"/>
  <c r="AK91"/>
  <c r="AP91" s="1"/>
  <c r="AL91"/>
  <c r="EN91" s="1"/>
  <c r="AN91"/>
  <c r="AO91"/>
  <c r="AQ91"/>
  <c r="ES91" s="1"/>
  <c r="AV91"/>
  <c r="BG91"/>
  <c r="BH91"/>
  <c r="CZ91"/>
  <c r="AT91" s="1"/>
  <c r="EK91" s="1"/>
  <c r="DC91"/>
  <c r="DF91"/>
  <c r="DK91"/>
  <c r="DL91"/>
  <c r="DG91" s="1"/>
  <c r="DM91"/>
  <c r="DH91" s="1"/>
  <c r="EF91"/>
  <c r="EG91"/>
  <c r="EL91"/>
  <c r="FL91"/>
  <c r="FM91"/>
  <c r="FN91"/>
  <c r="GA91"/>
  <c r="FE89" l="1"/>
  <c r="FF89" s="1"/>
  <c r="EO89"/>
  <c r="EJ89"/>
  <c r="AM91"/>
  <c r="FE90"/>
  <c r="FF90" s="1"/>
  <c r="FK85"/>
  <c r="FO85" s="1"/>
  <c r="FP85" s="1"/>
  <c r="FQ85" s="1"/>
  <c r="ET91"/>
  <c r="EH91"/>
  <c r="EI91" s="1"/>
  <c r="AR91"/>
  <c r="AZ91"/>
  <c r="EU91" s="1"/>
  <c r="DI91"/>
  <c r="AY91" s="1"/>
  <c r="EM91" s="1"/>
  <c r="FI87"/>
  <c r="FJ87"/>
  <c r="FZ88"/>
  <c r="FY88"/>
  <c r="GB88" s="1"/>
  <c r="GC88" s="1"/>
  <c r="GD88" s="1"/>
  <c r="FJ86"/>
  <c r="FI86"/>
  <c r="EZ88"/>
  <c r="FG88" s="1"/>
  <c r="EO90"/>
  <c r="ER89"/>
  <c r="EV89" s="1"/>
  <c r="FU89"/>
  <c r="FW89"/>
  <c r="FT89"/>
  <c r="EY89"/>
  <c r="FV89"/>
  <c r="FD89"/>
  <c r="EJ90"/>
  <c r="AK92"/>
  <c r="AM92" s="1"/>
  <c r="AL92"/>
  <c r="EN92" s="1"/>
  <c r="AN92"/>
  <c r="AP92"/>
  <c r="AT92"/>
  <c r="AV92"/>
  <c r="BG92"/>
  <c r="BH92"/>
  <c r="CZ92"/>
  <c r="DC92"/>
  <c r="DF92"/>
  <c r="DI92" s="1"/>
  <c r="AY92" s="1"/>
  <c r="EM92" s="1"/>
  <c r="DK92"/>
  <c r="DL92"/>
  <c r="DG92" s="1"/>
  <c r="DM92"/>
  <c r="DH92" s="1"/>
  <c r="EF92"/>
  <c r="EG92"/>
  <c r="EK92"/>
  <c r="EL92"/>
  <c r="FL92"/>
  <c r="FM92"/>
  <c r="FN92"/>
  <c r="GA92"/>
  <c r="AO92" l="1"/>
  <c r="AQ92"/>
  <c r="AR92" s="1"/>
  <c r="FK87"/>
  <c r="FO87" s="1"/>
  <c r="FP87" s="1"/>
  <c r="FQ87" s="1"/>
  <c r="FK86"/>
  <c r="FO86" s="1"/>
  <c r="FP86" s="1"/>
  <c r="FQ86" s="1"/>
  <c r="FE91"/>
  <c r="FF91" s="1"/>
  <c r="EP91"/>
  <c r="EO91"/>
  <c r="EY91" s="1"/>
  <c r="EJ91"/>
  <c r="EH92"/>
  <c r="FH88"/>
  <c r="FS89"/>
  <c r="FX89" s="1"/>
  <c r="EZ89"/>
  <c r="FG89" s="1"/>
  <c r="FW90"/>
  <c r="FT90"/>
  <c r="EY90"/>
  <c r="FV90"/>
  <c r="ER90"/>
  <c r="EV90" s="1"/>
  <c r="FU90"/>
  <c r="FD90"/>
  <c r="AK93"/>
  <c r="AM93" s="1"/>
  <c r="AL93"/>
  <c r="EN93" s="1"/>
  <c r="AN93"/>
  <c r="AP93"/>
  <c r="AQ93"/>
  <c r="AR93" s="1"/>
  <c r="AT93"/>
  <c r="AV93"/>
  <c r="BG93"/>
  <c r="BH93"/>
  <c r="CZ93"/>
  <c r="DC93"/>
  <c r="DF93"/>
  <c r="DK93"/>
  <c r="DL93"/>
  <c r="DG93" s="1"/>
  <c r="DM93"/>
  <c r="DH93" s="1"/>
  <c r="EF93"/>
  <c r="EG93"/>
  <c r="EK93"/>
  <c r="EL93"/>
  <c r="FL93"/>
  <c r="FM93"/>
  <c r="FN93"/>
  <c r="GA93"/>
  <c r="AZ92" l="1"/>
  <c r="EU92" s="1"/>
  <c r="ES92"/>
  <c r="ET92"/>
  <c r="EH93"/>
  <c r="AO93"/>
  <c r="EI93" s="1"/>
  <c r="EP93" s="1"/>
  <c r="FD91"/>
  <c r="FU91"/>
  <c r="FT91"/>
  <c r="FV91"/>
  <c r="ER91"/>
  <c r="EV91" s="1"/>
  <c r="FS91" s="1"/>
  <c r="FX91" s="1"/>
  <c r="FZ91" s="1"/>
  <c r="FW91"/>
  <c r="ET93"/>
  <c r="EI92"/>
  <c r="EJ92" s="1"/>
  <c r="DI93"/>
  <c r="AY93" s="1"/>
  <c r="EM93" s="1"/>
  <c r="FJ88"/>
  <c r="FI88"/>
  <c r="FS90"/>
  <c r="FX90" s="1"/>
  <c r="FY89"/>
  <c r="GB89" s="1"/>
  <c r="GC89" s="1"/>
  <c r="GD89" s="1"/>
  <c r="FZ89"/>
  <c r="ES93"/>
  <c r="AZ93"/>
  <c r="EU93" s="1"/>
  <c r="FH89"/>
  <c r="EZ90"/>
  <c r="FG90" s="1"/>
  <c r="EZ91"/>
  <c r="AK94"/>
  <c r="AM94" s="1"/>
  <c r="AL94"/>
  <c r="EN94" s="1"/>
  <c r="AN94"/>
  <c r="AT94"/>
  <c r="AV94"/>
  <c r="BG94"/>
  <c r="BH94"/>
  <c r="CZ94"/>
  <c r="DC94"/>
  <c r="DF94"/>
  <c r="DK94"/>
  <c r="DL94"/>
  <c r="DG94" s="1"/>
  <c r="DM94"/>
  <c r="DH94" s="1"/>
  <c r="EF94"/>
  <c r="EG94"/>
  <c r="EK94"/>
  <c r="EL94"/>
  <c r="FL94"/>
  <c r="FM94"/>
  <c r="FN94"/>
  <c r="GA94"/>
  <c r="AO94" l="1"/>
  <c r="FG91"/>
  <c r="FH91" s="1"/>
  <c r="FY91"/>
  <c r="GB91" s="1"/>
  <c r="GC91" s="1"/>
  <c r="GD91" s="1"/>
  <c r="EO92"/>
  <c r="FV92" s="1"/>
  <c r="EJ93"/>
  <c r="FK88"/>
  <c r="FO88" s="1"/>
  <c r="FP88" s="1"/>
  <c r="FQ88" s="1"/>
  <c r="FE93"/>
  <c r="FF93" s="1"/>
  <c r="EP92"/>
  <c r="FE92"/>
  <c r="FF92" s="1"/>
  <c r="EH94"/>
  <c r="EO93"/>
  <c r="FW93" s="1"/>
  <c r="FH90"/>
  <c r="DI94"/>
  <c r="AY94" s="1"/>
  <c r="EM94" s="1"/>
  <c r="FZ90"/>
  <c r="FY90"/>
  <c r="GB90" s="1"/>
  <c r="GC90" s="1"/>
  <c r="GD90" s="1"/>
  <c r="AP94"/>
  <c r="AQ94"/>
  <c r="FJ89"/>
  <c r="FI89"/>
  <c r="AK95"/>
  <c r="AM95" s="1"/>
  <c r="AL95"/>
  <c r="EN95" s="1"/>
  <c r="AN95"/>
  <c r="AT95"/>
  <c r="AV95"/>
  <c r="BH95"/>
  <c r="CZ95"/>
  <c r="DC95"/>
  <c r="DF95"/>
  <c r="DK95"/>
  <c r="DL95"/>
  <c r="BG95" s="1"/>
  <c r="DM95"/>
  <c r="DH95" s="1"/>
  <c r="EF95"/>
  <c r="EG95"/>
  <c r="EK95"/>
  <c r="EL95"/>
  <c r="FL95"/>
  <c r="FM95"/>
  <c r="FN95"/>
  <c r="GA95"/>
  <c r="AP95" l="1"/>
  <c r="EI94"/>
  <c r="EP94" s="1"/>
  <c r="AO95"/>
  <c r="AQ95"/>
  <c r="AR95" s="1"/>
  <c r="FT92"/>
  <c r="FW92"/>
  <c r="ER92"/>
  <c r="EV92" s="1"/>
  <c r="FS92" s="1"/>
  <c r="FX92" s="1"/>
  <c r="FU92"/>
  <c r="FD92"/>
  <c r="EY92"/>
  <c r="EZ92" s="1"/>
  <c r="ER93"/>
  <c r="EV93" s="1"/>
  <c r="FS93" s="1"/>
  <c r="FX93" s="1"/>
  <c r="FZ93" s="1"/>
  <c r="FT93"/>
  <c r="FD93"/>
  <c r="EY93"/>
  <c r="EZ93" s="1"/>
  <c r="FK89"/>
  <c r="FO89" s="1"/>
  <c r="FP89" s="1"/>
  <c r="FQ89" s="1"/>
  <c r="FV93"/>
  <c r="FU93"/>
  <c r="FE94"/>
  <c r="FF94" s="1"/>
  <c r="EH95"/>
  <c r="AR94"/>
  <c r="AZ94"/>
  <c r="EU94" s="1"/>
  <c r="ES94"/>
  <c r="ET94"/>
  <c r="FI91"/>
  <c r="FJ91"/>
  <c r="EO94"/>
  <c r="EJ94"/>
  <c r="FJ90"/>
  <c r="FI90"/>
  <c r="DG95"/>
  <c r="DI95" s="1"/>
  <c r="AY95" s="1"/>
  <c r="EM95" s="1"/>
  <c r="AK96"/>
  <c r="AM96" s="1"/>
  <c r="AL96"/>
  <c r="EN96" s="1"/>
  <c r="AN96"/>
  <c r="AV96"/>
  <c r="EL96" s="1"/>
  <c r="BH96"/>
  <c r="CZ96"/>
  <c r="AT96" s="1"/>
  <c r="EK96" s="1"/>
  <c r="DC96"/>
  <c r="DF96"/>
  <c r="DL96"/>
  <c r="BG96" s="1"/>
  <c r="DM96"/>
  <c r="DH96" s="1"/>
  <c r="EF96"/>
  <c r="EG96"/>
  <c r="FL96"/>
  <c r="FM96"/>
  <c r="FN96"/>
  <c r="GA96"/>
  <c r="AP96" l="1"/>
  <c r="AO96"/>
  <c r="EH96"/>
  <c r="AQ96"/>
  <c r="AR96" s="1"/>
  <c r="ES95"/>
  <c r="ET95"/>
  <c r="AZ95"/>
  <c r="EU95" s="1"/>
  <c r="FG93"/>
  <c r="FH93" s="1"/>
  <c r="FG92"/>
  <c r="FH92" s="1"/>
  <c r="FJ92" s="1"/>
  <c r="FZ92"/>
  <c r="FY92"/>
  <c r="GB92" s="1"/>
  <c r="GC92" s="1"/>
  <c r="GD92" s="1"/>
  <c r="FY93"/>
  <c r="GB93" s="1"/>
  <c r="GC93" s="1"/>
  <c r="GD93" s="1"/>
  <c r="EI95"/>
  <c r="EP95" s="1"/>
  <c r="FK91"/>
  <c r="FO91" s="1"/>
  <c r="FP91" s="1"/>
  <c r="FQ91" s="1"/>
  <c r="FK90"/>
  <c r="FO90" s="1"/>
  <c r="FP90" s="1"/>
  <c r="FQ90" s="1"/>
  <c r="EY94"/>
  <c r="FV94"/>
  <c r="ER94"/>
  <c r="EV94" s="1"/>
  <c r="FS94" s="1"/>
  <c r="FX94" s="1"/>
  <c r="FU94"/>
  <c r="FT94"/>
  <c r="FW94"/>
  <c r="FD94"/>
  <c r="DG96"/>
  <c r="DI96" s="1"/>
  <c r="AY96" s="1"/>
  <c r="EM96" s="1"/>
  <c r="DK96"/>
  <c r="AK38"/>
  <c r="AM38" s="1"/>
  <c r="AL38"/>
  <c r="EN38" s="1"/>
  <c r="AN38"/>
  <c r="AO38"/>
  <c r="AP38"/>
  <c r="AV38"/>
  <c r="BH38"/>
  <c r="CZ38"/>
  <c r="AT38" s="1"/>
  <c r="EK38" s="1"/>
  <c r="DC38"/>
  <c r="DF38"/>
  <c r="DL38"/>
  <c r="DG38" s="1"/>
  <c r="DM38"/>
  <c r="DH38" s="1"/>
  <c r="EF38"/>
  <c r="EG38"/>
  <c r="EL38"/>
  <c r="FL38"/>
  <c r="FM38"/>
  <c r="FN38"/>
  <c r="GA38"/>
  <c r="AQ38" l="1"/>
  <c r="AR38" s="1"/>
  <c r="EJ95"/>
  <c r="FI92"/>
  <c r="FK92" s="1"/>
  <c r="FO92" s="1"/>
  <c r="FP92" s="1"/>
  <c r="FQ92" s="1"/>
  <c r="ES96"/>
  <c r="EI96"/>
  <c r="EP96" s="1"/>
  <c r="AZ96"/>
  <c r="EU96" s="1"/>
  <c r="ET96"/>
  <c r="EO95"/>
  <c r="FE95"/>
  <c r="FF95" s="1"/>
  <c r="FZ94"/>
  <c r="FY94"/>
  <c r="GB94" s="1"/>
  <c r="GC94" s="1"/>
  <c r="GD94" s="1"/>
  <c r="EZ94"/>
  <c r="FG94" s="1"/>
  <c r="FI93"/>
  <c r="FJ93"/>
  <c r="EH38"/>
  <c r="EI38" s="1"/>
  <c r="EP38" s="1"/>
  <c r="DI38"/>
  <c r="AY38" s="1"/>
  <c r="EM38" s="1"/>
  <c r="DK38"/>
  <c r="BG38"/>
  <c r="AK39"/>
  <c r="AL39"/>
  <c r="EN39" s="1"/>
  <c r="AM39"/>
  <c r="AN39"/>
  <c r="AO39"/>
  <c r="AP39"/>
  <c r="AQ39"/>
  <c r="AR39" s="1"/>
  <c r="AT39"/>
  <c r="AV39"/>
  <c r="EL39" s="1"/>
  <c r="BH39"/>
  <c r="CZ39"/>
  <c r="DC39"/>
  <c r="DF39"/>
  <c r="DK39"/>
  <c r="DL39"/>
  <c r="BG39" s="1"/>
  <c r="DM39"/>
  <c r="DH39" s="1"/>
  <c r="EF39"/>
  <c r="EG39"/>
  <c r="EK39"/>
  <c r="FL39"/>
  <c r="FM39"/>
  <c r="FN39"/>
  <c r="GA39"/>
  <c r="AZ38" l="1"/>
  <c r="EU38" s="1"/>
  <c r="ES38"/>
  <c r="ET38"/>
  <c r="EO96"/>
  <c r="FE96"/>
  <c r="FF96" s="1"/>
  <c r="EJ96"/>
  <c r="EH39"/>
  <c r="EY95"/>
  <c r="EZ95" s="1"/>
  <c r="FU95"/>
  <c r="ER95"/>
  <c r="EV95" s="1"/>
  <c r="FS95" s="1"/>
  <c r="FX95" s="1"/>
  <c r="FW95"/>
  <c r="FD95"/>
  <c r="FV95"/>
  <c r="FT95"/>
  <c r="ET39"/>
  <c r="FK93"/>
  <c r="FO93" s="1"/>
  <c r="FP93" s="1"/>
  <c r="FQ93" s="1"/>
  <c r="FH94"/>
  <c r="FW96"/>
  <c r="EY96"/>
  <c r="FV96"/>
  <c r="FU96"/>
  <c r="ER96"/>
  <c r="EV96" s="1"/>
  <c r="FT96"/>
  <c r="FD96"/>
  <c r="EI39"/>
  <c r="EO39" s="1"/>
  <c r="DI39"/>
  <c r="AY39" s="1"/>
  <c r="EM39" s="1"/>
  <c r="DG39"/>
  <c r="EJ38"/>
  <c r="FE38"/>
  <c r="FF38" s="1"/>
  <c r="ES39"/>
  <c r="AZ39"/>
  <c r="EU39" s="1"/>
  <c r="EO38"/>
  <c r="AK40"/>
  <c r="AM40" s="1"/>
  <c r="AL40"/>
  <c r="EN40" s="1"/>
  <c r="AN40"/>
  <c r="AO40"/>
  <c r="AP40"/>
  <c r="AQ40"/>
  <c r="AR40" s="1"/>
  <c r="AT40"/>
  <c r="AV40"/>
  <c r="EL40" s="1"/>
  <c r="BG40"/>
  <c r="BH40"/>
  <c r="CZ40"/>
  <c r="DC40"/>
  <c r="DF40"/>
  <c r="DK40"/>
  <c r="DL40"/>
  <c r="DG40" s="1"/>
  <c r="DM40"/>
  <c r="DH40" s="1"/>
  <c r="EF40"/>
  <c r="EG40"/>
  <c r="EK40"/>
  <c r="FL40"/>
  <c r="FM40"/>
  <c r="FN40"/>
  <c r="GA40"/>
  <c r="FG95" l="1"/>
  <c r="FH95" s="1"/>
  <c r="FJ95" s="1"/>
  <c r="FY95"/>
  <c r="GB95" s="1"/>
  <c r="GC95" s="1"/>
  <c r="GD95" s="1"/>
  <c r="FZ95"/>
  <c r="AZ40"/>
  <c r="EU40" s="1"/>
  <c r="ET40"/>
  <c r="FS96"/>
  <c r="FX96" s="1"/>
  <c r="EP39"/>
  <c r="EZ96"/>
  <c r="FG96" s="1"/>
  <c r="EJ39"/>
  <c r="FI94"/>
  <c r="FJ94"/>
  <c r="ES40"/>
  <c r="EH40"/>
  <c r="EI40" s="1"/>
  <c r="EP40" s="1"/>
  <c r="FE39"/>
  <c r="FF39" s="1"/>
  <c r="DI40"/>
  <c r="AY40" s="1"/>
  <c r="EM40" s="1"/>
  <c r="EY39"/>
  <c r="FV39"/>
  <c r="ER39"/>
  <c r="EV39" s="1"/>
  <c r="FU39"/>
  <c r="FW39"/>
  <c r="FT39"/>
  <c r="FD39"/>
  <c r="ER38"/>
  <c r="EV38" s="1"/>
  <c r="FS38" s="1"/>
  <c r="FX38" s="1"/>
  <c r="FT38"/>
  <c r="FW38"/>
  <c r="EY38"/>
  <c r="FV38"/>
  <c r="FU38"/>
  <c r="FD38"/>
  <c r="AK41"/>
  <c r="AQ41" s="1"/>
  <c r="AR41" s="1"/>
  <c r="AL41"/>
  <c r="EN41" s="1"/>
  <c r="AN41"/>
  <c r="AO41"/>
  <c r="AT41"/>
  <c r="AV41"/>
  <c r="BH41"/>
  <c r="CZ41"/>
  <c r="DC41"/>
  <c r="DF41"/>
  <c r="DK41"/>
  <c r="DL41"/>
  <c r="BG41" s="1"/>
  <c r="DM41"/>
  <c r="DH41" s="1"/>
  <c r="EF41"/>
  <c r="EG41"/>
  <c r="EK41"/>
  <c r="EL41"/>
  <c r="FL41"/>
  <c r="FM41"/>
  <c r="FN41"/>
  <c r="GA41"/>
  <c r="AP41" l="1"/>
  <c r="AM41"/>
  <c r="EH41"/>
  <c r="FI95"/>
  <c r="FK95" s="1"/>
  <c r="FO95" s="1"/>
  <c r="FP95" s="1"/>
  <c r="FQ95" s="1"/>
  <c r="FK94"/>
  <c r="FO94" s="1"/>
  <c r="FP94" s="1"/>
  <c r="FQ94" s="1"/>
  <c r="FS39"/>
  <c r="FX39" s="1"/>
  <c r="FZ39" s="1"/>
  <c r="FE40"/>
  <c r="FF40" s="1"/>
  <c r="FH96"/>
  <c r="FZ96"/>
  <c r="FY96"/>
  <c r="GB96" s="1"/>
  <c r="GC96" s="1"/>
  <c r="GD96" s="1"/>
  <c r="ET41"/>
  <c r="EO40"/>
  <c r="ER40" s="1"/>
  <c r="EV40" s="1"/>
  <c r="FS40" s="1"/>
  <c r="FX40" s="1"/>
  <c r="EJ40"/>
  <c r="FY38"/>
  <c r="GB38" s="1"/>
  <c r="GC38" s="1"/>
  <c r="GD38" s="1"/>
  <c r="FZ38"/>
  <c r="EZ38"/>
  <c r="FG38" s="1"/>
  <c r="DG41"/>
  <c r="DI41" s="1"/>
  <c r="AY41" s="1"/>
  <c r="EM41" s="1"/>
  <c r="ES41"/>
  <c r="AZ41"/>
  <c r="EU41" s="1"/>
  <c r="EZ39"/>
  <c r="FG39" s="1"/>
  <c r="AK42"/>
  <c r="AM42" s="1"/>
  <c r="AL42"/>
  <c r="EN42" s="1"/>
  <c r="AN42"/>
  <c r="AV42"/>
  <c r="BH42"/>
  <c r="CZ42"/>
  <c r="AT42" s="1"/>
  <c r="EK42" s="1"/>
  <c r="DC42"/>
  <c r="DF42"/>
  <c r="DL42"/>
  <c r="BG42" s="1"/>
  <c r="DM42"/>
  <c r="DH42" s="1"/>
  <c r="EF42"/>
  <c r="EG42"/>
  <c r="EL42"/>
  <c r="FL42"/>
  <c r="FM42"/>
  <c r="FN42"/>
  <c r="GA42"/>
  <c r="AP42" l="1"/>
  <c r="AQ42"/>
  <c r="AR42" s="1"/>
  <c r="AO42"/>
  <c r="FY39"/>
  <c r="GB39" s="1"/>
  <c r="GC39" s="1"/>
  <c r="GD39" s="1"/>
  <c r="EI41"/>
  <c r="EP41" s="1"/>
  <c r="EH42"/>
  <c r="FU40"/>
  <c r="FT40"/>
  <c r="FD40"/>
  <c r="EY40"/>
  <c r="EZ40" s="1"/>
  <c r="FW40"/>
  <c r="FV40"/>
  <c r="FJ96"/>
  <c r="FI96"/>
  <c r="FH38"/>
  <c r="DG42"/>
  <c r="DI42" s="1"/>
  <c r="AY42" s="1"/>
  <c r="EM42" s="1"/>
  <c r="FH39"/>
  <c r="FZ40"/>
  <c r="FY40"/>
  <c r="GB40" s="1"/>
  <c r="GC40" s="1"/>
  <c r="GD40" s="1"/>
  <c r="DK42"/>
  <c r="AK43"/>
  <c r="AM43" s="1"/>
  <c r="AL43"/>
  <c r="EN43" s="1"/>
  <c r="AN43"/>
  <c r="AV43"/>
  <c r="BH43"/>
  <c r="CZ43"/>
  <c r="AT43" s="1"/>
  <c r="EK43" s="1"/>
  <c r="DC43"/>
  <c r="DF43"/>
  <c r="DL43"/>
  <c r="BG43" s="1"/>
  <c r="DM43"/>
  <c r="DH43" s="1"/>
  <c r="EF43"/>
  <c r="EG43"/>
  <c r="EL43"/>
  <c r="FL43"/>
  <c r="FM43"/>
  <c r="FN43"/>
  <c r="GA43"/>
  <c r="AP43" l="1"/>
  <c r="AO43"/>
  <c r="EI43" s="1"/>
  <c r="EP43" s="1"/>
  <c r="AZ42"/>
  <c r="EU42" s="1"/>
  <c r="ET42"/>
  <c r="EI42"/>
  <c r="EP42" s="1"/>
  <c r="AQ43"/>
  <c r="AR43" s="1"/>
  <c r="ES42"/>
  <c r="FE41"/>
  <c r="FF41" s="1"/>
  <c r="EO41"/>
  <c r="EY41" s="1"/>
  <c r="EZ41" s="1"/>
  <c r="EJ41"/>
  <c r="EH43"/>
  <c r="FG40"/>
  <c r="FT41"/>
  <c r="FK96"/>
  <c r="FO96" s="1"/>
  <c r="FP96" s="1"/>
  <c r="FQ96" s="1"/>
  <c r="FH40"/>
  <c r="FI39"/>
  <c r="FJ39"/>
  <c r="FJ38"/>
  <c r="FI38"/>
  <c r="DG43"/>
  <c r="DI43" s="1"/>
  <c r="AY43" s="1"/>
  <c r="EM43" s="1"/>
  <c r="EO42"/>
  <c r="DK43"/>
  <c r="AK44"/>
  <c r="AM44" s="1"/>
  <c r="AL44"/>
  <c r="EN44" s="1"/>
  <c r="AN44"/>
  <c r="AO44"/>
  <c r="AP44"/>
  <c r="AQ44"/>
  <c r="AR44" s="1"/>
  <c r="AT44"/>
  <c r="AV44"/>
  <c r="EL44" s="1"/>
  <c r="BH44"/>
  <c r="CZ44"/>
  <c r="DC44"/>
  <c r="DF44"/>
  <c r="DK44"/>
  <c r="DL44"/>
  <c r="DG44" s="1"/>
  <c r="DM44"/>
  <c r="DH44" s="1"/>
  <c r="EF44"/>
  <c r="EG44"/>
  <c r="EK44"/>
  <c r="FL44"/>
  <c r="FM44"/>
  <c r="FN44"/>
  <c r="GA44"/>
  <c r="ES43" l="1"/>
  <c r="EJ42"/>
  <c r="FE42"/>
  <c r="FF42" s="1"/>
  <c r="AZ43"/>
  <c r="EU43" s="1"/>
  <c r="ET43"/>
  <c r="FW41"/>
  <c r="FD41"/>
  <c r="FV41"/>
  <c r="ER41"/>
  <c r="EV41" s="1"/>
  <c r="FS41" s="1"/>
  <c r="FX41" s="1"/>
  <c r="FY41" s="1"/>
  <c r="GB41" s="1"/>
  <c r="GC41" s="1"/>
  <c r="GD41" s="1"/>
  <c r="FU41"/>
  <c r="FG41"/>
  <c r="FH41" s="1"/>
  <c r="EJ43"/>
  <c r="FE43"/>
  <c r="FF43" s="1"/>
  <c r="FK39"/>
  <c r="FO39" s="1"/>
  <c r="FP39" s="1"/>
  <c r="FQ39" s="1"/>
  <c r="ET44"/>
  <c r="AZ44"/>
  <c r="EU44" s="1"/>
  <c r="ES44"/>
  <c r="EH44"/>
  <c r="EI44" s="1"/>
  <c r="EP44" s="1"/>
  <c r="FK38"/>
  <c r="FO38" s="1"/>
  <c r="FP38" s="1"/>
  <c r="FQ38" s="1"/>
  <c r="DI44"/>
  <c r="AY44" s="1"/>
  <c r="EM44" s="1"/>
  <c r="FI40"/>
  <c r="FJ40"/>
  <c r="BG44"/>
  <c r="EO43"/>
  <c r="FW42"/>
  <c r="FT42"/>
  <c r="EY42"/>
  <c r="FV42"/>
  <c r="ER42"/>
  <c r="EV42" s="1"/>
  <c r="FS42" s="1"/>
  <c r="FX42" s="1"/>
  <c r="FU42"/>
  <c r="FD42"/>
  <c r="AK45"/>
  <c r="AM45" s="1"/>
  <c r="AL45"/>
  <c r="EN45" s="1"/>
  <c r="AN45"/>
  <c r="AO45"/>
  <c r="AT45"/>
  <c r="AV45"/>
  <c r="BG45"/>
  <c r="BH45"/>
  <c r="CZ45"/>
  <c r="DC45"/>
  <c r="DF45"/>
  <c r="DK45"/>
  <c r="DL45"/>
  <c r="DG45" s="1"/>
  <c r="DM45"/>
  <c r="DH45" s="1"/>
  <c r="EF45"/>
  <c r="EG45"/>
  <c r="EK45"/>
  <c r="EL45"/>
  <c r="FL45"/>
  <c r="FM45"/>
  <c r="FN45"/>
  <c r="GA45"/>
  <c r="FZ41" l="1"/>
  <c r="EO44"/>
  <c r="FD44" s="1"/>
  <c r="EH45"/>
  <c r="FE44"/>
  <c r="FF44" s="1"/>
  <c r="FK40"/>
  <c r="FO40" s="1"/>
  <c r="FP40" s="1"/>
  <c r="FQ40" s="1"/>
  <c r="EJ44"/>
  <c r="EI45"/>
  <c r="EO45" s="1"/>
  <c r="FZ42"/>
  <c r="FY42"/>
  <c r="GB42" s="1"/>
  <c r="GC42" s="1"/>
  <c r="GD42" s="1"/>
  <c r="DI45"/>
  <c r="AY45" s="1"/>
  <c r="EM45" s="1"/>
  <c r="FI41"/>
  <c r="FJ41"/>
  <c r="EZ42"/>
  <c r="FG42" s="1"/>
  <c r="FW43"/>
  <c r="FV43"/>
  <c r="EY43"/>
  <c r="ER43"/>
  <c r="EV43" s="1"/>
  <c r="FS43" s="1"/>
  <c r="FX43" s="1"/>
  <c r="FU43"/>
  <c r="FT43"/>
  <c r="FD43"/>
  <c r="AP45"/>
  <c r="ER44"/>
  <c r="EV44" s="1"/>
  <c r="AQ45"/>
  <c r="AK46"/>
  <c r="AM46" s="1"/>
  <c r="AL46"/>
  <c r="EN46" s="1"/>
  <c r="AN46"/>
  <c r="AO46"/>
  <c r="AP46"/>
  <c r="AT46"/>
  <c r="AV46"/>
  <c r="BH46"/>
  <c r="CZ46"/>
  <c r="DC46"/>
  <c r="DF46"/>
  <c r="DI46" s="1"/>
  <c r="AY46" s="1"/>
  <c r="EM46" s="1"/>
  <c r="DK46"/>
  <c r="DL46"/>
  <c r="DG46" s="1"/>
  <c r="DM46"/>
  <c r="DH46" s="1"/>
  <c r="EF46"/>
  <c r="EG46"/>
  <c r="EK46"/>
  <c r="EL46"/>
  <c r="FL46"/>
  <c r="FM46"/>
  <c r="FN46"/>
  <c r="GA46"/>
  <c r="EY44" l="1"/>
  <c r="EZ44" s="1"/>
  <c r="FG44" s="1"/>
  <c r="AQ46"/>
  <c r="AR46" s="1"/>
  <c r="FV44"/>
  <c r="FU44"/>
  <c r="FW44"/>
  <c r="FT44"/>
  <c r="FS44"/>
  <c r="FX44" s="1"/>
  <c r="FZ44" s="1"/>
  <c r="EH46"/>
  <c r="EI46" s="1"/>
  <c r="EJ46" s="1"/>
  <c r="EJ45"/>
  <c r="FK41"/>
  <c r="FO41" s="1"/>
  <c r="FP41" s="1"/>
  <c r="FQ41" s="1"/>
  <c r="EP45"/>
  <c r="FE45"/>
  <c r="FF45" s="1"/>
  <c r="FZ43"/>
  <c r="FY43"/>
  <c r="GB43" s="1"/>
  <c r="GC43" s="1"/>
  <c r="GD43" s="1"/>
  <c r="FH42"/>
  <c r="EY45"/>
  <c r="FV45"/>
  <c r="ER45"/>
  <c r="FT45"/>
  <c r="FW45"/>
  <c r="FU45"/>
  <c r="FD45"/>
  <c r="BG46"/>
  <c r="EZ43"/>
  <c r="FG43" s="1"/>
  <c r="AR45"/>
  <c r="AZ45"/>
  <c r="EU45" s="1"/>
  <c r="ES45"/>
  <c r="ET45"/>
  <c r="AK47"/>
  <c r="AM47" s="1"/>
  <c r="AL47"/>
  <c r="EN47" s="1"/>
  <c r="AN47"/>
  <c r="AT47"/>
  <c r="AV47"/>
  <c r="BG47"/>
  <c r="BH47"/>
  <c r="CZ47"/>
  <c r="DC47"/>
  <c r="DF47"/>
  <c r="DK47"/>
  <c r="DL47"/>
  <c r="DG47" s="1"/>
  <c r="DM47"/>
  <c r="DH47" s="1"/>
  <c r="EF47"/>
  <c r="EG47"/>
  <c r="EK47"/>
  <c r="EL47"/>
  <c r="FL47"/>
  <c r="FM47"/>
  <c r="FN47"/>
  <c r="GA47"/>
  <c r="AO47" l="1"/>
  <c r="ES46"/>
  <c r="AZ46"/>
  <c r="EU46" s="1"/>
  <c r="ET46"/>
  <c r="FY44"/>
  <c r="GB44" s="1"/>
  <c r="GC44" s="1"/>
  <c r="GD44" s="1"/>
  <c r="EH47"/>
  <c r="DI47"/>
  <c r="AY47" s="1"/>
  <c r="EM47" s="1"/>
  <c r="FH43"/>
  <c r="AQ47"/>
  <c r="EV45"/>
  <c r="FE46"/>
  <c r="FF46" s="1"/>
  <c r="FH44"/>
  <c r="FJ42"/>
  <c r="FI42"/>
  <c r="EZ45"/>
  <c r="FG45" s="1"/>
  <c r="AP47"/>
  <c r="EP46"/>
  <c r="EO46"/>
  <c r="AK48"/>
  <c r="AL48"/>
  <c r="EN48" s="1"/>
  <c r="AM48"/>
  <c r="AN48"/>
  <c r="AO48"/>
  <c r="AP48"/>
  <c r="AQ48"/>
  <c r="AR48" s="1"/>
  <c r="AV48"/>
  <c r="BH48"/>
  <c r="CZ48"/>
  <c r="AT48" s="1"/>
  <c r="EK48" s="1"/>
  <c r="DC48"/>
  <c r="DF48"/>
  <c r="DL48"/>
  <c r="BG48" s="1"/>
  <c r="DM48"/>
  <c r="DH48" s="1"/>
  <c r="EF48"/>
  <c r="EG48"/>
  <c r="EL48"/>
  <c r="FL48"/>
  <c r="FM48"/>
  <c r="FN48"/>
  <c r="GA48"/>
  <c r="EI47" l="1"/>
  <c r="FE47" s="1"/>
  <c r="FF47" s="1"/>
  <c r="EH48"/>
  <c r="FK42"/>
  <c r="FO42" s="1"/>
  <c r="FP42" s="1"/>
  <c r="FQ42" s="1"/>
  <c r="ES48"/>
  <c r="ET48"/>
  <c r="FJ43"/>
  <c r="FI43"/>
  <c r="DG48"/>
  <c r="DI48" s="1"/>
  <c r="AY48" s="1"/>
  <c r="EM48" s="1"/>
  <c r="EI48"/>
  <c r="EP48" s="1"/>
  <c r="EY46"/>
  <c r="FV46"/>
  <c r="FT46"/>
  <c r="FW46"/>
  <c r="ER46"/>
  <c r="EV46" s="1"/>
  <c r="FS46" s="1"/>
  <c r="FX46" s="1"/>
  <c r="FU46"/>
  <c r="FD46"/>
  <c r="FH45"/>
  <c r="FJ44"/>
  <c r="FI44"/>
  <c r="ET47"/>
  <c r="AR47"/>
  <c r="AZ47"/>
  <c r="EU47" s="1"/>
  <c r="ES47"/>
  <c r="AZ48"/>
  <c r="EU48" s="1"/>
  <c r="FS45"/>
  <c r="FX45" s="1"/>
  <c r="DK48"/>
  <c r="AK49"/>
  <c r="AL49"/>
  <c r="EH49" s="1"/>
  <c r="AM49"/>
  <c r="AN49"/>
  <c r="AO49"/>
  <c r="AP49"/>
  <c r="AQ49"/>
  <c r="AR49" s="1"/>
  <c r="AV49"/>
  <c r="EL49" s="1"/>
  <c r="BH49"/>
  <c r="CZ49"/>
  <c r="AT49" s="1"/>
  <c r="EK49" s="1"/>
  <c r="DC49"/>
  <c r="DF49"/>
  <c r="DL49"/>
  <c r="BG49" s="1"/>
  <c r="DM49"/>
  <c r="DH49" s="1"/>
  <c r="EF49"/>
  <c r="EG49"/>
  <c r="FL49"/>
  <c r="FM49"/>
  <c r="FN49"/>
  <c r="GA49"/>
  <c r="EP47" l="1"/>
  <c r="EO47"/>
  <c r="FV47" s="1"/>
  <c r="EJ47"/>
  <c r="EJ48"/>
  <c r="EN49"/>
  <c r="FE48"/>
  <c r="FF48" s="1"/>
  <c r="AZ49"/>
  <c r="EU49" s="1"/>
  <c r="ES49"/>
  <c r="FK44"/>
  <c r="FO44" s="1"/>
  <c r="FP44" s="1"/>
  <c r="FQ44" s="1"/>
  <c r="EO48"/>
  <c r="FD48" s="1"/>
  <c r="ET49"/>
  <c r="FK43"/>
  <c r="FO43" s="1"/>
  <c r="FP43" s="1"/>
  <c r="FQ43" s="1"/>
  <c r="FZ46"/>
  <c r="FY46"/>
  <c r="GB46" s="1"/>
  <c r="GC46" s="1"/>
  <c r="GD46" s="1"/>
  <c r="EZ46"/>
  <c r="FG46" s="1"/>
  <c r="EI49"/>
  <c r="EP49" s="1"/>
  <c r="FW47"/>
  <c r="FU47"/>
  <c r="DG49"/>
  <c r="DI49" s="1"/>
  <c r="AY49" s="1"/>
  <c r="EM49" s="1"/>
  <c r="FZ45"/>
  <c r="FY45"/>
  <c r="GB45" s="1"/>
  <c r="GC45" s="1"/>
  <c r="GD45" s="1"/>
  <c r="FI45"/>
  <c r="FJ45"/>
  <c r="DK49"/>
  <c r="AK50"/>
  <c r="AM50" s="1"/>
  <c r="AL50"/>
  <c r="EN50" s="1"/>
  <c r="AN50"/>
  <c r="AP50"/>
  <c r="AT50"/>
  <c r="AV50"/>
  <c r="BG50"/>
  <c r="BH50"/>
  <c r="CZ50"/>
  <c r="DC50"/>
  <c r="DF50"/>
  <c r="DI50" s="1"/>
  <c r="AY50" s="1"/>
  <c r="EM50" s="1"/>
  <c r="DK50"/>
  <c r="DL50"/>
  <c r="DG50" s="1"/>
  <c r="DM50"/>
  <c r="DH50" s="1"/>
  <c r="EF50"/>
  <c r="EG50"/>
  <c r="EK50"/>
  <c r="EL50"/>
  <c r="FL50"/>
  <c r="FM50"/>
  <c r="FN50"/>
  <c r="GA50"/>
  <c r="ER47" l="1"/>
  <c r="EV47" s="1"/>
  <c r="FS47" s="1"/>
  <c r="FX47" s="1"/>
  <c r="FT47"/>
  <c r="FD47"/>
  <c r="EY47"/>
  <c r="AO50"/>
  <c r="FE49"/>
  <c r="FF49" s="1"/>
  <c r="FU48"/>
  <c r="FT48"/>
  <c r="FK45"/>
  <c r="FO45" s="1"/>
  <c r="FP45" s="1"/>
  <c r="FQ45" s="1"/>
  <c r="FV48"/>
  <c r="ER48"/>
  <c r="EV48" s="1"/>
  <c r="FS48" s="1"/>
  <c r="FX48" s="1"/>
  <c r="FZ48" s="1"/>
  <c r="EJ49"/>
  <c r="EH50"/>
  <c r="FW48"/>
  <c r="EY48"/>
  <c r="EZ48" s="1"/>
  <c r="FG48" s="1"/>
  <c r="FY47"/>
  <c r="GB47" s="1"/>
  <c r="GC47" s="1"/>
  <c r="GD47" s="1"/>
  <c r="FZ47"/>
  <c r="FH46"/>
  <c r="AQ50"/>
  <c r="EO49"/>
  <c r="EZ47"/>
  <c r="FG47" s="1"/>
  <c r="AK51"/>
  <c r="AM51" s="1"/>
  <c r="AL51"/>
  <c r="EN51" s="1"/>
  <c r="AN51"/>
  <c r="AO51"/>
  <c r="AP51"/>
  <c r="AT51"/>
  <c r="AV51"/>
  <c r="BG51"/>
  <c r="BH51"/>
  <c r="CZ51"/>
  <c r="DC51"/>
  <c r="DF51"/>
  <c r="DI51" s="1"/>
  <c r="AY51" s="1"/>
  <c r="EM51" s="1"/>
  <c r="DK51"/>
  <c r="DL51"/>
  <c r="DG51" s="1"/>
  <c r="DM51"/>
  <c r="DH51" s="1"/>
  <c r="EF51"/>
  <c r="EG51"/>
  <c r="EK51"/>
  <c r="EL51"/>
  <c r="FL51"/>
  <c r="FM51"/>
  <c r="FN51"/>
  <c r="GA51"/>
  <c r="AQ51" l="1"/>
  <c r="AR51" s="1"/>
  <c r="EI50"/>
  <c r="EP50" s="1"/>
  <c r="FY48"/>
  <c r="GB48" s="1"/>
  <c r="GC48" s="1"/>
  <c r="GD48" s="1"/>
  <c r="EH51"/>
  <c r="EI51" s="1"/>
  <c r="FE51" s="1"/>
  <c r="FF51" s="1"/>
  <c r="FH48"/>
  <c r="FI46"/>
  <c r="FJ46"/>
  <c r="FW49"/>
  <c r="FV49"/>
  <c r="FT49"/>
  <c r="EY49"/>
  <c r="ER49"/>
  <c r="EV49" s="1"/>
  <c r="FS49" s="1"/>
  <c r="FX49" s="1"/>
  <c r="FU49"/>
  <c r="FD49"/>
  <c r="FH47"/>
  <c r="AR50"/>
  <c r="AZ50"/>
  <c r="EU50" s="1"/>
  <c r="ES50"/>
  <c r="ET50"/>
  <c r="AK52"/>
  <c r="AM52" s="1"/>
  <c r="AL52"/>
  <c r="EN52" s="1"/>
  <c r="AN52"/>
  <c r="AO52"/>
  <c r="AP52"/>
  <c r="AT52"/>
  <c r="AV52"/>
  <c r="EL52" s="1"/>
  <c r="BG52"/>
  <c r="BH52"/>
  <c r="CZ52"/>
  <c r="DC52"/>
  <c r="DF52"/>
  <c r="DK52"/>
  <c r="DL52"/>
  <c r="DG52" s="1"/>
  <c r="DM52"/>
  <c r="DH52" s="1"/>
  <c r="EF52"/>
  <c r="EG52"/>
  <c r="EH52" s="1"/>
  <c r="EK52"/>
  <c r="FL52"/>
  <c r="FM52"/>
  <c r="FN52"/>
  <c r="GA52"/>
  <c r="ET51" l="1"/>
  <c r="AQ52"/>
  <c r="AR52" s="1"/>
  <c r="EJ50"/>
  <c r="AZ51"/>
  <c r="EU51" s="1"/>
  <c r="ES51"/>
  <c r="FE50"/>
  <c r="FF50" s="1"/>
  <c r="EO50"/>
  <c r="FV50" s="1"/>
  <c r="FK46"/>
  <c r="FO46" s="1"/>
  <c r="FP46" s="1"/>
  <c r="FQ46" s="1"/>
  <c r="EO51"/>
  <c r="FD51" s="1"/>
  <c r="FZ49"/>
  <c r="FY49"/>
  <c r="GB49" s="1"/>
  <c r="GC49" s="1"/>
  <c r="GD49" s="1"/>
  <c r="DI52"/>
  <c r="AY52" s="1"/>
  <c r="EM52" s="1"/>
  <c r="EI52"/>
  <c r="EJ52" s="1"/>
  <c r="EZ49"/>
  <c r="FG49" s="1"/>
  <c r="EP51"/>
  <c r="FJ47"/>
  <c r="FI47"/>
  <c r="EJ51"/>
  <c r="FW50"/>
  <c r="FJ48"/>
  <c r="FI48"/>
  <c r="AK53"/>
  <c r="AM53" s="1"/>
  <c r="AL53"/>
  <c r="EN53" s="1"/>
  <c r="AN53"/>
  <c r="AO53"/>
  <c r="AP53"/>
  <c r="AQ53"/>
  <c r="AR53" s="1"/>
  <c r="AT53"/>
  <c r="AV53"/>
  <c r="EL53" s="1"/>
  <c r="BH53"/>
  <c r="CZ53"/>
  <c r="DC53"/>
  <c r="DF53"/>
  <c r="DL53"/>
  <c r="BG53" s="1"/>
  <c r="DM53"/>
  <c r="DH53" s="1"/>
  <c r="EF53"/>
  <c r="EG53"/>
  <c r="EH53" s="1"/>
  <c r="EK53"/>
  <c r="FL53"/>
  <c r="FM53"/>
  <c r="FN53"/>
  <c r="GA53"/>
  <c r="ES52" l="1"/>
  <c r="ET52"/>
  <c r="AZ52"/>
  <c r="EU52" s="1"/>
  <c r="FD50"/>
  <c r="FT50"/>
  <c r="EY50"/>
  <c r="FU50"/>
  <c r="ER50"/>
  <c r="EV50" s="1"/>
  <c r="FS50" s="1"/>
  <c r="FX50" s="1"/>
  <c r="FY50" s="1"/>
  <c r="GB50" s="1"/>
  <c r="GC50" s="1"/>
  <c r="GD50" s="1"/>
  <c r="FV51"/>
  <c r="FE52"/>
  <c r="FF52" s="1"/>
  <c r="EP52"/>
  <c r="FT51"/>
  <c r="EY51"/>
  <c r="EZ51" s="1"/>
  <c r="FG51" s="1"/>
  <c r="ER51"/>
  <c r="EV51" s="1"/>
  <c r="FS51" s="1"/>
  <c r="FX51" s="1"/>
  <c r="FY51" s="1"/>
  <c r="GB51" s="1"/>
  <c r="GC51" s="1"/>
  <c r="GD51" s="1"/>
  <c r="EO52"/>
  <c r="FD52" s="1"/>
  <c r="FU51"/>
  <c r="FK47"/>
  <c r="FO47" s="1"/>
  <c r="FP47" s="1"/>
  <c r="FQ47" s="1"/>
  <c r="FW51"/>
  <c r="ET53"/>
  <c r="FK48"/>
  <c r="FO48" s="1"/>
  <c r="FP48" s="1"/>
  <c r="FQ48" s="1"/>
  <c r="FH49"/>
  <c r="EI53"/>
  <c r="EJ53" s="1"/>
  <c r="EZ50"/>
  <c r="FG50" s="1"/>
  <c r="EY52"/>
  <c r="FW52"/>
  <c r="DG53"/>
  <c r="DI53" s="1"/>
  <c r="AY53" s="1"/>
  <c r="EM53" s="1"/>
  <c r="ES53"/>
  <c r="AZ53"/>
  <c r="EU53" s="1"/>
  <c r="DK53"/>
  <c r="AK54"/>
  <c r="AQ54" s="1"/>
  <c r="AR54" s="1"/>
  <c r="AL54"/>
  <c r="EN54" s="1"/>
  <c r="AN54"/>
  <c r="AO54"/>
  <c r="AT54"/>
  <c r="AV54"/>
  <c r="EL54" s="1"/>
  <c r="BH54"/>
  <c r="CZ54"/>
  <c r="DC54"/>
  <c r="DF54"/>
  <c r="DI54" s="1"/>
  <c r="AY54" s="1"/>
  <c r="EM54" s="1"/>
  <c r="DK54"/>
  <c r="DL54"/>
  <c r="DG54" s="1"/>
  <c r="DM54"/>
  <c r="DH54" s="1"/>
  <c r="EF54"/>
  <c r="EG54"/>
  <c r="EK54"/>
  <c r="FL54"/>
  <c r="FM54"/>
  <c r="FN54"/>
  <c r="GA54"/>
  <c r="FZ50" l="1"/>
  <c r="AM54"/>
  <c r="AP54"/>
  <c r="FU52"/>
  <c r="FT52"/>
  <c r="FV52"/>
  <c r="ER52"/>
  <c r="EV52" s="1"/>
  <c r="FS52" s="1"/>
  <c r="FX52" s="1"/>
  <c r="FY52" s="1"/>
  <c r="GB52" s="1"/>
  <c r="GC52" s="1"/>
  <c r="GD52" s="1"/>
  <c r="EP53"/>
  <c r="FZ51"/>
  <c r="ET54"/>
  <c r="AZ54"/>
  <c r="EU54" s="1"/>
  <c r="ES54"/>
  <c r="EH54"/>
  <c r="FE53"/>
  <c r="FF53" s="1"/>
  <c r="EZ52"/>
  <c r="FG52" s="1"/>
  <c r="FH50"/>
  <c r="FJ49"/>
  <c r="FI49"/>
  <c r="BG54"/>
  <c r="FH51"/>
  <c r="EO53"/>
  <c r="AK55"/>
  <c r="AM55" s="1"/>
  <c r="AL55"/>
  <c r="EN55" s="1"/>
  <c r="AN55"/>
  <c r="AO55"/>
  <c r="AP55"/>
  <c r="AV55"/>
  <c r="BH55"/>
  <c r="CZ55"/>
  <c r="AT55" s="1"/>
  <c r="EK55" s="1"/>
  <c r="DC55"/>
  <c r="DF55"/>
  <c r="DL55"/>
  <c r="DG55" s="1"/>
  <c r="DM55"/>
  <c r="DH55" s="1"/>
  <c r="EF55"/>
  <c r="EG55"/>
  <c r="EL55"/>
  <c r="FL55"/>
  <c r="FM55"/>
  <c r="FN55"/>
  <c r="GA55"/>
  <c r="FZ52" l="1"/>
  <c r="AQ55"/>
  <c r="AR55" s="1"/>
  <c r="EI54"/>
  <c r="EJ54" s="1"/>
  <c r="EH55"/>
  <c r="FK49"/>
  <c r="FO49" s="1"/>
  <c r="FP49" s="1"/>
  <c r="FQ49" s="1"/>
  <c r="EO54"/>
  <c r="FD54" s="1"/>
  <c r="FH52"/>
  <c r="DI55"/>
  <c r="AY55" s="1"/>
  <c r="EM55" s="1"/>
  <c r="FJ50"/>
  <c r="FI50"/>
  <c r="DK55"/>
  <c r="BG55"/>
  <c r="FE54"/>
  <c r="FF54" s="1"/>
  <c r="ER54"/>
  <c r="EV54" s="1"/>
  <c r="FJ51"/>
  <c r="FI51"/>
  <c r="EP54"/>
  <c r="FW53"/>
  <c r="EY53"/>
  <c r="FV53"/>
  <c r="ER53"/>
  <c r="EV53" s="1"/>
  <c r="FU53"/>
  <c r="FT53"/>
  <c r="FD53"/>
  <c r="EI55"/>
  <c r="EP55" s="1"/>
  <c r="AK56"/>
  <c r="AM56" s="1"/>
  <c r="AL56"/>
  <c r="EN56" s="1"/>
  <c r="AN56"/>
  <c r="AO56"/>
  <c r="AP56"/>
  <c r="AT56"/>
  <c r="AV56"/>
  <c r="EL56" s="1"/>
  <c r="BH56"/>
  <c r="CZ56"/>
  <c r="DC56"/>
  <c r="DF56"/>
  <c r="DL56"/>
  <c r="BG56" s="1"/>
  <c r="DM56"/>
  <c r="DH56" s="1"/>
  <c r="EF56"/>
  <c r="EG56"/>
  <c r="EK56"/>
  <c r="FL56"/>
  <c r="FM56"/>
  <c r="FN56"/>
  <c r="GA56"/>
  <c r="AZ55" l="1"/>
  <c r="EU55" s="1"/>
  <c r="AQ56"/>
  <c r="AR56" s="1"/>
  <c r="ES55"/>
  <c r="EY54"/>
  <c r="ET55"/>
  <c r="FS54"/>
  <c r="FX54" s="1"/>
  <c r="FZ54" s="1"/>
  <c r="FT54"/>
  <c r="FV54"/>
  <c r="EH56"/>
  <c r="EI56" s="1"/>
  <c r="EP56" s="1"/>
  <c r="FK50"/>
  <c r="FO50" s="1"/>
  <c r="FP50" s="1"/>
  <c r="FQ50" s="1"/>
  <c r="FW54"/>
  <c r="FU54"/>
  <c r="FE55"/>
  <c r="FF55" s="1"/>
  <c r="FK51"/>
  <c r="FO51" s="1"/>
  <c r="FP51" s="1"/>
  <c r="FQ51" s="1"/>
  <c r="EO55"/>
  <c r="EJ55"/>
  <c r="EZ54"/>
  <c r="FG54" s="1"/>
  <c r="FH54" s="1"/>
  <c r="FS53"/>
  <c r="FX53" s="1"/>
  <c r="FI52"/>
  <c r="FJ52"/>
  <c r="DG56"/>
  <c r="DI56" s="1"/>
  <c r="AY56" s="1"/>
  <c r="EM56" s="1"/>
  <c r="EZ53"/>
  <c r="FG53" s="1"/>
  <c r="DK56"/>
  <c r="AK57"/>
  <c r="AM57" s="1"/>
  <c r="AL57"/>
  <c r="EN57" s="1"/>
  <c r="AN57"/>
  <c r="AP57"/>
  <c r="AQ57"/>
  <c r="AZ57" s="1"/>
  <c r="EU57" s="1"/>
  <c r="AV57"/>
  <c r="EL57" s="1"/>
  <c r="BH57"/>
  <c r="CZ57"/>
  <c r="AT57" s="1"/>
  <c r="EK57" s="1"/>
  <c r="DC57"/>
  <c r="DF57"/>
  <c r="DL57"/>
  <c r="DG57" s="1"/>
  <c r="DM57"/>
  <c r="DH57" s="1"/>
  <c r="EF57"/>
  <c r="EG57"/>
  <c r="FL57"/>
  <c r="FM57"/>
  <c r="FN57"/>
  <c r="GA57"/>
  <c r="ES56" l="1"/>
  <c r="AO57"/>
  <c r="AZ56"/>
  <c r="EU56" s="1"/>
  <c r="ET56"/>
  <c r="FY54"/>
  <c r="GB54" s="1"/>
  <c r="GC54" s="1"/>
  <c r="GD54" s="1"/>
  <c r="EH57"/>
  <c r="ET57"/>
  <c r="AR57"/>
  <c r="ES57"/>
  <c r="FK52"/>
  <c r="FO52" s="1"/>
  <c r="FP52" s="1"/>
  <c r="FQ52" s="1"/>
  <c r="DI57"/>
  <c r="AY57" s="1"/>
  <c r="EM57" s="1"/>
  <c r="FH53"/>
  <c r="FJ54"/>
  <c r="FI54"/>
  <c r="EJ56"/>
  <c r="EO56"/>
  <c r="DK57"/>
  <c r="BG57"/>
  <c r="FE56"/>
  <c r="FF56" s="1"/>
  <c r="FZ53"/>
  <c r="FY53"/>
  <c r="GB53" s="1"/>
  <c r="GC53" s="1"/>
  <c r="GD53" s="1"/>
  <c r="EY55"/>
  <c r="FV55"/>
  <c r="ER55"/>
  <c r="EV55" s="1"/>
  <c r="FU55"/>
  <c r="FT55"/>
  <c r="FW55"/>
  <c r="FD55"/>
  <c r="AK58"/>
  <c r="AM58" s="1"/>
  <c r="AL58"/>
  <c r="EN58" s="1"/>
  <c r="AN58"/>
  <c r="AO58"/>
  <c r="AT58"/>
  <c r="AV58"/>
  <c r="BG58"/>
  <c r="BH58"/>
  <c r="CZ58"/>
  <c r="DC58"/>
  <c r="DF58"/>
  <c r="DK58"/>
  <c r="DL58"/>
  <c r="DG58" s="1"/>
  <c r="DM58"/>
  <c r="DH58" s="1"/>
  <c r="EF58"/>
  <c r="EG58"/>
  <c r="EK58"/>
  <c r="EL58"/>
  <c r="FL58"/>
  <c r="FM58"/>
  <c r="FN58"/>
  <c r="GA58"/>
  <c r="EI57" l="1"/>
  <c r="EJ57" s="1"/>
  <c r="FK54"/>
  <c r="FO54" s="1"/>
  <c r="FP54" s="1"/>
  <c r="FQ54" s="1"/>
  <c r="EH58"/>
  <c r="DI58"/>
  <c r="AY58" s="1"/>
  <c r="EM58" s="1"/>
  <c r="FW56"/>
  <c r="EY56"/>
  <c r="FV56"/>
  <c r="ER56"/>
  <c r="EV56" s="1"/>
  <c r="FU56"/>
  <c r="FT56"/>
  <c r="FD56"/>
  <c r="FE57"/>
  <c r="FF57" s="1"/>
  <c r="FJ53"/>
  <c r="FI53"/>
  <c r="FS55"/>
  <c r="FX55" s="1"/>
  <c r="EZ55"/>
  <c r="FG55" s="1"/>
  <c r="AP58"/>
  <c r="AQ58"/>
  <c r="AK59"/>
  <c r="AL59"/>
  <c r="EN59" s="1"/>
  <c r="AM59"/>
  <c r="AN59"/>
  <c r="AO59"/>
  <c r="AP59"/>
  <c r="AQ59"/>
  <c r="ET59" s="1"/>
  <c r="AV59"/>
  <c r="BH59"/>
  <c r="CZ59"/>
  <c r="AT59" s="1"/>
  <c r="EK59" s="1"/>
  <c r="DC59"/>
  <c r="DF59"/>
  <c r="DL59"/>
  <c r="DG59" s="1"/>
  <c r="DM59"/>
  <c r="DH59" s="1"/>
  <c r="EF59"/>
  <c r="EG59"/>
  <c r="EL59"/>
  <c r="FL59"/>
  <c r="FM59"/>
  <c r="FN59"/>
  <c r="GA59"/>
  <c r="EO57" l="1"/>
  <c r="EP57"/>
  <c r="EH59"/>
  <c r="EI59" s="1"/>
  <c r="EI58"/>
  <c r="FE58" s="1"/>
  <c r="FF58" s="1"/>
  <c r="ES59"/>
  <c r="DI59"/>
  <c r="AY59" s="1"/>
  <c r="EM59" s="1"/>
  <c r="FK53"/>
  <c r="FO53" s="1"/>
  <c r="FP53" s="1"/>
  <c r="FQ53" s="1"/>
  <c r="AR58"/>
  <c r="AZ58"/>
  <c r="EU58" s="1"/>
  <c r="ES58"/>
  <c r="ET58"/>
  <c r="FZ55"/>
  <c r="FY55"/>
  <c r="GB55" s="1"/>
  <c r="GC55" s="1"/>
  <c r="GD55" s="1"/>
  <c r="AZ59"/>
  <c r="EU59" s="1"/>
  <c r="AR59"/>
  <c r="FS56"/>
  <c r="FX56" s="1"/>
  <c r="FH55"/>
  <c r="DK59"/>
  <c r="BG59"/>
  <c r="EO58"/>
  <c r="EZ56"/>
  <c r="FG56" s="1"/>
  <c r="FW57"/>
  <c r="EY57"/>
  <c r="FV57"/>
  <c r="FT57"/>
  <c r="ER57"/>
  <c r="EV57" s="1"/>
  <c r="FS57" s="1"/>
  <c r="FX57" s="1"/>
  <c r="FU57"/>
  <c r="FD57"/>
  <c r="AK60"/>
  <c r="AM60" s="1"/>
  <c r="AL60"/>
  <c r="EN60" s="1"/>
  <c r="AN60"/>
  <c r="AT60"/>
  <c r="AV60"/>
  <c r="BG60"/>
  <c r="BH60"/>
  <c r="CZ60"/>
  <c r="DC60"/>
  <c r="DF60"/>
  <c r="DK60"/>
  <c r="DL60"/>
  <c r="DG60" s="1"/>
  <c r="DM60"/>
  <c r="DH60" s="1"/>
  <c r="EF60"/>
  <c r="EG60"/>
  <c r="EK60"/>
  <c r="EL60"/>
  <c r="FL60"/>
  <c r="FM60"/>
  <c r="FN60"/>
  <c r="GA60"/>
  <c r="AO60" l="1"/>
  <c r="EJ58"/>
  <c r="EP59"/>
  <c r="EO59"/>
  <c r="FV59" s="1"/>
  <c r="EJ59"/>
  <c r="FE59"/>
  <c r="FF59" s="1"/>
  <c r="EP58"/>
  <c r="EH60"/>
  <c r="FZ57"/>
  <c r="FY57"/>
  <c r="GB57" s="1"/>
  <c r="GC57" s="1"/>
  <c r="GD57" s="1"/>
  <c r="DI60"/>
  <c r="AY60" s="1"/>
  <c r="EM60" s="1"/>
  <c r="FU59"/>
  <c r="EZ57"/>
  <c r="FG57" s="1"/>
  <c r="FH56"/>
  <c r="FZ56"/>
  <c r="FY56"/>
  <c r="GB56" s="1"/>
  <c r="GC56" s="1"/>
  <c r="GD56" s="1"/>
  <c r="AP60"/>
  <c r="ER58"/>
  <c r="EV58" s="1"/>
  <c r="FT58"/>
  <c r="FW58"/>
  <c r="EY58"/>
  <c r="FV58"/>
  <c r="FU58"/>
  <c r="FD58"/>
  <c r="FI55"/>
  <c r="FJ55"/>
  <c r="AQ60"/>
  <c r="AK61"/>
  <c r="AM61" s="1"/>
  <c r="AL61"/>
  <c r="EN61" s="1"/>
  <c r="AN61"/>
  <c r="AO61"/>
  <c r="AP61"/>
  <c r="AQ61"/>
  <c r="AR61" s="1"/>
  <c r="AT61"/>
  <c r="AV61"/>
  <c r="EL61" s="1"/>
  <c r="BH61"/>
  <c r="CZ61"/>
  <c r="DC61"/>
  <c r="DF61"/>
  <c r="DK61"/>
  <c r="DL61"/>
  <c r="BG61" s="1"/>
  <c r="DM61"/>
  <c r="DH61" s="1"/>
  <c r="EF61"/>
  <c r="EG61"/>
  <c r="EK61"/>
  <c r="FL61"/>
  <c r="FM61"/>
  <c r="FN61"/>
  <c r="GA61"/>
  <c r="EI60" l="1"/>
  <c r="EO60" s="1"/>
  <c r="FD60" s="1"/>
  <c r="FS58"/>
  <c r="FX58" s="1"/>
  <c r="FZ58" s="1"/>
  <c r="FD59"/>
  <c r="FK55"/>
  <c r="FO55" s="1"/>
  <c r="FP55" s="1"/>
  <c r="FQ55" s="1"/>
  <c r="FT59"/>
  <c r="EJ60"/>
  <c r="ER59"/>
  <c r="EV59" s="1"/>
  <c r="FS59" s="1"/>
  <c r="FX59" s="1"/>
  <c r="FY59" s="1"/>
  <c r="GB59" s="1"/>
  <c r="GC59" s="1"/>
  <c r="GD59" s="1"/>
  <c r="EY59"/>
  <c r="EZ59" s="1"/>
  <c r="FW59"/>
  <c r="EH61"/>
  <c r="EI61" s="1"/>
  <c r="FE60"/>
  <c r="FF60" s="1"/>
  <c r="ES61"/>
  <c r="ET61"/>
  <c r="EP60"/>
  <c r="FZ59"/>
  <c r="FH57"/>
  <c r="DG61"/>
  <c r="DI61" s="1"/>
  <c r="AY61" s="1"/>
  <c r="EM61" s="1"/>
  <c r="EZ58"/>
  <c r="FG58" s="1"/>
  <c r="ET60"/>
  <c r="AR60"/>
  <c r="AZ60"/>
  <c r="EU60" s="1"/>
  <c r="ES60"/>
  <c r="FJ56"/>
  <c r="FI56"/>
  <c r="AZ61"/>
  <c r="EU61" s="1"/>
  <c r="FY58"/>
  <c r="GB58" s="1"/>
  <c r="GC58" s="1"/>
  <c r="GD58" s="1"/>
  <c r="ER60"/>
  <c r="FU60"/>
  <c r="FT60"/>
  <c r="EY60"/>
  <c r="FV60"/>
  <c r="FW60"/>
  <c r="AK62"/>
  <c r="AM62" s="1"/>
  <c r="AL62"/>
  <c r="EN62" s="1"/>
  <c r="AN62"/>
  <c r="AO62"/>
  <c r="AP62"/>
  <c r="AT62"/>
  <c r="AV62"/>
  <c r="BH62"/>
  <c r="CZ62"/>
  <c r="DC62"/>
  <c r="DF62"/>
  <c r="DK62"/>
  <c r="DL62"/>
  <c r="DG62" s="1"/>
  <c r="DM62"/>
  <c r="DH62" s="1"/>
  <c r="EF62"/>
  <c r="EG62"/>
  <c r="EK62"/>
  <c r="EL62"/>
  <c r="FL62"/>
  <c r="FM62"/>
  <c r="FN62"/>
  <c r="GA62"/>
  <c r="FG59" l="1"/>
  <c r="FH59" s="1"/>
  <c r="EH62"/>
  <c r="EI62" s="1"/>
  <c r="EJ62" s="1"/>
  <c r="AQ62"/>
  <c r="AR62" s="1"/>
  <c r="EJ61"/>
  <c r="FE61"/>
  <c r="FF61" s="1"/>
  <c r="FK56"/>
  <c r="FO56" s="1"/>
  <c r="FP56" s="1"/>
  <c r="FQ56" s="1"/>
  <c r="EV60"/>
  <c r="FS60" s="1"/>
  <c r="FX60" s="1"/>
  <c r="FY60" s="1"/>
  <c r="GB60" s="1"/>
  <c r="GC60" s="1"/>
  <c r="GD60" s="1"/>
  <c r="EP61"/>
  <c r="EO61"/>
  <c r="FD61" s="1"/>
  <c r="DI62"/>
  <c r="AY62" s="1"/>
  <c r="EM62" s="1"/>
  <c r="EZ60"/>
  <c r="FG60" s="1"/>
  <c r="FH58"/>
  <c r="BG62"/>
  <c r="FJ57"/>
  <c r="FI57"/>
  <c r="AK63"/>
  <c r="AM63" s="1"/>
  <c r="AL63"/>
  <c r="EN63" s="1"/>
  <c r="AN63"/>
  <c r="AO63"/>
  <c r="AP63"/>
  <c r="AQ63"/>
  <c r="ET63" s="1"/>
  <c r="AV63"/>
  <c r="BH63"/>
  <c r="CZ63"/>
  <c r="AT63" s="1"/>
  <c r="EK63" s="1"/>
  <c r="DC63"/>
  <c r="DF63"/>
  <c r="DL63"/>
  <c r="BG63" s="1"/>
  <c r="DM63"/>
  <c r="DH63" s="1"/>
  <c r="EF63"/>
  <c r="EG63"/>
  <c r="EL63"/>
  <c r="FL63"/>
  <c r="FM63"/>
  <c r="FN63"/>
  <c r="GA63"/>
  <c r="ES62" l="1"/>
  <c r="AZ62"/>
  <c r="EU62" s="1"/>
  <c r="ET62"/>
  <c r="EH63"/>
  <c r="FZ60"/>
  <c r="ER61"/>
  <c r="EV61" s="1"/>
  <c r="FS61" s="1"/>
  <c r="FX61" s="1"/>
  <c r="FT61"/>
  <c r="FU61"/>
  <c r="EY61"/>
  <c r="EZ61" s="1"/>
  <c r="FG61" s="1"/>
  <c r="FE62"/>
  <c r="FF62" s="1"/>
  <c r="FK57"/>
  <c r="FO57" s="1"/>
  <c r="FP57" s="1"/>
  <c r="FQ57" s="1"/>
  <c r="FW61"/>
  <c r="FV61"/>
  <c r="EO62"/>
  <c r="FU62" s="1"/>
  <c r="FH60"/>
  <c r="DG63"/>
  <c r="DI63" s="1"/>
  <c r="AY63" s="1"/>
  <c r="EM63" s="1"/>
  <c r="EI63"/>
  <c r="EP63" s="1"/>
  <c r="FJ59"/>
  <c r="FI59"/>
  <c r="FJ58"/>
  <c r="FI58"/>
  <c r="FT62"/>
  <c r="ES63"/>
  <c r="AZ63"/>
  <c r="EU63" s="1"/>
  <c r="AR63"/>
  <c r="DK63"/>
  <c r="EP62"/>
  <c r="AK64"/>
  <c r="AP64" s="1"/>
  <c r="AL64"/>
  <c r="AN64"/>
  <c r="AO64"/>
  <c r="AQ64"/>
  <c r="AR64" s="1"/>
  <c r="AT64"/>
  <c r="AV64"/>
  <c r="BG64"/>
  <c r="BH64"/>
  <c r="CZ64"/>
  <c r="DC64"/>
  <c r="DF64"/>
  <c r="DK64"/>
  <c r="DL64"/>
  <c r="DG64" s="1"/>
  <c r="DM64"/>
  <c r="DH64" s="1"/>
  <c r="EF64"/>
  <c r="EG64"/>
  <c r="EK64"/>
  <c r="EL64"/>
  <c r="EN64"/>
  <c r="FL64"/>
  <c r="FM64"/>
  <c r="FN64"/>
  <c r="GA64"/>
  <c r="EH64" l="1"/>
  <c r="FW62"/>
  <c r="FD62"/>
  <c r="FK59"/>
  <c r="FO59" s="1"/>
  <c r="FP59" s="1"/>
  <c r="FQ59" s="1"/>
  <c r="FE63"/>
  <c r="FF63" s="1"/>
  <c r="EY62"/>
  <c r="EZ62" s="1"/>
  <c r="ER62"/>
  <c r="EV62" s="1"/>
  <c r="FS62" s="1"/>
  <c r="FX62" s="1"/>
  <c r="EO63"/>
  <c r="FW63" s="1"/>
  <c r="EJ63"/>
  <c r="FV62"/>
  <c r="FK58"/>
  <c r="FO58" s="1"/>
  <c r="FP58" s="1"/>
  <c r="FQ58" s="1"/>
  <c r="ET64"/>
  <c r="DI64"/>
  <c r="AY64" s="1"/>
  <c r="EM64" s="1"/>
  <c r="FH61"/>
  <c r="FI60"/>
  <c r="FJ60"/>
  <c r="AM64"/>
  <c r="EI64" s="1"/>
  <c r="ES64"/>
  <c r="AZ64"/>
  <c r="EU64" s="1"/>
  <c r="FZ61"/>
  <c r="FY61"/>
  <c r="GB61" s="1"/>
  <c r="GC61" s="1"/>
  <c r="GD61" s="1"/>
  <c r="AK65"/>
  <c r="AL65"/>
  <c r="EN65" s="1"/>
  <c r="AM65"/>
  <c r="AN65"/>
  <c r="AO65"/>
  <c r="AP65"/>
  <c r="AQ65"/>
  <c r="AR65" s="1"/>
  <c r="AT65"/>
  <c r="AV65"/>
  <c r="EL65" s="1"/>
  <c r="BH65"/>
  <c r="CZ65"/>
  <c r="DC65"/>
  <c r="DF65"/>
  <c r="DL65"/>
  <c r="DG65" s="1"/>
  <c r="DM65"/>
  <c r="DH65" s="1"/>
  <c r="EF65"/>
  <c r="EG65"/>
  <c r="EK65"/>
  <c r="FL65"/>
  <c r="FM65"/>
  <c r="FN65"/>
  <c r="GA65"/>
  <c r="FD63" l="1"/>
  <c r="FT63"/>
  <c r="FG62"/>
  <c r="FH62" s="1"/>
  <c r="FU63"/>
  <c r="EY63"/>
  <c r="EZ63" s="1"/>
  <c r="FG63" s="1"/>
  <c r="FV63"/>
  <c r="EH65"/>
  <c r="ER63"/>
  <c r="EV63" s="1"/>
  <c r="FS63" s="1"/>
  <c r="FX63" s="1"/>
  <c r="FZ63" s="1"/>
  <c r="ET65"/>
  <c r="FK60"/>
  <c r="FO60" s="1"/>
  <c r="FP60" s="1"/>
  <c r="FQ60" s="1"/>
  <c r="FE64"/>
  <c r="FF64" s="1"/>
  <c r="EJ64"/>
  <c r="EO64"/>
  <c r="EP64"/>
  <c r="EI65"/>
  <c r="EP65" s="1"/>
  <c r="DI65"/>
  <c r="AY65" s="1"/>
  <c r="EM65" s="1"/>
  <c r="FY62"/>
  <c r="GB62" s="1"/>
  <c r="GC62" s="1"/>
  <c r="GD62" s="1"/>
  <c r="FZ62"/>
  <c r="ES65"/>
  <c r="AZ65"/>
  <c r="EU65" s="1"/>
  <c r="FI61"/>
  <c r="FJ61"/>
  <c r="DK65"/>
  <c r="BG65"/>
  <c r="AK66"/>
  <c r="AM66" s="1"/>
  <c r="AL66"/>
  <c r="EN66" s="1"/>
  <c r="AN66"/>
  <c r="AO66"/>
  <c r="AP66"/>
  <c r="AQ66"/>
  <c r="AR66" s="1"/>
  <c r="AT66"/>
  <c r="AV66"/>
  <c r="BG66"/>
  <c r="BH66"/>
  <c r="CZ66"/>
  <c r="DC66"/>
  <c r="DF66"/>
  <c r="DK66"/>
  <c r="DL66"/>
  <c r="DG66" s="1"/>
  <c r="DM66"/>
  <c r="DH66" s="1"/>
  <c r="EF66"/>
  <c r="EG66"/>
  <c r="EK66"/>
  <c r="EL66"/>
  <c r="FL66"/>
  <c r="FM66"/>
  <c r="FN66"/>
  <c r="GA66"/>
  <c r="FY63" l="1"/>
  <c r="GB63" s="1"/>
  <c r="GC63" s="1"/>
  <c r="GD63" s="1"/>
  <c r="ET66"/>
  <c r="FK61"/>
  <c r="FO61" s="1"/>
  <c r="FP61" s="1"/>
  <c r="FQ61" s="1"/>
  <c r="EH66"/>
  <c r="EI66" s="1"/>
  <c r="EP66" s="1"/>
  <c r="EO65"/>
  <c r="FV65" s="1"/>
  <c r="EJ65"/>
  <c r="DI66"/>
  <c r="AY66" s="1"/>
  <c r="EM66" s="1"/>
  <c r="FH63"/>
  <c r="FT65"/>
  <c r="FJ62"/>
  <c r="FI62"/>
  <c r="EY64"/>
  <c r="FV64"/>
  <c r="ER64"/>
  <c r="EV64" s="1"/>
  <c r="FU64"/>
  <c r="FT64"/>
  <c r="FW64"/>
  <c r="FD64"/>
  <c r="FE65"/>
  <c r="FF65" s="1"/>
  <c r="ES66"/>
  <c r="AZ66"/>
  <c r="EU66" s="1"/>
  <c r="AK67"/>
  <c r="AM67" s="1"/>
  <c r="AL67"/>
  <c r="EN67" s="1"/>
  <c r="AN67"/>
  <c r="AO67"/>
  <c r="AP67"/>
  <c r="AQ67"/>
  <c r="AR67" s="1"/>
  <c r="AT67"/>
  <c r="AV67"/>
  <c r="EL67" s="1"/>
  <c r="BH67"/>
  <c r="CZ67"/>
  <c r="DC67"/>
  <c r="DF67"/>
  <c r="DL67"/>
  <c r="BG67" s="1"/>
  <c r="DM67"/>
  <c r="DH67" s="1"/>
  <c r="EF67"/>
  <c r="EG67"/>
  <c r="EK67"/>
  <c r="FL67"/>
  <c r="FM67"/>
  <c r="FN67"/>
  <c r="GA67"/>
  <c r="FD65" l="1"/>
  <c r="EH67"/>
  <c r="FW65"/>
  <c r="FU65"/>
  <c r="ER65"/>
  <c r="EV65" s="1"/>
  <c r="FS65" s="1"/>
  <c r="FX65" s="1"/>
  <c r="EY65"/>
  <c r="EZ65" s="1"/>
  <c r="ET67"/>
  <c r="EO66"/>
  <c r="FU66" s="1"/>
  <c r="EJ66"/>
  <c r="FK62"/>
  <c r="FO62" s="1"/>
  <c r="FP62" s="1"/>
  <c r="FQ62" s="1"/>
  <c r="FE66"/>
  <c r="FF66" s="1"/>
  <c r="EI67"/>
  <c r="FE67" s="1"/>
  <c r="FF67" s="1"/>
  <c r="FJ63"/>
  <c r="FI63"/>
  <c r="DG67"/>
  <c r="DI67" s="1"/>
  <c r="AY67" s="1"/>
  <c r="EM67" s="1"/>
  <c r="FS64"/>
  <c r="FX64" s="1"/>
  <c r="EZ64"/>
  <c r="FG64" s="1"/>
  <c r="ES67"/>
  <c r="AZ67"/>
  <c r="EU67" s="1"/>
  <c r="DK67"/>
  <c r="AK68"/>
  <c r="AM68" s="1"/>
  <c r="AL68"/>
  <c r="AN68"/>
  <c r="AO68"/>
  <c r="AP68"/>
  <c r="AQ68"/>
  <c r="AR68" s="1"/>
  <c r="AT68"/>
  <c r="AV68"/>
  <c r="BG68"/>
  <c r="BH68"/>
  <c r="CZ68"/>
  <c r="DC68"/>
  <c r="DF68"/>
  <c r="DK68"/>
  <c r="DL68"/>
  <c r="DG68" s="1"/>
  <c r="DM68"/>
  <c r="DH68" s="1"/>
  <c r="EF68"/>
  <c r="EG68"/>
  <c r="EK68"/>
  <c r="EL68"/>
  <c r="EN68"/>
  <c r="FL68"/>
  <c r="FM68"/>
  <c r="FN68"/>
  <c r="GA68"/>
  <c r="FG65" l="1"/>
  <c r="FH65" s="1"/>
  <c r="FW66"/>
  <c r="FD66"/>
  <c r="FV66"/>
  <c r="FT66"/>
  <c r="EY66"/>
  <c r="EZ66" s="1"/>
  <c r="ER66"/>
  <c r="EV66" s="1"/>
  <c r="FS66" s="1"/>
  <c r="FX66" s="1"/>
  <c r="EH68"/>
  <c r="EI68" s="1"/>
  <c r="EP68" s="1"/>
  <c r="FK63"/>
  <c r="FO63" s="1"/>
  <c r="FP63" s="1"/>
  <c r="FQ63" s="1"/>
  <c r="EO67"/>
  <c r="ER67" s="1"/>
  <c r="EV67" s="1"/>
  <c r="EJ67"/>
  <c r="ET68"/>
  <c r="EP67"/>
  <c r="DI68"/>
  <c r="AY68" s="1"/>
  <c r="EM68" s="1"/>
  <c r="FY65"/>
  <c r="GB65" s="1"/>
  <c r="GC65" s="1"/>
  <c r="GD65" s="1"/>
  <c r="FZ65"/>
  <c r="FH64"/>
  <c r="FZ64"/>
  <c r="FY64"/>
  <c r="GB64" s="1"/>
  <c r="GC64" s="1"/>
  <c r="GD64" s="1"/>
  <c r="ES68"/>
  <c r="AZ68"/>
  <c r="EU68" s="1"/>
  <c r="AK16"/>
  <c r="AL16"/>
  <c r="EH16" s="1"/>
  <c r="AM16"/>
  <c r="AN16"/>
  <c r="AO16"/>
  <c r="AP16"/>
  <c r="AQ16"/>
  <c r="AR16" s="1"/>
  <c r="AV16"/>
  <c r="EL16" s="1"/>
  <c r="BH16"/>
  <c r="CZ16"/>
  <c r="AT16" s="1"/>
  <c r="EK16" s="1"/>
  <c r="DC16"/>
  <c r="DF16"/>
  <c r="DL16"/>
  <c r="DG16" s="1"/>
  <c r="DM16"/>
  <c r="DH16" s="1"/>
  <c r="EF16"/>
  <c r="EG16"/>
  <c r="FL16"/>
  <c r="FM16"/>
  <c r="FN16"/>
  <c r="GA16"/>
  <c r="FD67" l="1"/>
  <c r="FU67"/>
  <c r="FT67"/>
  <c r="FV67"/>
  <c r="EY67"/>
  <c r="FW67"/>
  <c r="EN16"/>
  <c r="FG66"/>
  <c r="FH66" s="1"/>
  <c r="FY66"/>
  <c r="GB66" s="1"/>
  <c r="GC66" s="1"/>
  <c r="GD66" s="1"/>
  <c r="FZ66"/>
  <c r="FE68"/>
  <c r="FF68" s="1"/>
  <c r="FS67"/>
  <c r="FX67" s="1"/>
  <c r="FY67" s="1"/>
  <c r="GB67" s="1"/>
  <c r="GC67" s="1"/>
  <c r="GD67" s="1"/>
  <c r="EZ67"/>
  <c r="FG67" s="1"/>
  <c r="FJ64"/>
  <c r="FI64"/>
  <c r="FI65"/>
  <c r="FJ65"/>
  <c r="DI16"/>
  <c r="AY16" s="1"/>
  <c r="EM16" s="1"/>
  <c r="EO68"/>
  <c r="EJ68"/>
  <c r="EI16"/>
  <c r="EP16" s="1"/>
  <c r="ET16"/>
  <c r="DK16"/>
  <c r="BG16"/>
  <c r="ES16"/>
  <c r="AZ16"/>
  <c r="EU16" s="1"/>
  <c r="AK17"/>
  <c r="AP17" s="1"/>
  <c r="AL17"/>
  <c r="EN17" s="1"/>
  <c r="AM17"/>
  <c r="AN17"/>
  <c r="AO17"/>
  <c r="AQ17"/>
  <c r="AR17" s="1"/>
  <c r="AV17"/>
  <c r="BG17"/>
  <c r="BH17"/>
  <c r="CZ17"/>
  <c r="AT17" s="1"/>
  <c r="EK17" s="1"/>
  <c r="DC17"/>
  <c r="DF17"/>
  <c r="DK17"/>
  <c r="DL17"/>
  <c r="DG17" s="1"/>
  <c r="DM17"/>
  <c r="DH17" s="1"/>
  <c r="EF17"/>
  <c r="EG17"/>
  <c r="EL17"/>
  <c r="FL17"/>
  <c r="FM17"/>
  <c r="FN17"/>
  <c r="GA17"/>
  <c r="EH17" l="1"/>
  <c r="EI17" s="1"/>
  <c r="FE17" s="1"/>
  <c r="FF17" s="1"/>
  <c r="FZ67"/>
  <c r="FK64"/>
  <c r="FO64" s="1"/>
  <c r="FP64" s="1"/>
  <c r="FQ64" s="1"/>
  <c r="FK65"/>
  <c r="FO65" s="1"/>
  <c r="FP65" s="1"/>
  <c r="FQ65" s="1"/>
  <c r="FH67"/>
  <c r="EY68"/>
  <c r="FV68"/>
  <c r="FT68"/>
  <c r="FW68"/>
  <c r="ER68"/>
  <c r="EV68" s="1"/>
  <c r="FS68" s="1"/>
  <c r="FX68" s="1"/>
  <c r="FU68"/>
  <c r="FD68"/>
  <c r="FI66"/>
  <c r="FJ66"/>
  <c r="ET17"/>
  <c r="ES17"/>
  <c r="EO16"/>
  <c r="ER16" s="1"/>
  <c r="EV16" s="1"/>
  <c r="FS16" s="1"/>
  <c r="FX16" s="1"/>
  <c r="DI17"/>
  <c r="AY17" s="1"/>
  <c r="EM17" s="1"/>
  <c r="FE16"/>
  <c r="FF16" s="1"/>
  <c r="EJ16"/>
  <c r="AZ17"/>
  <c r="EU17" s="1"/>
  <c r="AK18"/>
  <c r="AM18" s="1"/>
  <c r="AL18"/>
  <c r="EN18" s="1"/>
  <c r="AN18"/>
  <c r="AO18"/>
  <c r="AV18"/>
  <c r="EL18" s="1"/>
  <c r="BG18"/>
  <c r="BH18"/>
  <c r="CZ18"/>
  <c r="AT18" s="1"/>
  <c r="EK18" s="1"/>
  <c r="DC18"/>
  <c r="DF18"/>
  <c r="DI18" s="1"/>
  <c r="AY18" s="1"/>
  <c r="EM18" s="1"/>
  <c r="DK18"/>
  <c r="DL18"/>
  <c r="DG18" s="1"/>
  <c r="DM18"/>
  <c r="DH18" s="1"/>
  <c r="EF18"/>
  <c r="EG18"/>
  <c r="FL18"/>
  <c r="FM18"/>
  <c r="FN18"/>
  <c r="GA18"/>
  <c r="EH18" l="1"/>
  <c r="AP18"/>
  <c r="AQ18"/>
  <c r="AR18" s="1"/>
  <c r="FV16"/>
  <c r="FK66"/>
  <c r="FO66" s="1"/>
  <c r="FP66" s="1"/>
  <c r="FQ66" s="1"/>
  <c r="FZ68"/>
  <c r="FY68"/>
  <c r="GB68" s="1"/>
  <c r="GC68" s="1"/>
  <c r="GD68" s="1"/>
  <c r="FJ67"/>
  <c r="FI67"/>
  <c r="FW16"/>
  <c r="EZ68"/>
  <c r="FG68" s="1"/>
  <c r="FU16"/>
  <c r="EY16"/>
  <c r="EZ16" s="1"/>
  <c r="FD16"/>
  <c r="FT16"/>
  <c r="EI18"/>
  <c r="EO18" s="1"/>
  <c r="FY16"/>
  <c r="GB16" s="1"/>
  <c r="GC16" s="1"/>
  <c r="GD16" s="1"/>
  <c r="FZ16"/>
  <c r="EP17"/>
  <c r="EO17"/>
  <c r="EJ17"/>
  <c r="ES18"/>
  <c r="AK19"/>
  <c r="AL19"/>
  <c r="EN19" s="1"/>
  <c r="AM19"/>
  <c r="AN19"/>
  <c r="AO19"/>
  <c r="AP19"/>
  <c r="AQ19"/>
  <c r="AR19" s="1"/>
  <c r="AV19"/>
  <c r="BH19"/>
  <c r="CZ19"/>
  <c r="AT19" s="1"/>
  <c r="EK19" s="1"/>
  <c r="DC19"/>
  <c r="DF19"/>
  <c r="DI19" s="1"/>
  <c r="AY19" s="1"/>
  <c r="EM19" s="1"/>
  <c r="DL19"/>
  <c r="DG19" s="1"/>
  <c r="DM19"/>
  <c r="DH19" s="1"/>
  <c r="EF19"/>
  <c r="EG19"/>
  <c r="EL19"/>
  <c r="FL19"/>
  <c r="FM19"/>
  <c r="FN19"/>
  <c r="GA19"/>
  <c r="AZ18" l="1"/>
  <c r="EU18" s="1"/>
  <c r="ET18"/>
  <c r="EH19"/>
  <c r="FK67"/>
  <c r="FO67" s="1"/>
  <c r="FP67" s="1"/>
  <c r="FQ67" s="1"/>
  <c r="FG16"/>
  <c r="FH16" s="1"/>
  <c r="FH68"/>
  <c r="ET19"/>
  <c r="EY18"/>
  <c r="FV18"/>
  <c r="ER18"/>
  <c r="FD18"/>
  <c r="FW18"/>
  <c r="FU18"/>
  <c r="FT18"/>
  <c r="DK19"/>
  <c r="BG19"/>
  <c r="EP18"/>
  <c r="EJ18"/>
  <c r="FE18"/>
  <c r="FF18" s="1"/>
  <c r="FW17"/>
  <c r="EY17"/>
  <c r="FV17"/>
  <c r="FU17"/>
  <c r="ER17"/>
  <c r="EV17" s="1"/>
  <c r="FS17" s="1"/>
  <c r="FX17" s="1"/>
  <c r="FD17"/>
  <c r="FT17"/>
  <c r="EI19"/>
  <c r="EP19" s="1"/>
  <c r="ES19"/>
  <c r="AZ19"/>
  <c r="EU19" s="1"/>
  <c r="AK20"/>
  <c r="AM20" s="1"/>
  <c r="AL20"/>
  <c r="EH20" s="1"/>
  <c r="AN20"/>
  <c r="AO20"/>
  <c r="AP20"/>
  <c r="AQ20"/>
  <c r="AR20" s="1"/>
  <c r="AT20"/>
  <c r="AV20"/>
  <c r="EL20" s="1"/>
  <c r="BH20"/>
  <c r="CZ20"/>
  <c r="DC20"/>
  <c r="DF20"/>
  <c r="DL20"/>
  <c r="DG20" s="1"/>
  <c r="DM20"/>
  <c r="DH20" s="1"/>
  <c r="EF20"/>
  <c r="EG20"/>
  <c r="EK20"/>
  <c r="FL20"/>
  <c r="FM20"/>
  <c r="FN20"/>
  <c r="GA20"/>
  <c r="EV18" l="1"/>
  <c r="FS18" s="1"/>
  <c r="FX18" s="1"/>
  <c r="FY18" s="1"/>
  <c r="GB18" s="1"/>
  <c r="GC18" s="1"/>
  <c r="GD18" s="1"/>
  <c r="FE19"/>
  <c r="FF19" s="1"/>
  <c r="EN20"/>
  <c r="FI68"/>
  <c r="FJ68"/>
  <c r="ET20"/>
  <c r="EJ19"/>
  <c r="DI20"/>
  <c r="AY20" s="1"/>
  <c r="EM20" s="1"/>
  <c r="FZ17"/>
  <c r="FY17"/>
  <c r="GB17" s="1"/>
  <c r="GC17" s="1"/>
  <c r="GD17" s="1"/>
  <c r="EI20"/>
  <c r="EJ20" s="1"/>
  <c r="EZ17"/>
  <c r="FG17" s="1"/>
  <c r="FI16"/>
  <c r="FJ16"/>
  <c r="ES20"/>
  <c r="AZ20"/>
  <c r="EU20" s="1"/>
  <c r="EZ18"/>
  <c r="FG18" s="1"/>
  <c r="DK20"/>
  <c r="BG20"/>
  <c r="EO19"/>
  <c r="AK21"/>
  <c r="AM21" s="1"/>
  <c r="AL21"/>
  <c r="EN21" s="1"/>
  <c r="AN21"/>
  <c r="AO21"/>
  <c r="AT21"/>
  <c r="AV21"/>
  <c r="BG21"/>
  <c r="BH21"/>
  <c r="CZ21"/>
  <c r="DC21"/>
  <c r="DF21"/>
  <c r="DK21"/>
  <c r="DL21"/>
  <c r="DG21" s="1"/>
  <c r="DM21"/>
  <c r="DH21" s="1"/>
  <c r="EF21"/>
  <c r="EG21"/>
  <c r="EK21"/>
  <c r="EL21"/>
  <c r="FL21"/>
  <c r="FM21"/>
  <c r="FN21"/>
  <c r="GA21"/>
  <c r="FZ18" l="1"/>
  <c r="FK68"/>
  <c r="FO68" s="1"/>
  <c r="FP68" s="1"/>
  <c r="FQ68" s="1"/>
  <c r="EH21"/>
  <c r="EI21" s="1"/>
  <c r="FE21" s="1"/>
  <c r="FF21" s="1"/>
  <c r="FE20"/>
  <c r="FF20" s="1"/>
  <c r="FK16"/>
  <c r="FO16" s="1"/>
  <c r="FP16" s="1"/>
  <c r="FQ16" s="1"/>
  <c r="DI21"/>
  <c r="AY21" s="1"/>
  <c r="EM21" s="1"/>
  <c r="FH18"/>
  <c r="FH17"/>
  <c r="EP20"/>
  <c r="EO20"/>
  <c r="EY19"/>
  <c r="FV19"/>
  <c r="ER19"/>
  <c r="EV19" s="1"/>
  <c r="FS19" s="1"/>
  <c r="FX19" s="1"/>
  <c r="FU19"/>
  <c r="FT19"/>
  <c r="FW19"/>
  <c r="FD19"/>
  <c r="AP21"/>
  <c r="AQ21"/>
  <c r="AK22"/>
  <c r="AM22" s="1"/>
  <c r="AL22"/>
  <c r="EH22" s="1"/>
  <c r="AN22"/>
  <c r="AO22"/>
  <c r="AV22"/>
  <c r="BH22"/>
  <c r="CZ22"/>
  <c r="AT22" s="1"/>
  <c r="EK22" s="1"/>
  <c r="DC22"/>
  <c r="DF22"/>
  <c r="DL22"/>
  <c r="DG22" s="1"/>
  <c r="DM22"/>
  <c r="DH22" s="1"/>
  <c r="EF22"/>
  <c r="EG22"/>
  <c r="EL22"/>
  <c r="FL22"/>
  <c r="FM22"/>
  <c r="FN22"/>
  <c r="GA22"/>
  <c r="AP22" l="1"/>
  <c r="AQ22"/>
  <c r="ET22" s="1"/>
  <c r="EN22"/>
  <c r="EI22"/>
  <c r="EP22" s="1"/>
  <c r="EJ21"/>
  <c r="DI22"/>
  <c r="AY22" s="1"/>
  <c r="EM22" s="1"/>
  <c r="ET21"/>
  <c r="AR21"/>
  <c r="AZ21"/>
  <c r="EU21" s="1"/>
  <c r="ES21"/>
  <c r="FZ19"/>
  <c r="FY19"/>
  <c r="GB19" s="1"/>
  <c r="GC19" s="1"/>
  <c r="GD19" s="1"/>
  <c r="FW20"/>
  <c r="EY20"/>
  <c r="FV20"/>
  <c r="FT20"/>
  <c r="ER20"/>
  <c r="EV20" s="1"/>
  <c r="FS20" s="1"/>
  <c r="FX20" s="1"/>
  <c r="FU20"/>
  <c r="FD20"/>
  <c r="FE22"/>
  <c r="FF22" s="1"/>
  <c r="EZ19"/>
  <c r="FG19" s="1"/>
  <c r="DK22"/>
  <c r="BG22"/>
  <c r="EO21"/>
  <c r="FJ17"/>
  <c r="FI17"/>
  <c r="EP21"/>
  <c r="FI18"/>
  <c r="FJ18"/>
  <c r="AK23"/>
  <c r="AM23" s="1"/>
  <c r="AL23"/>
  <c r="EH23" s="1"/>
  <c r="AN23"/>
  <c r="AO23"/>
  <c r="AP23"/>
  <c r="AV23"/>
  <c r="EL23" s="1"/>
  <c r="BH23"/>
  <c r="CZ23"/>
  <c r="AT23" s="1"/>
  <c r="EK23" s="1"/>
  <c r="DC23"/>
  <c r="DF23"/>
  <c r="DI23" s="1"/>
  <c r="AY23" s="1"/>
  <c r="EM23" s="1"/>
  <c r="DL23"/>
  <c r="DG23" s="1"/>
  <c r="DM23"/>
  <c r="DH23" s="1"/>
  <c r="EF23"/>
  <c r="EG23"/>
  <c r="FL23"/>
  <c r="FM23"/>
  <c r="FN23"/>
  <c r="GA23"/>
  <c r="ES22" l="1"/>
  <c r="AQ23"/>
  <c r="ET23" s="1"/>
  <c r="AR22"/>
  <c r="AZ22"/>
  <c r="EU22" s="1"/>
  <c r="EJ22"/>
  <c r="EO22"/>
  <c r="FD22" s="1"/>
  <c r="FK18"/>
  <c r="FO18" s="1"/>
  <c r="FP18" s="1"/>
  <c r="FQ18" s="1"/>
  <c r="EN23"/>
  <c r="FK17"/>
  <c r="FO17" s="1"/>
  <c r="FP17" s="1"/>
  <c r="FQ17" s="1"/>
  <c r="FH19"/>
  <c r="FZ20"/>
  <c r="FY20"/>
  <c r="GB20" s="1"/>
  <c r="GC20" s="1"/>
  <c r="GD20" s="1"/>
  <c r="EZ20"/>
  <c r="FG20" s="1"/>
  <c r="EI23"/>
  <c r="EP23" s="1"/>
  <c r="ER21"/>
  <c r="EV21" s="1"/>
  <c r="FS21" s="1"/>
  <c r="FX21" s="1"/>
  <c r="FU21"/>
  <c r="FW21"/>
  <c r="EY21"/>
  <c r="FV21"/>
  <c r="FT21"/>
  <c r="FD21"/>
  <c r="DK23"/>
  <c r="BG23"/>
  <c r="AK24"/>
  <c r="AP24" s="1"/>
  <c r="AL24"/>
  <c r="EN24" s="1"/>
  <c r="AM24"/>
  <c r="AN24"/>
  <c r="AO24"/>
  <c r="AQ24"/>
  <c r="AR24" s="1"/>
  <c r="AV24"/>
  <c r="BG24"/>
  <c r="BH24"/>
  <c r="CZ24"/>
  <c r="AT24" s="1"/>
  <c r="EK24" s="1"/>
  <c r="DC24"/>
  <c r="DF24"/>
  <c r="DI24" s="1"/>
  <c r="AY24" s="1"/>
  <c r="EM24" s="1"/>
  <c r="DK24"/>
  <c r="DL24"/>
  <c r="DG24" s="1"/>
  <c r="DM24"/>
  <c r="DH24" s="1"/>
  <c r="EF24"/>
  <c r="EG24"/>
  <c r="EL24"/>
  <c r="FL24"/>
  <c r="FM24"/>
  <c r="FN24"/>
  <c r="GA24"/>
  <c r="AR23" l="1"/>
  <c r="ES23"/>
  <c r="AZ23"/>
  <c r="EU23" s="1"/>
  <c r="FW22"/>
  <c r="EY22"/>
  <c r="EZ22" s="1"/>
  <c r="FG22" s="1"/>
  <c r="FV22"/>
  <c r="ER22"/>
  <c r="EV22" s="1"/>
  <c r="FU22"/>
  <c r="FT22"/>
  <c r="EH24"/>
  <c r="EI24" s="1"/>
  <c r="FE24" s="1"/>
  <c r="FF24" s="1"/>
  <c r="ET24"/>
  <c r="EJ23"/>
  <c r="FH22"/>
  <c r="FE23"/>
  <c r="FF23" s="1"/>
  <c r="FY21"/>
  <c r="GB21" s="1"/>
  <c r="GC21" s="1"/>
  <c r="GD21" s="1"/>
  <c r="FZ21"/>
  <c r="FI19"/>
  <c r="FJ19"/>
  <c r="FS22"/>
  <c r="FX22" s="1"/>
  <c r="ES24"/>
  <c r="AZ24"/>
  <c r="EU24" s="1"/>
  <c r="EO23"/>
  <c r="EZ21"/>
  <c r="FG21" s="1"/>
  <c r="FH20"/>
  <c r="AK25"/>
  <c r="AM25" s="1"/>
  <c r="AL25"/>
  <c r="EN25" s="1"/>
  <c r="AN25"/>
  <c r="AV25"/>
  <c r="BH25"/>
  <c r="CZ25"/>
  <c r="AT25" s="1"/>
  <c r="EK25" s="1"/>
  <c r="DC25"/>
  <c r="DF25"/>
  <c r="DL25"/>
  <c r="BG25" s="1"/>
  <c r="DM25"/>
  <c r="DH25" s="1"/>
  <c r="EF25"/>
  <c r="EG25"/>
  <c r="EL25"/>
  <c r="FL25"/>
  <c r="FM25"/>
  <c r="FN25"/>
  <c r="GA25"/>
  <c r="AQ25" l="1"/>
  <c r="AR25" s="1"/>
  <c r="AP25"/>
  <c r="AO25"/>
  <c r="FK19"/>
  <c r="FO19" s="1"/>
  <c r="FP19" s="1"/>
  <c r="FQ19" s="1"/>
  <c r="FH21"/>
  <c r="DG25"/>
  <c r="DI25" s="1"/>
  <c r="AY25" s="1"/>
  <c r="EM25" s="1"/>
  <c r="ET25"/>
  <c r="DK25"/>
  <c r="EO24"/>
  <c r="FJ22"/>
  <c r="FI22"/>
  <c r="EH25"/>
  <c r="EP24"/>
  <c r="EJ24"/>
  <c r="FJ20"/>
  <c r="FI20"/>
  <c r="FT23"/>
  <c r="FW23"/>
  <c r="EY23"/>
  <c r="FV23"/>
  <c r="ER23"/>
  <c r="EV23" s="1"/>
  <c r="FS23" s="1"/>
  <c r="FX23" s="1"/>
  <c r="FU23"/>
  <c r="FD23"/>
  <c r="FY22"/>
  <c r="GB22" s="1"/>
  <c r="GC22" s="1"/>
  <c r="GD22" s="1"/>
  <c r="FZ22"/>
  <c r="ES25"/>
  <c r="AZ25"/>
  <c r="EU25" s="1"/>
  <c r="AK26"/>
  <c r="AQ26" s="1"/>
  <c r="AR26" s="1"/>
  <c r="AL26"/>
  <c r="EN26" s="1"/>
  <c r="AN26"/>
  <c r="AO26"/>
  <c r="AT26"/>
  <c r="AV26"/>
  <c r="BH26"/>
  <c r="CZ26"/>
  <c r="DC26"/>
  <c r="DF26"/>
  <c r="DI26" s="1"/>
  <c r="AY26" s="1"/>
  <c r="EM26" s="1"/>
  <c r="DK26"/>
  <c r="DL26"/>
  <c r="DG26" s="1"/>
  <c r="DM26"/>
  <c r="DH26" s="1"/>
  <c r="EF26"/>
  <c r="EG26"/>
  <c r="EK26"/>
  <c r="EL26"/>
  <c r="FL26"/>
  <c r="FM26"/>
  <c r="FN26"/>
  <c r="GA26"/>
  <c r="AP26" l="1"/>
  <c r="AM26"/>
  <c r="ET26"/>
  <c r="EH26"/>
  <c r="FK20"/>
  <c r="FO20" s="1"/>
  <c r="FP20" s="1"/>
  <c r="FQ20" s="1"/>
  <c r="FK22"/>
  <c r="FO22" s="1"/>
  <c r="FP22" s="1"/>
  <c r="FQ22" s="1"/>
  <c r="FZ23"/>
  <c r="FY23"/>
  <c r="GB23" s="1"/>
  <c r="GC23" s="1"/>
  <c r="GD23" s="1"/>
  <c r="EZ23"/>
  <c r="FG23" s="1"/>
  <c r="BG26"/>
  <c r="EI25"/>
  <c r="FE25" s="1"/>
  <c r="FF25" s="1"/>
  <c r="EY24"/>
  <c r="FV24"/>
  <c r="FW24"/>
  <c r="ER24"/>
  <c r="EV24" s="1"/>
  <c r="FS24" s="1"/>
  <c r="FX24" s="1"/>
  <c r="FD24"/>
  <c r="FU24"/>
  <c r="FT24"/>
  <c r="FJ21"/>
  <c r="FI21"/>
  <c r="ES26"/>
  <c r="AZ26"/>
  <c r="EU26" s="1"/>
  <c r="AK27"/>
  <c r="AP27" s="1"/>
  <c r="AL27"/>
  <c r="EN27" s="1"/>
  <c r="AN27"/>
  <c r="AO27"/>
  <c r="AQ27"/>
  <c r="AR27" s="1"/>
  <c r="AT27"/>
  <c r="AV27"/>
  <c r="EL27" s="1"/>
  <c r="BG27"/>
  <c r="BH27"/>
  <c r="CZ27"/>
  <c r="DC27"/>
  <c r="DF27"/>
  <c r="DK27"/>
  <c r="DL27"/>
  <c r="DG27" s="1"/>
  <c r="DM27"/>
  <c r="DH27" s="1"/>
  <c r="EF27"/>
  <c r="EG27"/>
  <c r="EK27"/>
  <c r="FL27"/>
  <c r="FM27"/>
  <c r="FN27"/>
  <c r="GA27"/>
  <c r="AM27" l="1"/>
  <c r="EI26"/>
  <c r="EJ26" s="1"/>
  <c r="EH27"/>
  <c r="FK21"/>
  <c r="FO21" s="1"/>
  <c r="FP21" s="1"/>
  <c r="FQ21" s="1"/>
  <c r="ET27"/>
  <c r="EP25"/>
  <c r="FH23"/>
  <c r="DI27"/>
  <c r="AY27" s="1"/>
  <c r="EM27" s="1"/>
  <c r="FZ24"/>
  <c r="FY24"/>
  <c r="GB24" s="1"/>
  <c r="GC24" s="1"/>
  <c r="GD24" s="1"/>
  <c r="ES27"/>
  <c r="AZ27"/>
  <c r="EU27" s="1"/>
  <c r="EO25"/>
  <c r="EJ25"/>
  <c r="EZ24"/>
  <c r="FG24" s="1"/>
  <c r="AK28"/>
  <c r="AL28"/>
  <c r="EN28" s="1"/>
  <c r="AM28"/>
  <c r="AN28"/>
  <c r="AO28"/>
  <c r="AP28"/>
  <c r="AQ28"/>
  <c r="AR28" s="1"/>
  <c r="AV28"/>
  <c r="BH28"/>
  <c r="CZ28"/>
  <c r="AT28" s="1"/>
  <c r="EK28" s="1"/>
  <c r="DC28"/>
  <c r="DF28"/>
  <c r="DL28"/>
  <c r="BG28" s="1"/>
  <c r="DM28"/>
  <c r="DH28" s="1"/>
  <c r="EF28"/>
  <c r="EG28"/>
  <c r="EL28"/>
  <c r="FL28"/>
  <c r="FM28"/>
  <c r="FN28"/>
  <c r="GA28"/>
  <c r="FE26" l="1"/>
  <c r="FF26" s="1"/>
  <c r="EO26"/>
  <c r="FV26" s="1"/>
  <c r="EP26"/>
  <c r="EI27"/>
  <c r="EO27" s="1"/>
  <c r="EY27" s="1"/>
  <c r="EH28"/>
  <c r="EI28" s="1"/>
  <c r="EP28" s="1"/>
  <c r="FD26"/>
  <c r="FE27"/>
  <c r="FF27" s="1"/>
  <c r="EP27"/>
  <c r="FU27"/>
  <c r="FT27"/>
  <c r="FV27"/>
  <c r="FD27"/>
  <c r="FH24"/>
  <c r="FJ23"/>
  <c r="FI23"/>
  <c r="DG28"/>
  <c r="DI28" s="1"/>
  <c r="AY28" s="1"/>
  <c r="EM28" s="1"/>
  <c r="ET28"/>
  <c r="DK28"/>
  <c r="EY25"/>
  <c r="FV25"/>
  <c r="ER25"/>
  <c r="EV25" s="1"/>
  <c r="FS25" s="1"/>
  <c r="FX25" s="1"/>
  <c r="FU25"/>
  <c r="FW25"/>
  <c r="FT25"/>
  <c r="FD25"/>
  <c r="ES28"/>
  <c r="AZ28"/>
  <c r="EU28" s="1"/>
  <c r="AK29"/>
  <c r="AL29"/>
  <c r="EN29" s="1"/>
  <c r="AM29"/>
  <c r="AN29"/>
  <c r="AO29"/>
  <c r="AP29"/>
  <c r="AQ29"/>
  <c r="AR29" s="1"/>
  <c r="AV29"/>
  <c r="BH29"/>
  <c r="CZ29"/>
  <c r="AT29" s="1"/>
  <c r="EK29" s="1"/>
  <c r="DC29"/>
  <c r="DF29"/>
  <c r="DL29"/>
  <c r="BG29" s="1"/>
  <c r="DM29"/>
  <c r="DH29" s="1"/>
  <c r="EF29"/>
  <c r="EG29"/>
  <c r="EL29"/>
  <c r="FL29"/>
  <c r="FM29"/>
  <c r="FN29"/>
  <c r="GA29"/>
  <c r="ER26" l="1"/>
  <c r="EV26" s="1"/>
  <c r="FS26" s="1"/>
  <c r="FX26" s="1"/>
  <c r="FY26" s="1"/>
  <c r="GB26" s="1"/>
  <c r="GC26" s="1"/>
  <c r="GD26" s="1"/>
  <c r="FT26"/>
  <c r="EY26"/>
  <c r="EZ26" s="1"/>
  <c r="FW26"/>
  <c r="FU26"/>
  <c r="ER27"/>
  <c r="EV27" s="1"/>
  <c r="FS27" s="1"/>
  <c r="FX27" s="1"/>
  <c r="FY27" s="1"/>
  <c r="GB27" s="1"/>
  <c r="GC27" s="1"/>
  <c r="GD27" s="1"/>
  <c r="EJ27"/>
  <c r="FW27"/>
  <c r="EH29"/>
  <c r="EI29" s="1"/>
  <c r="EP29" s="1"/>
  <c r="FK23"/>
  <c r="FO23" s="1"/>
  <c r="FP23" s="1"/>
  <c r="FQ23" s="1"/>
  <c r="FE28"/>
  <c r="FF28" s="1"/>
  <c r="EJ28"/>
  <c r="FZ25"/>
  <c r="FY25"/>
  <c r="GB25" s="1"/>
  <c r="GC25" s="1"/>
  <c r="GD25" s="1"/>
  <c r="DI29"/>
  <c r="AY29" s="1"/>
  <c r="EM29" s="1"/>
  <c r="DG29"/>
  <c r="ET29"/>
  <c r="DK29"/>
  <c r="EO28"/>
  <c r="FI24"/>
  <c r="FJ24"/>
  <c r="FZ26"/>
  <c r="EZ27"/>
  <c r="FG27" s="1"/>
  <c r="EZ25"/>
  <c r="FG25" s="1"/>
  <c r="ES29"/>
  <c r="AZ29"/>
  <c r="EU29" s="1"/>
  <c r="AK30"/>
  <c r="AM30" s="1"/>
  <c r="AL30"/>
  <c r="EN30" s="1"/>
  <c r="AN30"/>
  <c r="AO30"/>
  <c r="AV30"/>
  <c r="BH30"/>
  <c r="CZ30"/>
  <c r="AT30" s="1"/>
  <c r="EK30" s="1"/>
  <c r="DC30"/>
  <c r="DF30"/>
  <c r="DK30"/>
  <c r="DL30"/>
  <c r="BG30" s="1"/>
  <c r="DM30"/>
  <c r="DH30" s="1"/>
  <c r="EF30"/>
  <c r="EG30"/>
  <c r="EL30"/>
  <c r="FL30"/>
  <c r="FM30"/>
  <c r="FN30"/>
  <c r="GA30"/>
  <c r="AP30" l="1"/>
  <c r="AQ30"/>
  <c r="ET30" s="1"/>
  <c r="FG26"/>
  <c r="FH26" s="1"/>
  <c r="FJ26" s="1"/>
  <c r="FZ27"/>
  <c r="FK24"/>
  <c r="FO24" s="1"/>
  <c r="FP24" s="1"/>
  <c r="FQ24" s="1"/>
  <c r="EH30"/>
  <c r="EO29"/>
  <c r="FV29" s="1"/>
  <c r="FE29"/>
  <c r="FF29" s="1"/>
  <c r="EJ29"/>
  <c r="FH27"/>
  <c r="FI26"/>
  <c r="DG30"/>
  <c r="DI30" s="1"/>
  <c r="AY30" s="1"/>
  <c r="EM30" s="1"/>
  <c r="FH25"/>
  <c r="FT29"/>
  <c r="EY28"/>
  <c r="FV28"/>
  <c r="FW28"/>
  <c r="ER28"/>
  <c r="EV28" s="1"/>
  <c r="FS28" s="1"/>
  <c r="FX28" s="1"/>
  <c r="FU28"/>
  <c r="FT28"/>
  <c r="FD28"/>
  <c r="AK31"/>
  <c r="AM31" s="1"/>
  <c r="AL31"/>
  <c r="EN31" s="1"/>
  <c r="AN31"/>
  <c r="AP31"/>
  <c r="AT31"/>
  <c r="AV31"/>
  <c r="EL31" s="1"/>
  <c r="BH31"/>
  <c r="CZ31"/>
  <c r="DC31"/>
  <c r="DF31"/>
  <c r="DK31"/>
  <c r="DL31"/>
  <c r="DG31" s="1"/>
  <c r="DM31"/>
  <c r="DH31" s="1"/>
  <c r="EF31"/>
  <c r="EG31"/>
  <c r="EK31"/>
  <c r="FL31"/>
  <c r="FM31"/>
  <c r="FN31"/>
  <c r="GA31"/>
  <c r="ES30" l="1"/>
  <c r="AR30"/>
  <c r="AZ30"/>
  <c r="EU30" s="1"/>
  <c r="ER29"/>
  <c r="EV29" s="1"/>
  <c r="FS29" s="1"/>
  <c r="FX29" s="1"/>
  <c r="FZ29" s="1"/>
  <c r="FU29"/>
  <c r="AO31"/>
  <c r="EH31"/>
  <c r="FD29"/>
  <c r="EY29"/>
  <c r="EZ29" s="1"/>
  <c r="FK26"/>
  <c r="FO26" s="1"/>
  <c r="FP26" s="1"/>
  <c r="FQ26" s="1"/>
  <c r="EI30"/>
  <c r="FE30" s="1"/>
  <c r="FF30" s="1"/>
  <c r="FW29"/>
  <c r="DI31"/>
  <c r="AY31" s="1"/>
  <c r="EM31" s="1"/>
  <c r="FI25"/>
  <c r="FJ25"/>
  <c r="AQ31"/>
  <c r="FZ28"/>
  <c r="FY28"/>
  <c r="GB28" s="1"/>
  <c r="GC28" s="1"/>
  <c r="GD28" s="1"/>
  <c r="FI27"/>
  <c r="FJ27"/>
  <c r="BG31"/>
  <c r="EZ28"/>
  <c r="FG28" s="1"/>
  <c r="AK32"/>
  <c r="AL32"/>
  <c r="EN32" s="1"/>
  <c r="AM32"/>
  <c r="AN32"/>
  <c r="AO32"/>
  <c r="AP32"/>
  <c r="AQ32"/>
  <c r="ET32" s="1"/>
  <c r="AV32"/>
  <c r="BH32"/>
  <c r="CZ32"/>
  <c r="AT32" s="1"/>
  <c r="EK32" s="1"/>
  <c r="DC32"/>
  <c r="DF32"/>
  <c r="DL32"/>
  <c r="BG32" s="1"/>
  <c r="DM32"/>
  <c r="DH32" s="1"/>
  <c r="EF32"/>
  <c r="EG32"/>
  <c r="EL32"/>
  <c r="FL32"/>
  <c r="FM32"/>
  <c r="FN32"/>
  <c r="GA32"/>
  <c r="FY29" l="1"/>
  <c r="GB29" s="1"/>
  <c r="GC29" s="1"/>
  <c r="GD29" s="1"/>
  <c r="EI31"/>
  <c r="FE31" s="1"/>
  <c r="FF31" s="1"/>
  <c r="FG29"/>
  <c r="FH29" s="1"/>
  <c r="EJ30"/>
  <c r="EO30"/>
  <c r="EP30"/>
  <c r="FK25"/>
  <c r="FO25" s="1"/>
  <c r="FP25" s="1"/>
  <c r="FQ25" s="1"/>
  <c r="FK27"/>
  <c r="FO27" s="1"/>
  <c r="FP27" s="1"/>
  <c r="FQ27" s="1"/>
  <c r="EH32"/>
  <c r="FH28"/>
  <c r="DG32"/>
  <c r="DI32" s="1"/>
  <c r="AY32" s="1"/>
  <c r="EM32" s="1"/>
  <c r="ET31"/>
  <c r="AR31"/>
  <c r="AZ31"/>
  <c r="EU31" s="1"/>
  <c r="ES31"/>
  <c r="ES32"/>
  <c r="AZ32"/>
  <c r="EU32" s="1"/>
  <c r="AR32"/>
  <c r="DK32"/>
  <c r="AK33"/>
  <c r="AM33" s="1"/>
  <c r="AL33"/>
  <c r="EN33" s="1"/>
  <c r="AN33"/>
  <c r="AO33"/>
  <c r="AP33"/>
  <c r="AQ33"/>
  <c r="ET33" s="1"/>
  <c r="AV33"/>
  <c r="BH33"/>
  <c r="CZ33"/>
  <c r="AT33" s="1"/>
  <c r="EK33" s="1"/>
  <c r="DC33"/>
  <c r="DF33"/>
  <c r="DL33"/>
  <c r="BG33" s="1"/>
  <c r="DM33"/>
  <c r="DH33" s="1"/>
  <c r="EF33"/>
  <c r="EG33"/>
  <c r="EL33"/>
  <c r="FL33"/>
  <c r="FM33"/>
  <c r="FN33"/>
  <c r="GA33"/>
  <c r="EO31" l="1"/>
  <c r="FD31" s="1"/>
  <c r="EP31"/>
  <c r="EJ31"/>
  <c r="EH33"/>
  <c r="EI33" s="1"/>
  <c r="EP33" s="1"/>
  <c r="FV30"/>
  <c r="FT30"/>
  <c r="EY30"/>
  <c r="EZ30" s="1"/>
  <c r="FU30"/>
  <c r="FD30"/>
  <c r="ER30"/>
  <c r="EV30" s="1"/>
  <c r="FS30" s="1"/>
  <c r="FX30" s="1"/>
  <c r="FW30"/>
  <c r="EI32"/>
  <c r="EO32" s="1"/>
  <c r="DI33"/>
  <c r="AY33" s="1"/>
  <c r="EM33" s="1"/>
  <c r="DG33"/>
  <c r="FI28"/>
  <c r="FJ28"/>
  <c r="ES33"/>
  <c r="AZ33"/>
  <c r="EU33" s="1"/>
  <c r="AR33"/>
  <c r="FI29"/>
  <c r="FJ29"/>
  <c r="DK33"/>
  <c r="AK34"/>
  <c r="AQ34" s="1"/>
  <c r="AR34" s="1"/>
  <c r="AL34"/>
  <c r="EN34" s="1"/>
  <c r="AN34"/>
  <c r="AO34"/>
  <c r="AP34"/>
  <c r="AV34"/>
  <c r="EL34" s="1"/>
  <c r="BH34"/>
  <c r="CZ34"/>
  <c r="AT34" s="1"/>
  <c r="EK34" s="1"/>
  <c r="DC34"/>
  <c r="DF34"/>
  <c r="DL34"/>
  <c r="BG34" s="1"/>
  <c r="DM34"/>
  <c r="DH34" s="1"/>
  <c r="EF34"/>
  <c r="EG34"/>
  <c r="FL34"/>
  <c r="FM34"/>
  <c r="FN34"/>
  <c r="GA34"/>
  <c r="FU31" l="1"/>
  <c r="ER31"/>
  <c r="EV31" s="1"/>
  <c r="FS31" s="1"/>
  <c r="FX31" s="1"/>
  <c r="FY31" s="1"/>
  <c r="GB31" s="1"/>
  <c r="GC31" s="1"/>
  <c r="GD31" s="1"/>
  <c r="FW31"/>
  <c r="FT31"/>
  <c r="FV31"/>
  <c r="EY31"/>
  <c r="EZ31" s="1"/>
  <c r="FG31" s="1"/>
  <c r="AM34"/>
  <c r="EH34"/>
  <c r="FE33"/>
  <c r="FF33" s="1"/>
  <c r="FK28"/>
  <c r="FO28" s="1"/>
  <c r="FP28" s="1"/>
  <c r="FQ28" s="1"/>
  <c r="FY30"/>
  <c r="GB30" s="1"/>
  <c r="GC30" s="1"/>
  <c r="GD30" s="1"/>
  <c r="FZ30"/>
  <c r="FG30"/>
  <c r="FH30" s="1"/>
  <c r="FI30" s="1"/>
  <c r="EY32"/>
  <c r="FD32"/>
  <c r="FW32"/>
  <c r="ER32"/>
  <c r="EV32" s="1"/>
  <c r="FT32"/>
  <c r="FV32"/>
  <c r="FU32"/>
  <c r="EJ32"/>
  <c r="EP32"/>
  <c r="FE32"/>
  <c r="FF32" s="1"/>
  <c r="FK29"/>
  <c r="FO29" s="1"/>
  <c r="FP29" s="1"/>
  <c r="FQ29" s="1"/>
  <c r="ET34"/>
  <c r="FH31"/>
  <c r="EO33"/>
  <c r="DG34"/>
  <c r="DI34" s="1"/>
  <c r="AY34" s="1"/>
  <c r="EM34" s="1"/>
  <c r="ES34"/>
  <c r="AZ34"/>
  <c r="EU34" s="1"/>
  <c r="DK34"/>
  <c r="EJ33"/>
  <c r="AK35"/>
  <c r="AM35" s="1"/>
  <c r="AL35"/>
  <c r="EN35" s="1"/>
  <c r="AN35"/>
  <c r="AO35"/>
  <c r="AP35"/>
  <c r="AQ35"/>
  <c r="AR35" s="1"/>
  <c r="AT35"/>
  <c r="AV35"/>
  <c r="EL35" s="1"/>
  <c r="BH35"/>
  <c r="CZ35"/>
  <c r="DC35"/>
  <c r="DF35"/>
  <c r="DI35" s="1"/>
  <c r="AY35" s="1"/>
  <c r="EM35" s="1"/>
  <c r="DL35"/>
  <c r="DG35" s="1"/>
  <c r="DM35"/>
  <c r="DH35" s="1"/>
  <c r="EF35"/>
  <c r="EG35"/>
  <c r="EK35"/>
  <c r="FL35"/>
  <c r="FM35"/>
  <c r="FN35"/>
  <c r="GA35"/>
  <c r="FZ31" l="1"/>
  <c r="EI34"/>
  <c r="EO34" s="1"/>
  <c r="EH35"/>
  <c r="EI35" s="1"/>
  <c r="FE35" s="1"/>
  <c r="FF35" s="1"/>
  <c r="FJ30"/>
  <c r="FK30" s="1"/>
  <c r="FO30" s="1"/>
  <c r="FP30" s="1"/>
  <c r="FQ30" s="1"/>
  <c r="FS32"/>
  <c r="FX32" s="1"/>
  <c r="FY32" s="1"/>
  <c r="EZ32"/>
  <c r="FG32" s="1"/>
  <c r="FH32" s="1"/>
  <c r="ET35"/>
  <c r="FI31"/>
  <c r="FJ31"/>
  <c r="ES35"/>
  <c r="AZ35"/>
  <c r="EU35" s="1"/>
  <c r="DK35"/>
  <c r="BG35"/>
  <c r="FW33"/>
  <c r="EY33"/>
  <c r="FV33"/>
  <c r="FT33"/>
  <c r="ER33"/>
  <c r="EV33" s="1"/>
  <c r="FU33"/>
  <c r="FD33"/>
  <c r="AK36"/>
  <c r="AP36" s="1"/>
  <c r="AL36"/>
  <c r="EN36" s="1"/>
  <c r="AN36"/>
  <c r="AT36"/>
  <c r="AV36"/>
  <c r="BG36"/>
  <c r="BH36"/>
  <c r="CZ36"/>
  <c r="DC36"/>
  <c r="DF36"/>
  <c r="DI36" s="1"/>
  <c r="AY36" s="1"/>
  <c r="EM36" s="1"/>
  <c r="DK36"/>
  <c r="DL36"/>
  <c r="DG36" s="1"/>
  <c r="DM36"/>
  <c r="DH36" s="1"/>
  <c r="EF36"/>
  <c r="EG36"/>
  <c r="EK36"/>
  <c r="EL36"/>
  <c r="FL36"/>
  <c r="FM36"/>
  <c r="FN36"/>
  <c r="GA36"/>
  <c r="AO36" l="1"/>
  <c r="FE34"/>
  <c r="FF34" s="1"/>
  <c r="EP34"/>
  <c r="EJ34"/>
  <c r="EH36"/>
  <c r="GB32"/>
  <c r="GC32" s="1"/>
  <c r="GD32" s="1"/>
  <c r="FZ32"/>
  <c r="EP35"/>
  <c r="EJ35"/>
  <c r="FI32"/>
  <c r="FJ32"/>
  <c r="FK31"/>
  <c r="FO31" s="1"/>
  <c r="FP31" s="1"/>
  <c r="FQ31" s="1"/>
  <c r="AQ36"/>
  <c r="AM36"/>
  <c r="FS33"/>
  <c r="FX33" s="1"/>
  <c r="EY34"/>
  <c r="FV34"/>
  <c r="FU34"/>
  <c r="FW34"/>
  <c r="ER34"/>
  <c r="EV34" s="1"/>
  <c r="FT34"/>
  <c r="FD34"/>
  <c r="EO35"/>
  <c r="EZ33"/>
  <c r="FG33" s="1"/>
  <c r="AK37"/>
  <c r="AQ37" s="1"/>
  <c r="AL37"/>
  <c r="EN37" s="1"/>
  <c r="AN37"/>
  <c r="AT37"/>
  <c r="AV37"/>
  <c r="BG37"/>
  <c r="BH37"/>
  <c r="CZ37"/>
  <c r="DC37"/>
  <c r="DF37"/>
  <c r="DK37"/>
  <c r="DL37"/>
  <c r="DG37" s="1"/>
  <c r="DM37"/>
  <c r="DH37" s="1"/>
  <c r="EF37"/>
  <c r="EG37"/>
  <c r="EK37"/>
  <c r="EL37"/>
  <c r="FL37"/>
  <c r="FM37"/>
  <c r="FN37"/>
  <c r="GA37"/>
  <c r="AK13"/>
  <c r="AV13"/>
  <c r="BH13"/>
  <c r="CZ13"/>
  <c r="AT13" s="1"/>
  <c r="EK13" s="1"/>
  <c r="DL13"/>
  <c r="DM13"/>
  <c r="DH13" s="1"/>
  <c r="EF13"/>
  <c r="EG13"/>
  <c r="EL13"/>
  <c r="FM13"/>
  <c r="FN13"/>
  <c r="GA13"/>
  <c r="FS34" l="1"/>
  <c r="FX34" s="1"/>
  <c r="FZ34" s="1"/>
  <c r="AO37"/>
  <c r="EI36"/>
  <c r="FE36" s="1"/>
  <c r="FF36" s="1"/>
  <c r="EH37"/>
  <c r="FK32"/>
  <c r="FO32" s="1"/>
  <c r="FP32" s="1"/>
  <c r="FQ32" s="1"/>
  <c r="AR37"/>
  <c r="AZ37"/>
  <c r="EU37" s="1"/>
  <c r="ES37"/>
  <c r="ET37"/>
  <c r="DI37"/>
  <c r="AY37" s="1"/>
  <c r="EM37" s="1"/>
  <c r="FH33"/>
  <c r="FT35"/>
  <c r="EY35"/>
  <c r="FV35"/>
  <c r="ER35"/>
  <c r="EV35" s="1"/>
  <c r="FU35"/>
  <c r="FW35"/>
  <c r="FD35"/>
  <c r="AP37"/>
  <c r="FY33"/>
  <c r="GB33" s="1"/>
  <c r="GC33" s="1"/>
  <c r="GD33" s="1"/>
  <c r="FZ33"/>
  <c r="AM37"/>
  <c r="EZ34"/>
  <c r="FG34" s="1"/>
  <c r="AR36"/>
  <c r="AZ36"/>
  <c r="EU36" s="1"/>
  <c r="ES36"/>
  <c r="ET36"/>
  <c r="DK13"/>
  <c r="AK14"/>
  <c r="AV14"/>
  <c r="EL14" s="1"/>
  <c r="BH14"/>
  <c r="CZ14"/>
  <c r="AT14" s="1"/>
  <c r="EK14" s="1"/>
  <c r="DL14"/>
  <c r="DM14"/>
  <c r="DH14" s="1"/>
  <c r="EF14"/>
  <c r="EG14"/>
  <c r="FM14"/>
  <c r="FN14"/>
  <c r="GA14"/>
  <c r="FY34" l="1"/>
  <c r="GB34" s="1"/>
  <c r="GC34" s="1"/>
  <c r="GD34" s="1"/>
  <c r="EI37"/>
  <c r="EO37" s="1"/>
  <c r="EO36"/>
  <c r="EY36" s="1"/>
  <c r="EP36"/>
  <c r="EJ36"/>
  <c r="FH34"/>
  <c r="FJ33"/>
  <c r="FI33"/>
  <c r="FS35"/>
  <c r="FX35" s="1"/>
  <c r="EZ35"/>
  <c r="FG35" s="1"/>
  <c r="DK14"/>
  <c r="AK15"/>
  <c r="AV15"/>
  <c r="EL15" s="1"/>
  <c r="BH15"/>
  <c r="CZ15"/>
  <c r="AT15" s="1"/>
  <c r="EK15" s="1"/>
  <c r="DL15"/>
  <c r="DM15"/>
  <c r="DH15" s="1"/>
  <c r="EF15"/>
  <c r="EG15"/>
  <c r="FM15"/>
  <c r="FN15"/>
  <c r="GA15"/>
  <c r="FN1"/>
  <c r="FM1"/>
  <c r="FC1"/>
  <c r="EG1"/>
  <c r="DM1"/>
  <c r="DH1" s="1"/>
  <c r="DL1"/>
  <c r="DK1" s="1"/>
  <c r="C1" s="1"/>
  <c r="AV1" s="1"/>
  <c r="EL1" s="1"/>
  <c r="CZ1"/>
  <c r="AT1" s="1"/>
  <c r="EK1" s="1"/>
  <c r="BH1"/>
  <c r="AK1"/>
  <c r="FN12"/>
  <c r="FM12"/>
  <c r="S76" i="41"/>
  <c r="R76"/>
  <c r="S75"/>
  <c r="R75"/>
  <c r="S74"/>
  <c r="R74"/>
  <c r="S73"/>
  <c r="R73"/>
  <c r="S72"/>
  <c r="R72"/>
  <c r="S71"/>
  <c r="R71"/>
  <c r="S70"/>
  <c r="R70"/>
  <c r="S69"/>
  <c r="R69"/>
  <c r="S68"/>
  <c r="R68"/>
  <c r="S67"/>
  <c r="R67"/>
  <c r="S66"/>
  <c r="R66"/>
  <c r="S65"/>
  <c r="R65"/>
  <c r="S64"/>
  <c r="R64"/>
  <c r="S63"/>
  <c r="R63"/>
  <c r="S62"/>
  <c r="R62"/>
  <c r="S61"/>
  <c r="R61"/>
  <c r="S60"/>
  <c r="R60"/>
  <c r="S59"/>
  <c r="R59"/>
  <c r="S58"/>
  <c r="R58"/>
  <c r="S57"/>
  <c r="R57"/>
  <c r="S56"/>
  <c r="R56"/>
  <c r="S55"/>
  <c r="R55"/>
  <c r="S54"/>
  <c r="R54"/>
  <c r="S53"/>
  <c r="R53"/>
  <c r="S52"/>
  <c r="R52"/>
  <c r="S51"/>
  <c r="R51"/>
  <c r="S50"/>
  <c r="R50"/>
  <c r="S49"/>
  <c r="R49"/>
  <c r="S48"/>
  <c r="R48"/>
  <c r="S47"/>
  <c r="R47"/>
  <c r="S46"/>
  <c r="R46"/>
  <c r="S45"/>
  <c r="R45"/>
  <c r="S44"/>
  <c r="R44"/>
  <c r="S43"/>
  <c r="R43"/>
  <c r="S42"/>
  <c r="R42"/>
  <c r="S41"/>
  <c r="R41"/>
  <c r="S40"/>
  <c r="R40"/>
  <c r="S39"/>
  <c r="R39"/>
  <c r="S38"/>
  <c r="R38"/>
  <c r="S37"/>
  <c r="R37"/>
  <c r="S36"/>
  <c r="R36"/>
  <c r="S35"/>
  <c r="R35"/>
  <c r="S34"/>
  <c r="R34"/>
  <c r="S33"/>
  <c r="R33"/>
  <c r="S32"/>
  <c r="R32"/>
  <c r="S31"/>
  <c r="R31"/>
  <c r="S30"/>
  <c r="R30"/>
  <c r="S29"/>
  <c r="R29"/>
  <c r="S28"/>
  <c r="R28"/>
  <c r="S27"/>
  <c r="R27"/>
  <c r="S26"/>
  <c r="R26"/>
  <c r="S25"/>
  <c r="R25"/>
  <c r="S24"/>
  <c r="R24"/>
  <c r="S23"/>
  <c r="R23"/>
  <c r="S22"/>
  <c r="R22"/>
  <c r="S21"/>
  <c r="R21"/>
  <c r="S20"/>
  <c r="R20"/>
  <c r="S19"/>
  <c r="R19"/>
  <c r="S18"/>
  <c r="R18"/>
  <c r="S17"/>
  <c r="R17"/>
  <c r="S16"/>
  <c r="R16"/>
  <c r="S15"/>
  <c r="R15"/>
  <c r="S14"/>
  <c r="R14"/>
  <c r="S13"/>
  <c r="R13"/>
  <c r="S12"/>
  <c r="R12"/>
  <c r="S11"/>
  <c r="R11"/>
  <c r="S10"/>
  <c r="R10"/>
  <c r="A7"/>
  <c r="S9"/>
  <c r="R9"/>
  <c r="C29" i="7"/>
  <c r="L62" i="41"/>
  <c r="K62"/>
  <c r="A62"/>
  <c r="C32" i="7"/>
  <c r="L32" i="41"/>
  <c r="K32"/>
  <c r="A32"/>
  <c r="L31"/>
  <c r="K31"/>
  <c r="A31"/>
  <c r="A1"/>
  <c r="A2"/>
  <c r="A4"/>
  <c r="A6"/>
  <c r="A9"/>
  <c r="K9"/>
  <c r="L9"/>
  <c r="A10"/>
  <c r="K10"/>
  <c r="L10"/>
  <c r="A11"/>
  <c r="K11"/>
  <c r="L11"/>
  <c r="A12"/>
  <c r="K12"/>
  <c r="L12"/>
  <c r="A13"/>
  <c r="K13"/>
  <c r="L13"/>
  <c r="A14"/>
  <c r="K14"/>
  <c r="L14"/>
  <c r="A15"/>
  <c r="K15"/>
  <c r="L15"/>
  <c r="A16"/>
  <c r="K16"/>
  <c r="L16"/>
  <c r="A17"/>
  <c r="K17"/>
  <c r="L17"/>
  <c r="A18"/>
  <c r="K18"/>
  <c r="L18"/>
  <c r="A19"/>
  <c r="K19"/>
  <c r="L19"/>
  <c r="A20"/>
  <c r="K20"/>
  <c r="L20"/>
  <c r="A21"/>
  <c r="K21"/>
  <c r="L21"/>
  <c r="A22"/>
  <c r="K22"/>
  <c r="L22"/>
  <c r="A23"/>
  <c r="K23"/>
  <c r="L23"/>
  <c r="A24"/>
  <c r="K24"/>
  <c r="L24"/>
  <c r="A25"/>
  <c r="K25"/>
  <c r="L25"/>
  <c r="A26"/>
  <c r="K26"/>
  <c r="L26"/>
  <c r="A27"/>
  <c r="K27"/>
  <c r="L27"/>
  <c r="A28"/>
  <c r="K28"/>
  <c r="L28"/>
  <c r="A29"/>
  <c r="K29"/>
  <c r="L29"/>
  <c r="A30"/>
  <c r="K30"/>
  <c r="L30"/>
  <c r="A33"/>
  <c r="K33"/>
  <c r="L33"/>
  <c r="A34"/>
  <c r="K34"/>
  <c r="L34"/>
  <c r="A35"/>
  <c r="K35"/>
  <c r="L35"/>
  <c r="A36"/>
  <c r="K36"/>
  <c r="L36"/>
  <c r="A37"/>
  <c r="K37"/>
  <c r="L37"/>
  <c r="A38"/>
  <c r="K38"/>
  <c r="L38"/>
  <c r="A39"/>
  <c r="K39"/>
  <c r="L39"/>
  <c r="A40"/>
  <c r="K40"/>
  <c r="L40"/>
  <c r="A41"/>
  <c r="K41"/>
  <c r="L41"/>
  <c r="A42"/>
  <c r="K42"/>
  <c r="L42"/>
  <c r="A43"/>
  <c r="K43"/>
  <c r="L43"/>
  <c r="A44"/>
  <c r="K44"/>
  <c r="L44"/>
  <c r="A45"/>
  <c r="K45"/>
  <c r="L45"/>
  <c r="A46"/>
  <c r="K46"/>
  <c r="L46"/>
  <c r="A47"/>
  <c r="K47"/>
  <c r="L47"/>
  <c r="A48"/>
  <c r="K48"/>
  <c r="L48"/>
  <c r="A49"/>
  <c r="K49"/>
  <c r="L49"/>
  <c r="A50"/>
  <c r="K50"/>
  <c r="L50"/>
  <c r="A51"/>
  <c r="K51"/>
  <c r="L51"/>
  <c r="A52"/>
  <c r="K52"/>
  <c r="L52"/>
  <c r="A53"/>
  <c r="K53"/>
  <c r="L53"/>
  <c r="A54"/>
  <c r="K54"/>
  <c r="L54"/>
  <c r="A55"/>
  <c r="K55"/>
  <c r="L55"/>
  <c r="A56"/>
  <c r="K56"/>
  <c r="L56"/>
  <c r="A57"/>
  <c r="K57"/>
  <c r="L57"/>
  <c r="A58"/>
  <c r="K58"/>
  <c r="L58"/>
  <c r="A59"/>
  <c r="K59"/>
  <c r="L59"/>
  <c r="A60"/>
  <c r="K60"/>
  <c r="L60"/>
  <c r="A61"/>
  <c r="K61"/>
  <c r="L61"/>
  <c r="A63"/>
  <c r="K63"/>
  <c r="L63"/>
  <c r="A64"/>
  <c r="K64"/>
  <c r="L64"/>
  <c r="A65"/>
  <c r="K65"/>
  <c r="L65"/>
  <c r="A66"/>
  <c r="K66"/>
  <c r="L66"/>
  <c r="A67"/>
  <c r="K67"/>
  <c r="L67"/>
  <c r="A68"/>
  <c r="K68"/>
  <c r="L68"/>
  <c r="A69"/>
  <c r="K69"/>
  <c r="L69"/>
  <c r="A70"/>
  <c r="K70"/>
  <c r="L70"/>
  <c r="A71"/>
  <c r="K71"/>
  <c r="L71"/>
  <c r="A72"/>
  <c r="K72"/>
  <c r="L72"/>
  <c r="A73"/>
  <c r="K73"/>
  <c r="L73"/>
  <c r="A74"/>
  <c r="K74"/>
  <c r="L74"/>
  <c r="A75"/>
  <c r="K75"/>
  <c r="L75"/>
  <c r="A76"/>
  <c r="K76"/>
  <c r="L76"/>
  <c r="C3" i="40"/>
  <c r="C4"/>
  <c r="B21"/>
  <c r="B22"/>
  <c r="B23"/>
  <c r="EF1" i="3" s="1"/>
  <c r="C24" i="40"/>
  <c r="B24"/>
  <c r="C28"/>
  <c r="D28"/>
  <c r="B75"/>
  <c r="B76"/>
  <c r="B77"/>
  <c r="B78"/>
  <c r="B79"/>
  <c r="B80"/>
  <c r="B81"/>
  <c r="B82"/>
  <c r="B7" i="15"/>
  <c r="B8"/>
  <c r="B6" s="1"/>
  <c r="A12"/>
  <c r="C13"/>
  <c r="C14"/>
  <c r="B27"/>
  <c r="C27"/>
  <c r="C48" s="1"/>
  <c r="C85" s="1"/>
  <c r="B28"/>
  <c r="C28"/>
  <c r="B29"/>
  <c r="C29"/>
  <c r="B30"/>
  <c r="C30"/>
  <c r="B31"/>
  <c r="C31"/>
  <c r="B57"/>
  <c r="C57"/>
  <c r="C83" s="1"/>
  <c r="B58"/>
  <c r="C58"/>
  <c r="B59"/>
  <c r="C59"/>
  <c r="B60"/>
  <c r="C60"/>
  <c r="B61"/>
  <c r="C61"/>
  <c r="D85"/>
  <c r="H91"/>
  <c r="H92"/>
  <c r="H93"/>
  <c r="H94"/>
  <c r="H95"/>
  <c r="H96"/>
  <c r="H97"/>
  <c r="H98"/>
  <c r="F99"/>
  <c r="H99" s="1"/>
  <c r="F100"/>
  <c r="H100" s="1"/>
  <c r="H101"/>
  <c r="F102"/>
  <c r="H102"/>
  <c r="F103"/>
  <c r="H103"/>
  <c r="H104"/>
  <c r="H105"/>
  <c r="H106"/>
  <c r="D119"/>
  <c r="G123"/>
  <c r="C8" i="9"/>
  <c r="C9"/>
  <c r="C10"/>
  <c r="C12"/>
  <c r="E57" i="15"/>
  <c r="C13" i="9"/>
  <c r="E58" i="15"/>
  <c r="C14" i="9"/>
  <c r="C15"/>
  <c r="C16"/>
  <c r="E27" i="15"/>
  <c r="F61" s="1"/>
  <c r="C17" i="9"/>
  <c r="E61" i="15"/>
  <c r="C18" i="9"/>
  <c r="C19"/>
  <c r="C20"/>
  <c r="C21"/>
  <c r="C22"/>
  <c r="C23"/>
  <c r="E28" i="15" s="1"/>
  <c r="C24" i="9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2" i="7"/>
  <c r="C15"/>
  <c r="C19"/>
  <c r="C22"/>
  <c r="C25"/>
  <c r="C28"/>
  <c r="C30" s="1"/>
  <c r="G4" i="6"/>
  <c r="H4"/>
  <c r="I4"/>
  <c r="J4"/>
  <c r="G5"/>
  <c r="H5"/>
  <c r="I5"/>
  <c r="J5"/>
  <c r="I8"/>
  <c r="J8"/>
  <c r="K8"/>
  <c r="L8"/>
  <c r="I9"/>
  <c r="J9"/>
  <c r="K9"/>
  <c r="L9"/>
  <c r="H12"/>
  <c r="I12"/>
  <c r="J12"/>
  <c r="K12"/>
  <c r="H13"/>
  <c r="I13"/>
  <c r="J13"/>
  <c r="K13"/>
  <c r="H16"/>
  <c r="H17" s="1"/>
  <c r="I16"/>
  <c r="I17" s="1"/>
  <c r="J16"/>
  <c r="J17" s="1"/>
  <c r="I20"/>
  <c r="I21" s="1"/>
  <c r="J20"/>
  <c r="J21" s="1"/>
  <c r="K20"/>
  <c r="K21" s="1"/>
  <c r="K24"/>
  <c r="K25" s="1"/>
  <c r="L24"/>
  <c r="L25" s="1"/>
  <c r="K28"/>
  <c r="K29" s="1"/>
  <c r="L28"/>
  <c r="L29" s="1"/>
  <c r="K32"/>
  <c r="K33" s="1"/>
  <c r="L32"/>
  <c r="L33" s="1"/>
  <c r="L36"/>
  <c r="L37" s="1"/>
  <c r="M36"/>
  <c r="M37" s="1"/>
  <c r="N36"/>
  <c r="N37" s="1"/>
  <c r="O36"/>
  <c r="O37"/>
  <c r="P36"/>
  <c r="P37"/>
  <c r="Q36"/>
  <c r="Q37"/>
  <c r="L40"/>
  <c r="L41" s="1"/>
  <c r="M40"/>
  <c r="M41" s="1"/>
  <c r="N40"/>
  <c r="N41" s="1"/>
  <c r="M44"/>
  <c r="M45" s="1"/>
  <c r="N44"/>
  <c r="N45" s="1"/>
  <c r="O44"/>
  <c r="O45" s="1"/>
  <c r="M49"/>
  <c r="N49"/>
  <c r="O49"/>
  <c r="P49"/>
  <c r="M50"/>
  <c r="N50"/>
  <c r="O50"/>
  <c r="P50"/>
  <c r="M53"/>
  <c r="M54" s="1"/>
  <c r="N53"/>
  <c r="N54" s="1"/>
  <c r="O53"/>
  <c r="O54" s="1"/>
  <c r="M57"/>
  <c r="N57"/>
  <c r="O57"/>
  <c r="P57"/>
  <c r="M58"/>
  <c r="N58"/>
  <c r="O58"/>
  <c r="P58"/>
  <c r="N63"/>
  <c r="N64" s="1"/>
  <c r="O63"/>
  <c r="O64" s="1"/>
  <c r="P63"/>
  <c r="P64" s="1"/>
  <c r="N67"/>
  <c r="N68" s="1"/>
  <c r="O67"/>
  <c r="O68" s="1"/>
  <c r="P67"/>
  <c r="P68" s="1"/>
  <c r="M71"/>
  <c r="M72" s="1"/>
  <c r="N71"/>
  <c r="N72" s="1"/>
  <c r="N75"/>
  <c r="N76" s="1"/>
  <c r="O75"/>
  <c r="O76" s="1"/>
  <c r="P75"/>
  <c r="P76" s="1"/>
  <c r="N79"/>
  <c r="N80" s="1"/>
  <c r="O79"/>
  <c r="O80" s="1"/>
  <c r="P79"/>
  <c r="P80" s="1"/>
  <c r="N84"/>
  <c r="N85" s="1"/>
  <c r="O84"/>
  <c r="O85" s="1"/>
  <c r="P84"/>
  <c r="P85" s="1"/>
  <c r="O89"/>
  <c r="O90" s="1"/>
  <c r="P89"/>
  <c r="P90" s="1"/>
  <c r="Q89"/>
  <c r="Q90" s="1"/>
  <c r="O93"/>
  <c r="O94" s="1"/>
  <c r="P93"/>
  <c r="P94" s="1"/>
  <c r="Q93"/>
  <c r="Q94" s="1"/>
  <c r="P98"/>
  <c r="Q98"/>
  <c r="R98"/>
  <c r="S98"/>
  <c r="P99"/>
  <c r="Q99"/>
  <c r="R99"/>
  <c r="S99"/>
  <c r="Q102"/>
  <c r="Q103" s="1"/>
  <c r="R102"/>
  <c r="R103" s="1"/>
  <c r="S102"/>
  <c r="S103" s="1"/>
  <c r="Q106"/>
  <c r="Q107" s="1"/>
  <c r="R106"/>
  <c r="R107" s="1"/>
  <c r="Q111"/>
  <c r="R111"/>
  <c r="S111"/>
  <c r="T111"/>
  <c r="Q112"/>
  <c r="R112"/>
  <c r="S112"/>
  <c r="T112"/>
  <c r="Q116"/>
  <c r="Q117" s="1"/>
  <c r="R116"/>
  <c r="R117" s="1"/>
  <c r="S116"/>
  <c r="S117" s="1"/>
  <c r="S126"/>
  <c r="T126"/>
  <c r="S128"/>
  <c r="S130"/>
  <c r="S132"/>
  <c r="T132"/>
  <c r="R134"/>
  <c r="S134"/>
  <c r="AA216"/>
  <c r="C7" i="4"/>
  <c r="B7"/>
  <c r="B8"/>
  <c r="B9"/>
  <c r="B10"/>
  <c r="B11"/>
  <c r="B7" i="3"/>
  <c r="B8"/>
  <c r="R8"/>
  <c r="Z8"/>
  <c r="B9"/>
  <c r="C9"/>
  <c r="DC9"/>
  <c r="DC10"/>
  <c r="DF10"/>
  <c r="DG13" s="1"/>
  <c r="EP10"/>
  <c r="D11"/>
  <c r="E11" s="1"/>
  <c r="BI11"/>
  <c r="BJ11" s="1"/>
  <c r="BX11"/>
  <c r="DN11"/>
  <c r="AK12"/>
  <c r="BH12"/>
  <c r="CZ12"/>
  <c r="AT12" s="1"/>
  <c r="DL12"/>
  <c r="DM12"/>
  <c r="I19" i="41"/>
  <c r="I23"/>
  <c r="I26"/>
  <c r="Q28"/>
  <c r="I29"/>
  <c r="O36"/>
  <c r="I41"/>
  <c r="I42"/>
  <c r="I43"/>
  <c r="Q43"/>
  <c r="I44"/>
  <c r="I46"/>
  <c r="I51"/>
  <c r="Q51"/>
  <c r="I52"/>
  <c r="I53"/>
  <c r="I56"/>
  <c r="I57"/>
  <c r="I59"/>
  <c r="I68"/>
  <c r="Q69"/>
  <c r="I72"/>
  <c r="EQ2" i="3"/>
  <c r="EX2"/>
  <c r="E31" i="15"/>
  <c r="E30"/>
  <c r="E29"/>
  <c r="E60"/>
  <c r="E59"/>
  <c r="BM9" i="3"/>
  <c r="DQ9"/>
  <c r="F28" i="15"/>
  <c r="Q41" i="41"/>
  <c r="F27" i="15"/>
  <c r="F48" s="1"/>
  <c r="F30"/>
  <c r="F31"/>
  <c r="F58"/>
  <c r="F57"/>
  <c r="F83" s="1"/>
  <c r="B130" s="1"/>
  <c r="F60"/>
  <c r="BI10" i="3"/>
  <c r="H9" i="41"/>
  <c r="EG12" i="3"/>
  <c r="EG2" s="1"/>
  <c r="H61" i="41"/>
  <c r="H47"/>
  <c r="H44"/>
  <c r="H15"/>
  <c r="H41"/>
  <c r="H54"/>
  <c r="H46"/>
  <c r="H64"/>
  <c r="H36"/>
  <c r="H56"/>
  <c r="H65"/>
  <c r="H42"/>
  <c r="H75"/>
  <c r="H33"/>
  <c r="H40"/>
  <c r="H50"/>
  <c r="H72"/>
  <c r="H58"/>
  <c r="H62"/>
  <c r="H21"/>
  <c r="H63"/>
  <c r="H52"/>
  <c r="H67"/>
  <c r="H31"/>
  <c r="H27"/>
  <c r="H16"/>
  <c r="H30"/>
  <c r="H38"/>
  <c r="H73"/>
  <c r="H29"/>
  <c r="H37"/>
  <c r="H28"/>
  <c r="H60"/>
  <c r="H74"/>
  <c r="H76"/>
  <c r="H22"/>
  <c r="H43"/>
  <c r="H39"/>
  <c r="H66"/>
  <c r="H26"/>
  <c r="H25"/>
  <c r="H55"/>
  <c r="H23"/>
  <c r="H71"/>
  <c r="H24"/>
  <c r="H17"/>
  <c r="H35"/>
  <c r="H12"/>
  <c r="H69"/>
  <c r="H70"/>
  <c r="H10"/>
  <c r="H32"/>
  <c r="H53"/>
  <c r="H20"/>
  <c r="H14"/>
  <c r="H57"/>
  <c r="H48"/>
  <c r="H45"/>
  <c r="H34"/>
  <c r="H59"/>
  <c r="H51"/>
  <c r="H49"/>
  <c r="H13"/>
  <c r="H18"/>
  <c r="H19"/>
  <c r="H11"/>
  <c r="H68"/>
  <c r="DC12" i="3"/>
  <c r="DG1"/>
  <c r="I36" i="41"/>
  <c r="I13"/>
  <c r="I31"/>
  <c r="BY11" i="3"/>
  <c r="BZ11" s="1"/>
  <c r="EM1"/>
  <c r="I17" i="41"/>
  <c r="I11"/>
  <c r="D36"/>
  <c r="E36"/>
  <c r="P36"/>
  <c r="B36"/>
  <c r="E26"/>
  <c r="B26"/>
  <c r="P26"/>
  <c r="D26"/>
  <c r="O26"/>
  <c r="B65"/>
  <c r="E65"/>
  <c r="D65"/>
  <c r="P65"/>
  <c r="O65"/>
  <c r="D63"/>
  <c r="O63"/>
  <c r="E63"/>
  <c r="B63"/>
  <c r="P63"/>
  <c r="P34"/>
  <c r="D34"/>
  <c r="E34"/>
  <c r="B34"/>
  <c r="O34"/>
  <c r="O52"/>
  <c r="D52"/>
  <c r="P52"/>
  <c r="B52"/>
  <c r="E52"/>
  <c r="CD9" i="3"/>
  <c r="C6"/>
  <c r="GA12"/>
  <c r="GA2" s="1"/>
  <c r="GA1"/>
  <c r="I75" i="41"/>
  <c r="I62"/>
  <c r="I15"/>
  <c r="I76"/>
  <c r="I49"/>
  <c r="I18"/>
  <c r="I32"/>
  <c r="I67"/>
  <c r="I55"/>
  <c r="FC2" i="3"/>
  <c r="DC1"/>
  <c r="I10" i="41"/>
  <c r="I14"/>
  <c r="Q58"/>
  <c r="I74"/>
  <c r="I66"/>
  <c r="I27"/>
  <c r="I22"/>
  <c r="I30"/>
  <c r="FE37" i="3" l="1"/>
  <c r="FF37" s="1"/>
  <c r="FW36"/>
  <c r="FT36"/>
  <c r="ER36"/>
  <c r="EV36" s="1"/>
  <c r="FS36" s="1"/>
  <c r="FX36" s="1"/>
  <c r="FZ36" s="1"/>
  <c r="FV36"/>
  <c r="FD36"/>
  <c r="FU36"/>
  <c r="EP37"/>
  <c r="EJ37"/>
  <c r="FK33"/>
  <c r="FO33" s="1"/>
  <c r="FP33" s="1"/>
  <c r="FQ33" s="1"/>
  <c r="FY36"/>
  <c r="GB36" s="1"/>
  <c r="GC36" s="1"/>
  <c r="GD36" s="1"/>
  <c r="FH35"/>
  <c r="EZ36"/>
  <c r="EY37"/>
  <c r="FV37"/>
  <c r="FU37"/>
  <c r="FW37"/>
  <c r="ER37"/>
  <c r="EV37" s="1"/>
  <c r="FT37"/>
  <c r="FD37"/>
  <c r="FY35"/>
  <c r="GB35" s="1"/>
  <c r="GC35" s="1"/>
  <c r="GD35" s="1"/>
  <c r="FZ35"/>
  <c r="FJ34"/>
  <c r="FI34"/>
  <c r="AN13"/>
  <c r="DF13"/>
  <c r="AP13"/>
  <c r="AM13"/>
  <c r="AQ13"/>
  <c r="AL13"/>
  <c r="AO13"/>
  <c r="FL13"/>
  <c r="BG13"/>
  <c r="AN14"/>
  <c r="DF14"/>
  <c r="AQ14"/>
  <c r="AP14"/>
  <c r="FL14"/>
  <c r="AM14"/>
  <c r="AL14"/>
  <c r="AO14"/>
  <c r="BG14"/>
  <c r="AO15"/>
  <c r="FL15"/>
  <c r="AN15"/>
  <c r="DF15"/>
  <c r="AL15"/>
  <c r="EN15" s="1"/>
  <c r="AP15"/>
  <c r="AM15"/>
  <c r="AQ15"/>
  <c r="AZ15" s="1"/>
  <c r="EU15" s="1"/>
  <c r="DC13"/>
  <c r="DC14"/>
  <c r="DC15"/>
  <c r="DH12"/>
  <c r="DG12"/>
  <c r="DN10"/>
  <c r="DG15"/>
  <c r="DG14"/>
  <c r="DK15"/>
  <c r="BG15"/>
  <c r="BY10"/>
  <c r="DO11"/>
  <c r="BX10"/>
  <c r="D10"/>
  <c r="DK12"/>
  <c r="AV12" s="1"/>
  <c r="Q9" i="41" s="1"/>
  <c r="BK11" i="3"/>
  <c r="BJ10"/>
  <c r="E10"/>
  <c r="F11"/>
  <c r="F10" s="1"/>
  <c r="CA11"/>
  <c r="BZ10"/>
  <c r="A5" i="41"/>
  <c r="Q16"/>
  <c r="Q70"/>
  <c r="Q75"/>
  <c r="Q14"/>
  <c r="Q22"/>
  <c r="Q18"/>
  <c r="Q26"/>
  <c r="Q72"/>
  <c r="Q66"/>
  <c r="Q61"/>
  <c r="Q57"/>
  <c r="Q73"/>
  <c r="Q45"/>
  <c r="Q74"/>
  <c r="Q42"/>
  <c r="Q76"/>
  <c r="Q48"/>
  <c r="Q32"/>
  <c r="Q47"/>
  <c r="I70"/>
  <c r="Q68"/>
  <c r="I64"/>
  <c r="I60"/>
  <c r="I50"/>
  <c r="I48"/>
  <c r="Q46"/>
  <c r="I40"/>
  <c r="Q35"/>
  <c r="I34"/>
  <c r="Q30"/>
  <c r="I28"/>
  <c r="Q24"/>
  <c r="I16"/>
  <c r="H121" i="15"/>
  <c r="H124" s="1"/>
  <c r="Q50" i="41"/>
  <c r="Q29"/>
  <c r="Q44"/>
  <c r="Q12"/>
  <c r="I73"/>
  <c r="I69"/>
  <c r="Q67"/>
  <c r="Q64"/>
  <c r="I63"/>
  <c r="Q60"/>
  <c r="I58"/>
  <c r="I47"/>
  <c r="I37"/>
  <c r="I25"/>
  <c r="Q23"/>
  <c r="Q11"/>
  <c r="EK12" i="3"/>
  <c r="I9" i="41"/>
  <c r="Q31"/>
  <c r="Q17"/>
  <c r="Q38"/>
  <c r="Q53"/>
  <c r="Q20"/>
  <c r="I71"/>
  <c r="I61"/>
  <c r="Q59"/>
  <c r="I54"/>
  <c r="Q40"/>
  <c r="I39"/>
  <c r="Q37"/>
  <c r="I33"/>
  <c r="Q25"/>
  <c r="I21"/>
  <c r="Q15"/>
  <c r="Q63"/>
  <c r="Q55"/>
  <c r="Q49"/>
  <c r="Q39"/>
  <c r="I38"/>
  <c r="I35"/>
  <c r="Q33"/>
  <c r="Q27"/>
  <c r="I24"/>
  <c r="Q21"/>
  <c r="I20"/>
  <c r="Q13"/>
  <c r="I12"/>
  <c r="Q62"/>
  <c r="E48" i="15"/>
  <c r="EF12" i="3"/>
  <c r="EF2" s="1"/>
  <c r="G26" i="41"/>
  <c r="F26"/>
  <c r="M26"/>
  <c r="F59" i="15"/>
  <c r="F29"/>
  <c r="J36" i="41"/>
  <c r="J34"/>
  <c r="J63"/>
  <c r="B129" i="15"/>
  <c r="C129" s="1"/>
  <c r="D129" s="1"/>
  <c r="F85"/>
  <c r="J52" i="41"/>
  <c r="J65"/>
  <c r="P30"/>
  <c r="B30"/>
  <c r="E30"/>
  <c r="O30"/>
  <c r="D30"/>
  <c r="D69"/>
  <c r="B69"/>
  <c r="E69"/>
  <c r="P69"/>
  <c r="O69"/>
  <c r="B24"/>
  <c r="D24"/>
  <c r="O24"/>
  <c r="P24"/>
  <c r="E24"/>
  <c r="D15"/>
  <c r="B15"/>
  <c r="O15"/>
  <c r="E15"/>
  <c r="P15"/>
  <c r="O71"/>
  <c r="D71"/>
  <c r="P71"/>
  <c r="B71"/>
  <c r="E71"/>
  <c r="O49"/>
  <c r="E49"/>
  <c r="D49"/>
  <c r="P49"/>
  <c r="B49"/>
  <c r="O16"/>
  <c r="D16"/>
  <c r="P16"/>
  <c r="E16"/>
  <c r="B16"/>
  <c r="D54"/>
  <c r="O54"/>
  <c r="E54"/>
  <c r="P54"/>
  <c r="B54"/>
  <c r="E68"/>
  <c r="D68"/>
  <c r="B68"/>
  <c r="P68"/>
  <c r="O68"/>
  <c r="B64"/>
  <c r="P64"/>
  <c r="E64"/>
  <c r="D64"/>
  <c r="O64"/>
  <c r="D72"/>
  <c r="P72"/>
  <c r="B72"/>
  <c r="E72"/>
  <c r="O72"/>
  <c r="E41"/>
  <c r="B41"/>
  <c r="P41"/>
  <c r="O41"/>
  <c r="D41"/>
  <c r="D60"/>
  <c r="P60"/>
  <c r="E60"/>
  <c r="O60"/>
  <c r="B60"/>
  <c r="P61"/>
  <c r="D61"/>
  <c r="O61"/>
  <c r="B61"/>
  <c r="E61"/>
  <c r="P32"/>
  <c r="B32"/>
  <c r="E32"/>
  <c r="D32"/>
  <c r="O32"/>
  <c r="D23"/>
  <c r="O23"/>
  <c r="P23"/>
  <c r="B23"/>
  <c r="E23"/>
  <c r="B45"/>
  <c r="O45"/>
  <c r="E45"/>
  <c r="P45"/>
  <c r="D45"/>
  <c r="O56"/>
  <c r="E56"/>
  <c r="B56"/>
  <c r="D56"/>
  <c r="P56"/>
  <c r="E20"/>
  <c r="P20"/>
  <c r="B20"/>
  <c r="O20"/>
  <c r="D20"/>
  <c r="E46"/>
  <c r="B46"/>
  <c r="P46"/>
  <c r="D46"/>
  <c r="O46"/>
  <c r="D62"/>
  <c r="O62"/>
  <c r="P62"/>
  <c r="B62"/>
  <c r="E62"/>
  <c r="D66"/>
  <c r="E66"/>
  <c r="B66"/>
  <c r="O66"/>
  <c r="P66"/>
  <c r="B11"/>
  <c r="P11"/>
  <c r="E11"/>
  <c r="O11"/>
  <c r="D11"/>
  <c r="D44"/>
  <c r="E44"/>
  <c r="P44"/>
  <c r="O44"/>
  <c r="B44"/>
  <c r="B18"/>
  <c r="P18"/>
  <c r="D18"/>
  <c r="E18"/>
  <c r="O18"/>
  <c r="P38"/>
  <c r="O38"/>
  <c r="B38"/>
  <c r="D38"/>
  <c r="E38"/>
  <c r="D70"/>
  <c r="O70"/>
  <c r="B70"/>
  <c r="E70"/>
  <c r="P70"/>
  <c r="E35"/>
  <c r="D35"/>
  <c r="O35"/>
  <c r="B35"/>
  <c r="P35"/>
  <c r="AP1" i="3"/>
  <c r="AM1"/>
  <c r="FL1"/>
  <c r="AQ1"/>
  <c r="DF1"/>
  <c r="DI1" s="1"/>
  <c r="AN1"/>
  <c r="AO1"/>
  <c r="BG1"/>
  <c r="AL1"/>
  <c r="O55" i="41"/>
  <c r="E55"/>
  <c r="B55"/>
  <c r="P55"/>
  <c r="D55"/>
  <c r="E17"/>
  <c r="D17"/>
  <c r="B17"/>
  <c r="P17"/>
  <c r="O17"/>
  <c r="P27"/>
  <c r="O27"/>
  <c r="D27"/>
  <c r="E27"/>
  <c r="B27"/>
  <c r="E53"/>
  <c r="P53"/>
  <c r="B53"/>
  <c r="D53"/>
  <c r="O53"/>
  <c r="D33"/>
  <c r="B33"/>
  <c r="E33"/>
  <c r="P33"/>
  <c r="O33"/>
  <c r="E28"/>
  <c r="B28"/>
  <c r="O28"/>
  <c r="P28"/>
  <c r="D28"/>
  <c r="O67"/>
  <c r="E67"/>
  <c r="B67"/>
  <c r="D67"/>
  <c r="P67"/>
  <c r="B37"/>
  <c r="P37"/>
  <c r="O37"/>
  <c r="E37"/>
  <c r="D37"/>
  <c r="P58"/>
  <c r="B58"/>
  <c r="O58"/>
  <c r="D58"/>
  <c r="E58"/>
  <c r="D31"/>
  <c r="B31"/>
  <c r="O31"/>
  <c r="E31"/>
  <c r="P31"/>
  <c r="B40"/>
  <c r="D40"/>
  <c r="O40"/>
  <c r="E40"/>
  <c r="P40"/>
  <c r="P43"/>
  <c r="D43"/>
  <c r="E43"/>
  <c r="B43"/>
  <c r="O43"/>
  <c r="B13"/>
  <c r="E13"/>
  <c r="O13"/>
  <c r="P13"/>
  <c r="D13"/>
  <c r="D42"/>
  <c r="O42"/>
  <c r="P42"/>
  <c r="E42"/>
  <c r="B42"/>
  <c r="D10"/>
  <c r="E10"/>
  <c r="O10"/>
  <c r="B10"/>
  <c r="P10"/>
  <c r="P48"/>
  <c r="O48"/>
  <c r="D48"/>
  <c r="B48"/>
  <c r="E48"/>
  <c r="B74"/>
  <c r="O74"/>
  <c r="P74"/>
  <c r="D74"/>
  <c r="E74"/>
  <c r="D14"/>
  <c r="E14"/>
  <c r="B14"/>
  <c r="O14"/>
  <c r="P14"/>
  <c r="E59"/>
  <c r="O59"/>
  <c r="B59"/>
  <c r="D59"/>
  <c r="P59"/>
  <c r="E50"/>
  <c r="O50"/>
  <c r="B50"/>
  <c r="D50"/>
  <c r="P50"/>
  <c r="E29"/>
  <c r="P29"/>
  <c r="O29"/>
  <c r="D29"/>
  <c r="B29"/>
  <c r="D73"/>
  <c r="B73"/>
  <c r="P73"/>
  <c r="E73"/>
  <c r="O73"/>
  <c r="P21"/>
  <c r="O21"/>
  <c r="D21"/>
  <c r="E21"/>
  <c r="B21"/>
  <c r="P25"/>
  <c r="B25"/>
  <c r="O25"/>
  <c r="D25"/>
  <c r="E25"/>
  <c r="B9"/>
  <c r="AN12" i="3"/>
  <c r="BG12"/>
  <c r="AP12"/>
  <c r="AQ12"/>
  <c r="DF12"/>
  <c r="DF4" s="1"/>
  <c r="AM12"/>
  <c r="O9" i="41" s="1"/>
  <c r="FL12" i="3"/>
  <c r="AO12"/>
  <c r="P9" i="41" s="1"/>
  <c r="AL12" i="3"/>
  <c r="AL4" s="1"/>
  <c r="P22" i="41"/>
  <c r="E22"/>
  <c r="O22"/>
  <c r="B22"/>
  <c r="D22"/>
  <c r="O19"/>
  <c r="E19"/>
  <c r="B19"/>
  <c r="D19"/>
  <c r="P19"/>
  <c r="O12"/>
  <c r="D12"/>
  <c r="P12"/>
  <c r="B12"/>
  <c r="E12"/>
  <c r="B76"/>
  <c r="P76"/>
  <c r="E76"/>
  <c r="O76"/>
  <c r="D76"/>
  <c r="E57"/>
  <c r="D57"/>
  <c r="O57"/>
  <c r="P57"/>
  <c r="B57"/>
  <c r="O47"/>
  <c r="P47"/>
  <c r="D47"/>
  <c r="B47"/>
  <c r="E47"/>
  <c r="B39"/>
  <c r="O39"/>
  <c r="D39"/>
  <c r="E39"/>
  <c r="P39"/>
  <c r="D51"/>
  <c r="P51"/>
  <c r="O51"/>
  <c r="E51"/>
  <c r="B51"/>
  <c r="O75"/>
  <c r="E75"/>
  <c r="P75"/>
  <c r="B75"/>
  <c r="D75"/>
  <c r="I65"/>
  <c r="Q56"/>
  <c r="Q71"/>
  <c r="I45"/>
  <c r="Q52"/>
  <c r="Q19"/>
  <c r="Q36"/>
  <c r="Q54"/>
  <c r="G34"/>
  <c r="FG36" i="3" l="1"/>
  <c r="FH36" s="1"/>
  <c r="AP4"/>
  <c r="FS37"/>
  <c r="FX37" s="1"/>
  <c r="FY37" s="1"/>
  <c r="GB37" s="1"/>
  <c r="GC37" s="1"/>
  <c r="GD37" s="1"/>
  <c r="AQ4"/>
  <c r="AN4"/>
  <c r="FK34"/>
  <c r="FO34" s="1"/>
  <c r="FP34" s="1"/>
  <c r="FQ34" s="1"/>
  <c r="FJ35"/>
  <c r="FI35"/>
  <c r="DI14"/>
  <c r="AY14" s="1"/>
  <c r="EM14" s="1"/>
  <c r="FZ37"/>
  <c r="EZ37"/>
  <c r="FG37" s="1"/>
  <c r="EH15"/>
  <c r="EI15" s="1"/>
  <c r="EP15" s="1"/>
  <c r="AR13"/>
  <c r="AZ13"/>
  <c r="EU13" s="1"/>
  <c r="ES13"/>
  <c r="ET13"/>
  <c r="DI15"/>
  <c r="AY15" s="1"/>
  <c r="EM15" s="1"/>
  <c r="AR15"/>
  <c r="ET15"/>
  <c r="EN13"/>
  <c r="EH13"/>
  <c r="EN14"/>
  <c r="EH14"/>
  <c r="AR14"/>
  <c r="ET14"/>
  <c r="ES14"/>
  <c r="AZ14"/>
  <c r="EU14" s="1"/>
  <c r="ES15"/>
  <c r="DI13"/>
  <c r="AY13" s="1"/>
  <c r="EM13" s="1"/>
  <c r="EL12"/>
  <c r="DP11"/>
  <c r="DO10"/>
  <c r="C130" i="15"/>
  <c r="D130" s="1"/>
  <c r="CA10" i="3"/>
  <c r="CB11"/>
  <c r="BK10"/>
  <c r="BL11"/>
  <c r="G11"/>
  <c r="H11" s="1"/>
  <c r="C34" i="41"/>
  <c r="G36"/>
  <c r="F36"/>
  <c r="C63"/>
  <c r="F65"/>
  <c r="G65"/>
  <c r="C52"/>
  <c r="Q34"/>
  <c r="C26"/>
  <c r="G63"/>
  <c r="F63"/>
  <c r="Q65"/>
  <c r="F34"/>
  <c r="J26"/>
  <c r="EK2" i="3"/>
  <c r="C36" i="41"/>
  <c r="C65"/>
  <c r="G52"/>
  <c r="F52"/>
  <c r="N26"/>
  <c r="F130" i="15"/>
  <c r="G130" s="1"/>
  <c r="H130" s="1"/>
  <c r="F129"/>
  <c r="G129" s="1"/>
  <c r="H129" s="1"/>
  <c r="H127"/>
  <c r="H125"/>
  <c r="G47" i="41"/>
  <c r="F47"/>
  <c r="E9"/>
  <c r="C25"/>
  <c r="F25"/>
  <c r="G25"/>
  <c r="J29"/>
  <c r="J50"/>
  <c r="C50"/>
  <c r="F59"/>
  <c r="G59"/>
  <c r="C14"/>
  <c r="J14"/>
  <c r="G74"/>
  <c r="F74"/>
  <c r="C48"/>
  <c r="J42"/>
  <c r="C43"/>
  <c r="C40"/>
  <c r="F58"/>
  <c r="G58"/>
  <c r="F37"/>
  <c r="G37"/>
  <c r="C67"/>
  <c r="J33"/>
  <c r="C53"/>
  <c r="J53"/>
  <c r="EH1" i="3"/>
  <c r="EN1"/>
  <c r="G70" i="41"/>
  <c r="F70"/>
  <c r="J18"/>
  <c r="C18"/>
  <c r="C11"/>
  <c r="C46"/>
  <c r="J20"/>
  <c r="J23"/>
  <c r="C60"/>
  <c r="G41"/>
  <c r="F41"/>
  <c r="J16"/>
  <c r="F71"/>
  <c r="G71"/>
  <c r="G24"/>
  <c r="F24"/>
  <c r="C69"/>
  <c r="C30"/>
  <c r="FL2" i="3"/>
  <c r="J39" i="41"/>
  <c r="F75"/>
  <c r="G75"/>
  <c r="C51"/>
  <c r="C39"/>
  <c r="F39"/>
  <c r="G39"/>
  <c r="J47"/>
  <c r="F57"/>
  <c r="G57"/>
  <c r="G12"/>
  <c r="F12"/>
  <c r="C19"/>
  <c r="AZ12" i="3"/>
  <c r="ET12"/>
  <c r="F9" i="41"/>
  <c r="ES12" i="3"/>
  <c r="AR12"/>
  <c r="J21" i="41"/>
  <c r="G73"/>
  <c r="F73"/>
  <c r="J73"/>
  <c r="G29"/>
  <c r="F29"/>
  <c r="C59"/>
  <c r="J74"/>
  <c r="C10"/>
  <c r="J10"/>
  <c r="J13"/>
  <c r="G43"/>
  <c r="F43"/>
  <c r="C31"/>
  <c r="J37"/>
  <c r="F28"/>
  <c r="G28"/>
  <c r="C33"/>
  <c r="F53"/>
  <c r="G53"/>
  <c r="J27"/>
  <c r="F17"/>
  <c r="C55"/>
  <c r="G35"/>
  <c r="F35"/>
  <c r="J70"/>
  <c r="J38"/>
  <c r="F18"/>
  <c r="G18"/>
  <c r="C44"/>
  <c r="F11"/>
  <c r="G11"/>
  <c r="C62"/>
  <c r="J62"/>
  <c r="F46"/>
  <c r="G46"/>
  <c r="J46"/>
  <c r="J45"/>
  <c r="C45"/>
  <c r="C32"/>
  <c r="J60"/>
  <c r="J41"/>
  <c r="F64"/>
  <c r="G64"/>
  <c r="J68"/>
  <c r="J54"/>
  <c r="C16"/>
  <c r="C71"/>
  <c r="J15"/>
  <c r="C24"/>
  <c r="J69"/>
  <c r="C75"/>
  <c r="J51"/>
  <c r="C57"/>
  <c r="C12"/>
  <c r="J22"/>
  <c r="M34"/>
  <c r="N34"/>
  <c r="F51"/>
  <c r="G51"/>
  <c r="J76"/>
  <c r="C76"/>
  <c r="J19"/>
  <c r="C22"/>
  <c r="EH12" i="3"/>
  <c r="EN12"/>
  <c r="C9" i="41"/>
  <c r="DI12" i="3"/>
  <c r="D9" i="41"/>
  <c r="G21"/>
  <c r="F21"/>
  <c r="G50"/>
  <c r="F50"/>
  <c r="J59"/>
  <c r="C74"/>
  <c r="C42"/>
  <c r="C13"/>
  <c r="G13"/>
  <c r="F13"/>
  <c r="G40"/>
  <c r="F40"/>
  <c r="G31"/>
  <c r="F31"/>
  <c r="J58"/>
  <c r="C37"/>
  <c r="F67"/>
  <c r="C28"/>
  <c r="F27"/>
  <c r="G27"/>
  <c r="C17"/>
  <c r="F55"/>
  <c r="G55"/>
  <c r="C35"/>
  <c r="C70"/>
  <c r="C38"/>
  <c r="J44"/>
  <c r="C66"/>
  <c r="G62"/>
  <c r="F62"/>
  <c r="C20"/>
  <c r="G20"/>
  <c r="F20"/>
  <c r="G56"/>
  <c r="F56"/>
  <c r="G23"/>
  <c r="F23"/>
  <c r="G32"/>
  <c r="F32"/>
  <c r="J61"/>
  <c r="F60"/>
  <c r="G60"/>
  <c r="F72"/>
  <c r="C64"/>
  <c r="C68"/>
  <c r="F54"/>
  <c r="G54"/>
  <c r="C49"/>
  <c r="J71"/>
  <c r="G15"/>
  <c r="F15"/>
  <c r="F69"/>
  <c r="G69"/>
  <c r="J75"/>
  <c r="C47"/>
  <c r="J57"/>
  <c r="F76"/>
  <c r="G76"/>
  <c r="J12"/>
  <c r="F19"/>
  <c r="G19"/>
  <c r="F22"/>
  <c r="G22"/>
  <c r="J25"/>
  <c r="C21"/>
  <c r="C73"/>
  <c r="C29"/>
  <c r="F14"/>
  <c r="G14"/>
  <c r="G48"/>
  <c r="F48"/>
  <c r="J48"/>
  <c r="G10"/>
  <c r="F10"/>
  <c r="F42"/>
  <c r="G42"/>
  <c r="J43"/>
  <c r="J40"/>
  <c r="J31"/>
  <c r="C58"/>
  <c r="J28"/>
  <c r="G33"/>
  <c r="F33"/>
  <c r="C27"/>
  <c r="J55"/>
  <c r="ET1" i="3"/>
  <c r="ES1"/>
  <c r="AR1"/>
  <c r="AZ1"/>
  <c r="EU1" s="1"/>
  <c r="J35" i="41"/>
  <c r="G38"/>
  <c r="F38"/>
  <c r="F44"/>
  <c r="G44"/>
  <c r="J11"/>
  <c r="J66"/>
  <c r="G66"/>
  <c r="F66"/>
  <c r="J56"/>
  <c r="C56"/>
  <c r="G45"/>
  <c r="F45"/>
  <c r="C23"/>
  <c r="J32"/>
  <c r="F61"/>
  <c r="G61"/>
  <c r="C61"/>
  <c r="C41"/>
  <c r="C72"/>
  <c r="J64"/>
  <c r="G68"/>
  <c r="F68"/>
  <c r="C54"/>
  <c r="F16"/>
  <c r="G16"/>
  <c r="J49"/>
  <c r="G49"/>
  <c r="F49"/>
  <c r="C15"/>
  <c r="J24"/>
  <c r="G30"/>
  <c r="F30"/>
  <c r="J30"/>
  <c r="DI4" i="3" l="1"/>
  <c r="AR4"/>
  <c r="AZ4"/>
  <c r="FE15"/>
  <c r="FF15" s="1"/>
  <c r="FK35"/>
  <c r="FO35" s="1"/>
  <c r="FP35" s="1"/>
  <c r="FQ35" s="1"/>
  <c r="FH37"/>
  <c r="FI36"/>
  <c r="FJ36"/>
  <c r="EO15"/>
  <c r="ER15" s="1"/>
  <c r="EV15" s="1"/>
  <c r="FS15" s="1"/>
  <c r="FX15" s="1"/>
  <c r="EJ15"/>
  <c r="EI13"/>
  <c r="EP13" s="1"/>
  <c r="EI14"/>
  <c r="EP14" s="1"/>
  <c r="G10"/>
  <c r="DP10"/>
  <c r="DQ11"/>
  <c r="BL10"/>
  <c r="BM11"/>
  <c r="CC11"/>
  <c r="CB10"/>
  <c r="N52" i="41"/>
  <c r="M52"/>
  <c r="M63"/>
  <c r="N63"/>
  <c r="I11" i="3"/>
  <c r="H10"/>
  <c r="M65" i="41"/>
  <c r="N65"/>
  <c r="Q10"/>
  <c r="M36"/>
  <c r="N36"/>
  <c r="G81" i="15"/>
  <c r="M49" i="41"/>
  <c r="N49"/>
  <c r="N66"/>
  <c r="M66"/>
  <c r="M45"/>
  <c r="N45"/>
  <c r="M38"/>
  <c r="N38"/>
  <c r="N61"/>
  <c r="M61"/>
  <c r="M44"/>
  <c r="N44"/>
  <c r="M33"/>
  <c r="N33"/>
  <c r="M10"/>
  <c r="N10"/>
  <c r="M67"/>
  <c r="N67"/>
  <c r="M31"/>
  <c r="N31"/>
  <c r="EI12" i="3"/>
  <c r="EJ12" s="1"/>
  <c r="EH2"/>
  <c r="M35" i="41"/>
  <c r="N35"/>
  <c r="M73"/>
  <c r="N73"/>
  <c r="EU12" i="3"/>
  <c r="N9" i="41"/>
  <c r="M9"/>
  <c r="N57"/>
  <c r="M57"/>
  <c r="M39"/>
  <c r="N39"/>
  <c r="N24"/>
  <c r="M24"/>
  <c r="EI1" i="3"/>
  <c r="FE1" s="1"/>
  <c r="FF1" s="1"/>
  <c r="M37" i="41"/>
  <c r="N37"/>
  <c r="M58"/>
  <c r="N58"/>
  <c r="N47"/>
  <c r="M47"/>
  <c r="ES2" i="3"/>
  <c r="M14" i="41"/>
  <c r="N14"/>
  <c r="M22"/>
  <c r="N22"/>
  <c r="N19"/>
  <c r="M19"/>
  <c r="M76"/>
  <c r="N76"/>
  <c r="M69"/>
  <c r="N69"/>
  <c r="M54"/>
  <c r="N54"/>
  <c r="G72"/>
  <c r="M60"/>
  <c r="N60"/>
  <c r="N32"/>
  <c r="M32"/>
  <c r="M56"/>
  <c r="N56"/>
  <c r="M62"/>
  <c r="N62"/>
  <c r="G67"/>
  <c r="N13"/>
  <c r="M13"/>
  <c r="AY12" i="3"/>
  <c r="AY4" s="1"/>
  <c r="G17" i="41"/>
  <c r="N53"/>
  <c r="M53"/>
  <c r="G9"/>
  <c r="M75"/>
  <c r="N75"/>
  <c r="N71"/>
  <c r="M71"/>
  <c r="M41"/>
  <c r="N41"/>
  <c r="EN2" i="3"/>
  <c r="N30" i="41"/>
  <c r="M30"/>
  <c r="N42"/>
  <c r="M42"/>
  <c r="N48"/>
  <c r="M48"/>
  <c r="M72"/>
  <c r="N72"/>
  <c r="M55"/>
  <c r="N55"/>
  <c r="N27"/>
  <c r="M27"/>
  <c r="M40"/>
  <c r="N40"/>
  <c r="M50"/>
  <c r="N50"/>
  <c r="M21"/>
  <c r="N21"/>
  <c r="M46"/>
  <c r="N46"/>
  <c r="N18"/>
  <c r="M18"/>
  <c r="M74"/>
  <c r="N74"/>
  <c r="M59"/>
  <c r="N59"/>
  <c r="M25"/>
  <c r="N25"/>
  <c r="ET2" i="3"/>
  <c r="M68" i="41"/>
  <c r="N68"/>
  <c r="N16"/>
  <c r="M16"/>
  <c r="N15"/>
  <c r="M15"/>
  <c r="M23"/>
  <c r="N23"/>
  <c r="N20"/>
  <c r="M20"/>
  <c r="N51"/>
  <c r="M51"/>
  <c r="M64"/>
  <c r="N64"/>
  <c r="N11"/>
  <c r="M11"/>
  <c r="N17"/>
  <c r="M17"/>
  <c r="N28"/>
  <c r="M28"/>
  <c r="M43"/>
  <c r="N43"/>
  <c r="N29"/>
  <c r="M29"/>
  <c r="N12"/>
  <c r="M12"/>
  <c r="N70"/>
  <c r="M70"/>
  <c r="EY15" i="3" l="1"/>
  <c r="EZ15" s="1"/>
  <c r="FT15"/>
  <c r="FU15"/>
  <c r="FK36"/>
  <c r="FO36" s="1"/>
  <c r="FP36" s="1"/>
  <c r="FQ36" s="1"/>
  <c r="FI37"/>
  <c r="FJ37"/>
  <c r="FW15"/>
  <c r="FV15"/>
  <c r="FD15"/>
  <c r="EO14"/>
  <c r="EY14" s="1"/>
  <c r="FE14"/>
  <c r="FF14" s="1"/>
  <c r="EO13"/>
  <c r="FE13"/>
  <c r="FF13" s="1"/>
  <c r="EJ14"/>
  <c r="EJ13"/>
  <c r="FZ15"/>
  <c r="FY15"/>
  <c r="GB15" s="1"/>
  <c r="GC15" s="1"/>
  <c r="GD15" s="1"/>
  <c r="DR11"/>
  <c r="DQ10"/>
  <c r="BM10"/>
  <c r="BN11"/>
  <c r="CC10"/>
  <c r="CD11"/>
  <c r="I10"/>
  <c r="J11"/>
  <c r="EO1"/>
  <c r="ER1" s="1"/>
  <c r="EV1" s="1"/>
  <c r="EH9"/>
  <c r="EJ1"/>
  <c r="EU2"/>
  <c r="EM12"/>
  <c r="J9" i="41"/>
  <c r="J72"/>
  <c r="J67"/>
  <c r="EP1" i="3"/>
  <c r="EO12"/>
  <c r="FU14" l="1"/>
  <c r="FT14"/>
  <c r="FW14"/>
  <c r="FK37"/>
  <c r="FO37" s="1"/>
  <c r="FP37" s="1"/>
  <c r="FQ37" s="1"/>
  <c r="FD14"/>
  <c r="FG15"/>
  <c r="FH15" s="1"/>
  <c r="FV14"/>
  <c r="ER14"/>
  <c r="EV14" s="1"/>
  <c r="FS14" s="1"/>
  <c r="FX14" s="1"/>
  <c r="FZ14" s="1"/>
  <c r="EZ14"/>
  <c r="FG14" s="1"/>
  <c r="FH14" s="1"/>
  <c r="ER13"/>
  <c r="EV13" s="1"/>
  <c r="FS13" s="1"/>
  <c r="FX13" s="1"/>
  <c r="FU13"/>
  <c r="FV13"/>
  <c r="FT13"/>
  <c r="EY13"/>
  <c r="EZ13" s="1"/>
  <c r="FW13"/>
  <c r="FD13"/>
  <c r="DS11"/>
  <c r="DR10"/>
  <c r="FW1"/>
  <c r="EY1"/>
  <c r="EZ1" s="1"/>
  <c r="BN10"/>
  <c r="BO11"/>
  <c r="CE11"/>
  <c r="CD10"/>
  <c r="FU1"/>
  <c r="FT1"/>
  <c r="FV1"/>
  <c r="FS1"/>
  <c r="FX1" s="1"/>
  <c r="FZ1" s="1"/>
  <c r="EJ2"/>
  <c r="FD1"/>
  <c r="J10"/>
  <c r="K11"/>
  <c r="FV12"/>
  <c r="FW12"/>
  <c r="FU12"/>
  <c r="FT12"/>
  <c r="FD12"/>
  <c r="ER12"/>
  <c r="EY12"/>
  <c r="FE12"/>
  <c r="EP12"/>
  <c r="FG1" l="1"/>
  <c r="FH1" s="1"/>
  <c r="FY14"/>
  <c r="GB14" s="1"/>
  <c r="GC14" s="1"/>
  <c r="GD14" s="1"/>
  <c r="FG13"/>
  <c r="FH13" s="1"/>
  <c r="FI13" s="1"/>
  <c r="FI14"/>
  <c r="FJ14"/>
  <c r="FZ13"/>
  <c r="FY13"/>
  <c r="GB13" s="1"/>
  <c r="GC13" s="1"/>
  <c r="GD13" s="1"/>
  <c r="FI15"/>
  <c r="FJ15"/>
  <c r="FY1"/>
  <c r="GB1" s="1"/>
  <c r="GC1" s="1"/>
  <c r="GD1" s="1"/>
  <c r="DS10"/>
  <c r="DT11"/>
  <c r="CE10"/>
  <c r="CF11"/>
  <c r="BP11"/>
  <c r="BO10"/>
  <c r="K10"/>
  <c r="L11"/>
  <c r="FF12"/>
  <c r="J17" i="41"/>
  <c r="EV12" i="3"/>
  <c r="FS12" s="1"/>
  <c r="EZ12"/>
  <c r="FG12" s="1"/>
  <c r="FJ13" l="1"/>
  <c r="FK13" s="1"/>
  <c r="FO13" s="1"/>
  <c r="FP13" s="1"/>
  <c r="FQ13" s="1"/>
  <c r="FK14"/>
  <c r="FO14" s="1"/>
  <c r="FP14" s="1"/>
  <c r="FQ14" s="1"/>
  <c r="FK15"/>
  <c r="FO15" s="1"/>
  <c r="FP15" s="1"/>
  <c r="FQ15" s="1"/>
  <c r="DU11"/>
  <c r="DT10"/>
  <c r="CF10"/>
  <c r="CG11"/>
  <c r="BQ11"/>
  <c r="BP10"/>
  <c r="L10"/>
  <c r="M11"/>
  <c r="FH12"/>
  <c r="FI1"/>
  <c r="FJ1"/>
  <c r="FX12"/>
  <c r="EP2"/>
  <c r="EM2"/>
  <c r="DV11" l="1"/>
  <c r="DU10"/>
  <c r="BQ10"/>
  <c r="BR11"/>
  <c r="BR10" s="1"/>
  <c r="CG10"/>
  <c r="CH11"/>
  <c r="M10"/>
  <c r="N11"/>
  <c r="FK1"/>
  <c r="FO1" s="1"/>
  <c r="FP1" s="1"/>
  <c r="FQ1" s="1"/>
  <c r="FF2"/>
  <c r="FE2"/>
  <c r="FT2"/>
  <c r="FV2"/>
  <c r="FW2"/>
  <c r="FU2"/>
  <c r="FD2"/>
  <c r="EO2"/>
  <c r="FZ12"/>
  <c r="FY12"/>
  <c r="FI12"/>
  <c r="FJ12"/>
  <c r="DW11" l="1"/>
  <c r="DV10"/>
  <c r="CH10"/>
  <c r="CI11"/>
  <c r="O11"/>
  <c r="N10"/>
  <c r="FK12"/>
  <c r="FO12" s="1"/>
  <c r="GB12"/>
  <c r="GC12" s="1"/>
  <c r="GD12" s="1"/>
  <c r="EZ2"/>
  <c r="EY2"/>
  <c r="ER2"/>
  <c r="DW10" l="1"/>
  <c r="DX11"/>
  <c r="DX10" s="1"/>
  <c r="CJ11"/>
  <c r="CI10"/>
  <c r="FG2"/>
  <c r="P11"/>
  <c r="O10"/>
  <c r="FP12"/>
  <c r="EV2"/>
  <c r="CJ10" l="1"/>
  <c r="CK11"/>
  <c r="FJ2"/>
  <c r="P10"/>
  <c r="Q11"/>
  <c r="FQ12"/>
  <c r="FS2"/>
  <c r="CK10" l="1"/>
  <c r="CL11"/>
  <c r="FI2"/>
  <c r="FH2"/>
  <c r="Q10"/>
  <c r="S11"/>
  <c r="FZ2"/>
  <c r="FY2"/>
  <c r="GC2" s="1"/>
  <c r="GD2" s="1"/>
  <c r="FX2"/>
  <c r="GB2" s="1"/>
  <c r="CM11" l="1"/>
  <c r="CL10"/>
  <c r="S10"/>
  <c r="T11"/>
  <c r="FK2"/>
  <c r="CN11" l="1"/>
  <c r="CM10"/>
  <c r="U11"/>
  <c r="T10"/>
  <c r="FO2"/>
  <c r="CO11" l="1"/>
  <c r="CN10"/>
  <c r="V11"/>
  <c r="U10"/>
  <c r="FQ2"/>
  <c r="FP2"/>
  <c r="CP11" l="1"/>
  <c r="CO10"/>
  <c r="W11"/>
  <c r="V10"/>
  <c r="CP10" l="1"/>
  <c r="CQ11"/>
  <c r="W10"/>
  <c r="X11"/>
  <c r="CQ10" l="1"/>
  <c r="CR11"/>
  <c r="Y11"/>
  <c r="X10"/>
  <c r="CS11" l="1"/>
  <c r="CR10"/>
  <c r="Z11"/>
  <c r="Y10"/>
  <c r="CS10" l="1"/>
  <c r="CT11"/>
  <c r="Z10"/>
  <c r="AA11"/>
  <c r="CU11" l="1"/>
  <c r="CT10"/>
  <c r="AB11"/>
  <c r="AA10"/>
  <c r="CV11" l="1"/>
  <c r="CU10"/>
  <c r="AC11"/>
  <c r="AB10"/>
  <c r="CV10" l="1"/>
  <c r="CW11"/>
  <c r="AD11"/>
  <c r="AC10"/>
  <c r="CW10" l="1"/>
  <c r="CX11"/>
  <c r="AE11"/>
  <c r="AD10"/>
  <c r="CY11" l="1"/>
  <c r="CY10" s="1"/>
  <c r="CX10"/>
  <c r="AE10"/>
  <c r="AF11"/>
  <c r="AG11" l="1"/>
  <c r="AF10"/>
  <c r="AG10" l="1"/>
  <c r="AH11"/>
  <c r="AI11" l="1"/>
  <c r="AI10" s="1"/>
  <c r="AH10"/>
</calcChain>
</file>

<file path=xl/sharedStrings.xml><?xml version="1.0" encoding="utf-8"?>
<sst xmlns="http://schemas.openxmlformats.org/spreadsheetml/2006/main" count="1921" uniqueCount="438">
  <si>
    <t>NOMBRE</t>
  </si>
  <si>
    <t>SUPLES</t>
  </si>
  <si>
    <t>M</t>
  </si>
  <si>
    <t>J</t>
  </si>
  <si>
    <t>V</t>
  </si>
  <si>
    <t>S</t>
  </si>
  <si>
    <t>D</t>
  </si>
  <si>
    <t>L</t>
  </si>
  <si>
    <t>Septimos</t>
  </si>
  <si>
    <t>Colacion</t>
  </si>
  <si>
    <t xml:space="preserve">                                REGALIAS</t>
  </si>
  <si>
    <t>N°</t>
  </si>
  <si>
    <t>FECHA</t>
  </si>
  <si>
    <t>FINIQUITO</t>
  </si>
  <si>
    <t>TOTAL</t>
  </si>
  <si>
    <t>LLUVIA</t>
  </si>
  <si>
    <t>PROMEDIO</t>
  </si>
  <si>
    <t>LL=</t>
  </si>
  <si>
    <t>Lluvia</t>
  </si>
  <si>
    <t>REVISAR =0</t>
  </si>
  <si>
    <t>Total</t>
  </si>
  <si>
    <t>TOTAL LLUVIA</t>
  </si>
  <si>
    <t>LU-VI</t>
  </si>
  <si>
    <t>DESCTO.</t>
  </si>
  <si>
    <t xml:space="preserve">DIAS </t>
  </si>
  <si>
    <t>Fecha Cierre</t>
  </si>
  <si>
    <t>Total asistencia Diaria</t>
  </si>
  <si>
    <t>TOTAL ASIST</t>
  </si>
  <si>
    <t>NO CANCELADA</t>
  </si>
  <si>
    <t>VALOR DIA LLUVIA</t>
  </si>
  <si>
    <t>Horas</t>
  </si>
  <si>
    <t>TABLA SUPLE</t>
  </si>
  <si>
    <t>Descuento por Falla</t>
  </si>
  <si>
    <t>Codigo Suple</t>
  </si>
  <si>
    <t>Monto Suple</t>
  </si>
  <si>
    <t>Descuento Adicional por Falla</t>
  </si>
  <si>
    <t>RUT</t>
  </si>
  <si>
    <t>TRABAJADOR</t>
  </si>
  <si>
    <t>INGRESO</t>
  </si>
  <si>
    <t>Especialidad</t>
  </si>
  <si>
    <t>CARRASCO ACOSTA CARLOS HERNAN</t>
  </si>
  <si>
    <t>T=</t>
  </si>
  <si>
    <t>TRATO</t>
  </si>
  <si>
    <t>M=</t>
  </si>
  <si>
    <t>Medio DIA</t>
  </si>
  <si>
    <t>INICIO TRATO</t>
  </si>
  <si>
    <t>FIN TRATO</t>
  </si>
  <si>
    <t>TOTAL DIAS TRATO</t>
  </si>
  <si>
    <t>Constructora MAGAL  S.A.</t>
  </si>
  <si>
    <t xml:space="preserve">OBRA: SANTA MARIA 5TA ETAPA </t>
  </si>
  <si>
    <t xml:space="preserve">PINTO SANCHEZ HECTOR  JORGE </t>
  </si>
  <si>
    <t>CIFUENTES FIGUEROA JOSE HERNAN</t>
  </si>
  <si>
    <t>HERMOSILLA SARABIA HERNESTO JUAN</t>
  </si>
  <si>
    <t>Bon Imp</t>
  </si>
  <si>
    <t>IMP</t>
  </si>
  <si>
    <t>SALAS ROA JUAN FRANCISCO</t>
  </si>
  <si>
    <t>FUENZALIDA FERNANDEZ MIGUEL ANGEL</t>
  </si>
  <si>
    <t>IT</t>
  </si>
  <si>
    <t>FT</t>
  </si>
  <si>
    <t>Trato</t>
  </si>
  <si>
    <t>TRATO MES</t>
  </si>
  <si>
    <t>Dias Trabajados</t>
  </si>
  <si>
    <t>Numero</t>
  </si>
  <si>
    <t>Nombre</t>
  </si>
  <si>
    <t>d Lu-Vi</t>
  </si>
  <si>
    <t>F,E,P,D, FT</t>
  </si>
  <si>
    <t>Horas Extras</t>
  </si>
  <si>
    <t>Dias Equiv</t>
  </si>
  <si>
    <t>Promedio Equivalente</t>
  </si>
  <si>
    <t>Dias al Dia</t>
  </si>
  <si>
    <t>Total Dias Maestros</t>
  </si>
  <si>
    <t>Dias al Día</t>
  </si>
  <si>
    <t>Total Dias Ayudantes</t>
  </si>
  <si>
    <t>Total Dias</t>
  </si>
  <si>
    <t>Especificación Trato</t>
  </si>
  <si>
    <t>Descrip</t>
  </si>
  <si>
    <t>unid</t>
  </si>
  <si>
    <t>Cant</t>
  </si>
  <si>
    <t>P.U. $</t>
  </si>
  <si>
    <t>Factor</t>
  </si>
  <si>
    <t>Total $</t>
  </si>
  <si>
    <t>Edif 2000</t>
  </si>
  <si>
    <t>Total Cuadrilla $</t>
  </si>
  <si>
    <t>Descuentos $</t>
  </si>
  <si>
    <t>J.P. $</t>
  </si>
  <si>
    <t>Rend Cuadrilla</t>
  </si>
  <si>
    <t>Liquidacion</t>
  </si>
  <si>
    <t>Dias Trab.</t>
  </si>
  <si>
    <t>% Fondo</t>
  </si>
  <si>
    <t>Tot Fondo</t>
  </si>
  <si>
    <t>JP $</t>
  </si>
  <si>
    <t>Maestros</t>
  </si>
  <si>
    <t>Ayudantes</t>
  </si>
  <si>
    <t>Arista</t>
  </si>
  <si>
    <t>Canteria</t>
  </si>
  <si>
    <t>Estucos Normal</t>
  </si>
  <si>
    <t>Corta Gotera</t>
  </si>
  <si>
    <t>Sobrelosa</t>
  </si>
  <si>
    <t>Platachado</t>
  </si>
  <si>
    <t>Asentamiento Marco</t>
  </si>
  <si>
    <t>Barda</t>
  </si>
  <si>
    <t>Estuco Jardinera</t>
  </si>
  <si>
    <t>Rodon Jardineras</t>
  </si>
  <si>
    <t xml:space="preserve">Piernas </t>
  </si>
  <si>
    <t xml:space="preserve">Estuco Superior </t>
  </si>
  <si>
    <t>ARZOLA SOTO JOSE AGUSTIN</t>
  </si>
  <si>
    <t>4ta.  ETAPA B</t>
  </si>
  <si>
    <t>Total Planilla</t>
  </si>
  <si>
    <t>Tipo Contrato</t>
  </si>
  <si>
    <t xml:space="preserve">OBRA CAROLINA RABAT 4 Etapa B </t>
  </si>
  <si>
    <t>AYUDANTES</t>
  </si>
  <si>
    <t>MAESTROS</t>
  </si>
  <si>
    <t>Horario de Trabajo</t>
  </si>
  <si>
    <t>Horas Semanales</t>
  </si>
  <si>
    <t>dia equivalente</t>
  </si>
  <si>
    <t xml:space="preserve">Horas Diarias </t>
  </si>
  <si>
    <t>Horario Trabajo</t>
  </si>
  <si>
    <t>Se paga de Lu a Sab</t>
  </si>
  <si>
    <t>Horas Equivalentes Diarias</t>
  </si>
  <si>
    <t>Horas al dia Laboral</t>
  </si>
  <si>
    <t>Dias equiva  pago Lu a Sa</t>
  </si>
  <si>
    <t>HECTOR PINTO</t>
  </si>
  <si>
    <t>MONTO</t>
  </si>
  <si>
    <t>CUOTAS</t>
  </si>
  <si>
    <t>JULIO</t>
  </si>
  <si>
    <t>AGOSTO</t>
  </si>
  <si>
    <t>SEPTIEMBRE</t>
  </si>
  <si>
    <t>OCTUBRE</t>
  </si>
  <si>
    <t>HERNAN GONZALEZ</t>
  </si>
  <si>
    <t>ERNESTO HERMOZILLA</t>
  </si>
  <si>
    <t>NOVIEMBRE</t>
  </si>
  <si>
    <t>DICIEMBRE</t>
  </si>
  <si>
    <t>JAIME ALARCON</t>
  </si>
  <si>
    <t>Entrega  E.P.P.</t>
  </si>
  <si>
    <t xml:space="preserve"> </t>
  </si>
  <si>
    <t xml:space="preserve">FERNANDO  CONTRERAS </t>
  </si>
  <si>
    <t xml:space="preserve">MARCELO JARA </t>
  </si>
  <si>
    <t>HERIBERTO MEZA</t>
  </si>
  <si>
    <t>CERRUCHO</t>
  </si>
  <si>
    <t>VICTOR GUTIERREZ</t>
  </si>
  <si>
    <t xml:space="preserve">MUÑOZ PACHECO HECTOR DAVID </t>
  </si>
  <si>
    <t>JOSE  ANTIL</t>
  </si>
  <si>
    <t>ENERO</t>
  </si>
  <si>
    <t>FEBRERO</t>
  </si>
  <si>
    <t>MARZO</t>
  </si>
  <si>
    <t>Dt/D</t>
  </si>
  <si>
    <t>JUAN  ROJAS</t>
  </si>
  <si>
    <t xml:space="preserve">MIGUEL MILLA </t>
  </si>
  <si>
    <t xml:space="preserve">PATRICIO URRUTIA </t>
  </si>
  <si>
    <t>LAUTARO ROJAS</t>
  </si>
  <si>
    <t xml:space="preserve">FERNANDO CONTRERAS </t>
  </si>
  <si>
    <t>HECTOR LEMUNAO</t>
  </si>
  <si>
    <t>MARCELO JARA</t>
  </si>
  <si>
    <t>DAVID CARRASCO</t>
  </si>
  <si>
    <t>BALTAZAR LOPEZ</t>
  </si>
  <si>
    <t xml:space="preserve">PATRICIO PARRA </t>
  </si>
  <si>
    <t>D=</t>
  </si>
  <si>
    <t>E=</t>
  </si>
  <si>
    <t>A=</t>
  </si>
  <si>
    <t>X=</t>
  </si>
  <si>
    <t>Dom Festivo</t>
  </si>
  <si>
    <t>Accidentado</t>
  </si>
  <si>
    <t>Bodequero Admin.</t>
  </si>
  <si>
    <t>ABRIL</t>
  </si>
  <si>
    <t xml:space="preserve">Descontado Finiquito </t>
  </si>
  <si>
    <t xml:space="preserve">ERNESTO HERMOSILLA </t>
  </si>
  <si>
    <t>JUAN CARLOS MEZA</t>
  </si>
  <si>
    <t>Petroleo</t>
  </si>
  <si>
    <t xml:space="preserve">MAYO </t>
  </si>
  <si>
    <t xml:space="preserve">JUNIO </t>
  </si>
  <si>
    <t>CRISTIAN CHAVEZ</t>
  </si>
  <si>
    <t>JOSE BUDIN</t>
  </si>
  <si>
    <t>BUDIN  JARA  FERNANDO DAVID</t>
  </si>
  <si>
    <t>P=</t>
  </si>
  <si>
    <t>Permiso</t>
  </si>
  <si>
    <t>R=</t>
  </si>
  <si>
    <t>Relleno</t>
  </si>
  <si>
    <t>lu-vi: 8-13:00 y 13:30-17:30</t>
  </si>
  <si>
    <t>S=</t>
  </si>
  <si>
    <t>F=</t>
  </si>
  <si>
    <t>Falla</t>
  </si>
  <si>
    <t>Liquidaciones</t>
  </si>
  <si>
    <t>Jornal Base</t>
  </si>
  <si>
    <t>J Promedio</t>
  </si>
  <si>
    <t>V Trato</t>
  </si>
  <si>
    <t>V S Corrd</t>
  </si>
  <si>
    <t>Sbtpo</t>
  </si>
  <si>
    <t>Bonif Imp</t>
  </si>
  <si>
    <t>G Legal</t>
  </si>
  <si>
    <t>Afecto</t>
  </si>
  <si>
    <t>A Familiar</t>
  </si>
  <si>
    <t>Mov</t>
  </si>
  <si>
    <t xml:space="preserve">Prevision </t>
  </si>
  <si>
    <t>T Tribut</t>
  </si>
  <si>
    <t>Impt 2 Cat</t>
  </si>
  <si>
    <t>Caja Comp</t>
  </si>
  <si>
    <t>Anticipos</t>
  </si>
  <si>
    <t>T Desc</t>
  </si>
  <si>
    <t>Exento</t>
  </si>
  <si>
    <t>Y MAS</t>
  </si>
  <si>
    <t>MAS DE 19,55%</t>
  </si>
  <si>
    <t xml:space="preserve">Desde </t>
  </si>
  <si>
    <t>Hasta</t>
  </si>
  <si>
    <t>A Rebajr</t>
  </si>
  <si>
    <t>Impuesto 2 Categoria</t>
  </si>
  <si>
    <t>% Imptp</t>
  </si>
  <si>
    <t>a descontar</t>
  </si>
  <si>
    <t>Impto</t>
  </si>
  <si>
    <t>Asignacion Familiar</t>
  </si>
  <si>
    <t>Cargas</t>
  </si>
  <si>
    <t>T No Afecto</t>
  </si>
  <si>
    <t>AFP</t>
  </si>
  <si>
    <t>Monto Cto UF</t>
  </si>
  <si>
    <t>Salud</t>
  </si>
  <si>
    <t>Isapre/Fonasa</t>
  </si>
  <si>
    <t>7% Salud</t>
  </si>
  <si>
    <t>Adicional</t>
  </si>
  <si>
    <t>% AFP</t>
  </si>
  <si>
    <t>Provida</t>
  </si>
  <si>
    <t>Habitat</t>
  </si>
  <si>
    <t>Sobre Afecto</t>
  </si>
  <si>
    <t>UF</t>
  </si>
  <si>
    <t>Seguro Cesant</t>
  </si>
  <si>
    <t>Descuentos</t>
  </si>
  <si>
    <t>Imposiciones</t>
  </si>
  <si>
    <t xml:space="preserve">Movilizacion </t>
  </si>
  <si>
    <t>Movilizacion 2</t>
  </si>
  <si>
    <t>Gratif Legal</t>
  </si>
  <si>
    <t xml:space="preserve">Salud </t>
  </si>
  <si>
    <t>Seguro Desempleo</t>
  </si>
  <si>
    <t>Maximo Imponible</t>
  </si>
  <si>
    <t>Capital</t>
  </si>
  <si>
    <t>Cuprum</t>
  </si>
  <si>
    <t xml:space="preserve">Habitat </t>
  </si>
  <si>
    <t>Plan Vital</t>
  </si>
  <si>
    <t>Modelo</t>
  </si>
  <si>
    <t>Tasa</t>
  </si>
  <si>
    <t>SIS</t>
  </si>
  <si>
    <t>$ AFP</t>
  </si>
  <si>
    <t xml:space="preserve">Afecto </t>
  </si>
  <si>
    <t>Maximo Seguro Cesantia</t>
  </si>
  <si>
    <t>$ Seguro</t>
  </si>
  <si>
    <t>Tot Liquido</t>
  </si>
  <si>
    <t>A Pagar</t>
  </si>
  <si>
    <t>Fonasa</t>
  </si>
  <si>
    <t>Activo</t>
  </si>
  <si>
    <t>Costo Empresa</t>
  </si>
  <si>
    <t>CD</t>
  </si>
  <si>
    <t>Seguro Cesantia</t>
  </si>
  <si>
    <t>Mutual</t>
  </si>
  <si>
    <t>Seguro desempleo Empresa</t>
  </si>
  <si>
    <t>Vacaciones</t>
  </si>
  <si>
    <t>Feriados</t>
  </si>
  <si>
    <t>Total Mes</t>
  </si>
  <si>
    <t>%</t>
  </si>
  <si>
    <t>Mes Año</t>
  </si>
  <si>
    <t>T  Costo Dia</t>
  </si>
  <si>
    <t>CENTRO COSTO</t>
  </si>
  <si>
    <t>ficha</t>
  </si>
  <si>
    <t>Nombre OBRA (Archivos</t>
  </si>
  <si>
    <t>CR4B</t>
  </si>
  <si>
    <t>Archivo Salida</t>
  </si>
  <si>
    <t>Arch Exp : ver en Exp flex</t>
  </si>
  <si>
    <t>Guardar La Hoja Exportar a Flex de la sgte manera</t>
  </si>
  <si>
    <t xml:space="preserve">Guardar Como </t>
  </si>
  <si>
    <t>Nombre Archivo</t>
  </si>
  <si>
    <t xml:space="preserve">agregar extension </t>
  </si>
  <si>
    <t>.TXT</t>
  </si>
  <si>
    <t>Tipo CSV (delimitado con comas) en realidad ;</t>
  </si>
  <si>
    <t>Inicio Trato</t>
  </si>
  <si>
    <t>Fin Trato</t>
  </si>
  <si>
    <t>mes</t>
  </si>
  <si>
    <t>nombre</t>
  </si>
  <si>
    <t xml:space="preserve">SOBRETIEMPO : </t>
  </si>
  <si>
    <t xml:space="preserve">AJUSTE  ASISTENCIA  MES  ANTERIOR:  </t>
  </si>
  <si>
    <t>Todos los meses</t>
  </si>
  <si>
    <t>Leyes Imptos y otros:</t>
  </si>
  <si>
    <t>cambiar los valores del mes: letras en rojo con fondo amarillo</t>
  </si>
  <si>
    <t>Cambiar el nombre de la hoja mes: según corresponda</t>
  </si>
  <si>
    <t>Agregar un Trabajador</t>
  </si>
  <si>
    <t xml:space="preserve">insertar linea </t>
  </si>
  <si>
    <t>copia linea de arriba de trabajador</t>
  </si>
  <si>
    <t>cambiar, los valores sueldo nominal , rut, fecha de ingreso y asistencia !!!!</t>
  </si>
  <si>
    <t xml:space="preserve">En Hoja exportar a Flex </t>
  </si>
  <si>
    <t xml:space="preserve">Agregar linea en la misma posicion </t>
  </si>
  <si>
    <t>o copiar formaulas completa en toda la pagina</t>
  </si>
  <si>
    <t xml:space="preserve">OJO al final el ultimo registro debe tener el valor </t>
  </si>
  <si>
    <t>sin comas, ni puntuacion miles</t>
  </si>
  <si>
    <t xml:space="preserve">No es costo adicional </t>
  </si>
  <si>
    <t>esta incluido en salud</t>
  </si>
  <si>
    <t>David Carrasco</t>
  </si>
  <si>
    <t>Miguel Milla</t>
  </si>
  <si>
    <t>Enfermo c/Lic</t>
  </si>
  <si>
    <t>TC c/regalias</t>
  </si>
  <si>
    <t>Regalias</t>
  </si>
  <si>
    <t>lu -vie</t>
  </si>
  <si>
    <t>ANTINAO PICHUN LUIS ANTONIO</t>
  </si>
  <si>
    <t>Fecha Cierre Anticipo</t>
  </si>
  <si>
    <t>Considera Mes Completo Trabajado</t>
  </si>
  <si>
    <t>Dia</t>
  </si>
  <si>
    <t>Codigo</t>
  </si>
  <si>
    <t>Dias Mes</t>
  </si>
  <si>
    <t>SOBRETIEMPO:</t>
  </si>
  <si>
    <t>Chavez</t>
  </si>
  <si>
    <t>Meza</t>
  </si>
  <si>
    <t>Alarcon</t>
  </si>
  <si>
    <t>Fica</t>
  </si>
  <si>
    <t>Saez</t>
  </si>
  <si>
    <t>hermisilla</t>
  </si>
  <si>
    <t>Bencina</t>
  </si>
  <si>
    <t xml:space="preserve">BONO BENCINA </t>
  </si>
  <si>
    <t>Movi 2</t>
  </si>
  <si>
    <t xml:space="preserve">ATORNILLADOR </t>
  </si>
  <si>
    <t>TALADRO</t>
  </si>
  <si>
    <t>SIERRA CIRCULAR</t>
  </si>
  <si>
    <t>PRESTAMO</t>
  </si>
  <si>
    <t>D020</t>
  </si>
  <si>
    <t>P007</t>
  </si>
  <si>
    <t>P005</t>
  </si>
  <si>
    <t>P011</t>
  </si>
  <si>
    <t>P006</t>
  </si>
  <si>
    <t>H001</t>
  </si>
  <si>
    <t>H011</t>
  </si>
  <si>
    <t>H012</t>
  </si>
  <si>
    <t>P024</t>
  </si>
  <si>
    <t>P025</t>
  </si>
  <si>
    <t>P010</t>
  </si>
  <si>
    <t>P097</t>
  </si>
  <si>
    <t>RAUL PIZARRO</t>
  </si>
  <si>
    <t>CESAR PIZARRO</t>
  </si>
  <si>
    <t>Adicional Fiestas</t>
  </si>
  <si>
    <t>Normal</t>
  </si>
  <si>
    <t xml:space="preserve">ESTEFANIA ARAYA </t>
  </si>
  <si>
    <t>HECTOR SALAZAR</t>
  </si>
  <si>
    <t>ALBAÑILES</t>
  </si>
  <si>
    <t>DIAZ ESPINOZA LUIS RAUL</t>
  </si>
  <si>
    <t>EMILIO OJEDA</t>
  </si>
  <si>
    <t xml:space="preserve">NOVIENBRE </t>
  </si>
  <si>
    <t xml:space="preserve">DICIEMBRE </t>
  </si>
  <si>
    <t>ARLOS QUEZADA</t>
  </si>
  <si>
    <t>FERNANDO  BUDIN</t>
  </si>
  <si>
    <t xml:space="preserve">CURICHE COROSO CARLOS </t>
  </si>
  <si>
    <t>PATRICIO SALAZAR</t>
  </si>
  <si>
    <t xml:space="preserve">HAYDEE URIBE </t>
  </si>
  <si>
    <t xml:space="preserve">MANUEL GONZALEZ </t>
  </si>
  <si>
    <t>GERARDO ESPINA</t>
  </si>
  <si>
    <t>ESMERIL</t>
  </si>
  <si>
    <t xml:space="preserve">MARISOL GAMBOA </t>
  </si>
  <si>
    <t>DESCONTADO FINIQUITO</t>
  </si>
  <si>
    <t xml:space="preserve">BORIS ANTIHUALA </t>
  </si>
  <si>
    <t>DESC. PERDIDA MATERIAL</t>
  </si>
  <si>
    <t>ICARDO BUDIN</t>
  </si>
  <si>
    <t>CHAVEZ BIZAMA  FRANCISCO JAVIER</t>
  </si>
  <si>
    <t>DESCONTADO EN MARZO</t>
  </si>
  <si>
    <t xml:space="preserve">LUIS  URIBE </t>
  </si>
  <si>
    <t xml:space="preserve">ISABEL </t>
  </si>
  <si>
    <t>MAYO</t>
  </si>
  <si>
    <t>JUNIO</t>
  </si>
  <si>
    <t>GUZMAN CAMPOS LUIS ANTONIO</t>
  </si>
  <si>
    <t>DESCUENTO FINIQUITO</t>
  </si>
  <si>
    <t>CHAVEZ LOPEZ  GERMAN GONZALO</t>
  </si>
  <si>
    <t xml:space="preserve">AGOSTO </t>
  </si>
  <si>
    <t xml:space="preserve">SEPTIEMBRE </t>
  </si>
  <si>
    <t>ABRIL -MAYO -JUNIO</t>
  </si>
  <si>
    <t>F</t>
  </si>
  <si>
    <t>P</t>
  </si>
  <si>
    <t>X</t>
  </si>
  <si>
    <t>V=</t>
  </si>
  <si>
    <t xml:space="preserve">Sabado </t>
  </si>
  <si>
    <t>Sabados</t>
  </si>
  <si>
    <t>Vacaciones (Lu - Vi)</t>
  </si>
  <si>
    <t>Valor Sabado</t>
  </si>
  <si>
    <t>Suple</t>
  </si>
  <si>
    <t>DT L-V</t>
  </si>
  <si>
    <t>Dp Septimos</t>
  </si>
  <si>
    <t>D Colacion</t>
  </si>
  <si>
    <t>D movil</t>
  </si>
  <si>
    <t>Sobretiempo</t>
  </si>
  <si>
    <t>Bonif Imponible</t>
  </si>
  <si>
    <t>$ Colacion Dia</t>
  </si>
  <si>
    <t>$ Mov 1 Dia</t>
  </si>
  <si>
    <t>$Mov 2 Dia</t>
  </si>
  <si>
    <t>Dias Mov 2</t>
  </si>
  <si>
    <t>DP Sabados</t>
  </si>
  <si>
    <t>lu-vi</t>
  </si>
  <si>
    <t>Magal_Sueldos</t>
  </si>
  <si>
    <t>Magal_Sueldos.TXT</t>
  </si>
  <si>
    <t>Dias Sabados del Mes</t>
  </si>
  <si>
    <t>Dias Trabajados Lu a Viernes Mes</t>
  </si>
  <si>
    <t>Domingos y Festivos</t>
  </si>
  <si>
    <t>P012</t>
  </si>
  <si>
    <t>P013</t>
  </si>
  <si>
    <t>Prestamo</t>
  </si>
  <si>
    <t>Herramientas</t>
  </si>
  <si>
    <t>Decto</t>
  </si>
  <si>
    <t>Desc</t>
  </si>
  <si>
    <t>Cuota</t>
  </si>
  <si>
    <t>Locomocion 2</t>
  </si>
  <si>
    <t>Km</t>
  </si>
  <si>
    <t>ESPECIAL</t>
  </si>
  <si>
    <t>BONO Imp</t>
  </si>
  <si>
    <t>Descuento Horas</t>
  </si>
  <si>
    <t>Cuota Herr</t>
  </si>
  <si>
    <t>Cuota Prestamo</t>
  </si>
  <si>
    <t>Sobrtpo</t>
  </si>
  <si>
    <t xml:space="preserve">Cuota </t>
  </si>
  <si>
    <t>Horas $</t>
  </si>
  <si>
    <t>P014</t>
  </si>
  <si>
    <t>D041</t>
  </si>
  <si>
    <t>D042</t>
  </si>
  <si>
    <t>#</t>
  </si>
  <si>
    <t>NN</t>
  </si>
  <si>
    <t>Sobretpo</t>
  </si>
  <si>
    <t>Vaor</t>
  </si>
  <si>
    <t>BONO</t>
  </si>
  <si>
    <t>No Impo</t>
  </si>
  <si>
    <t>Cod</t>
  </si>
  <si>
    <t>Anticip</t>
  </si>
  <si>
    <t>No Imponible</t>
  </si>
  <si>
    <t>Bono Cargo a</t>
  </si>
  <si>
    <t>Mes</t>
  </si>
  <si>
    <t>Rol</t>
  </si>
  <si>
    <t>Trab</t>
  </si>
  <si>
    <t>Sab</t>
  </si>
  <si>
    <t>Sep</t>
  </si>
  <si>
    <t>DPS</t>
  </si>
  <si>
    <t>DPD</t>
  </si>
  <si>
    <t>Col</t>
  </si>
  <si>
    <t>V. Cuota</t>
  </si>
  <si>
    <t>Herram</t>
  </si>
  <si>
    <t>Descto.</t>
  </si>
  <si>
    <t>Loc. 2</t>
  </si>
  <si>
    <t>NOTAS</t>
  </si>
  <si>
    <t>E</t>
  </si>
  <si>
    <t>A</t>
  </si>
  <si>
    <t>LL MES ANT</t>
  </si>
  <si>
    <t>Ajuste Asist Mes Ant</t>
  </si>
  <si>
    <t>ANT</t>
  </si>
</sst>
</file>

<file path=xl/styles.xml><?xml version="1.0" encoding="utf-8"?>
<styleSheet xmlns="http://schemas.openxmlformats.org/spreadsheetml/2006/main">
  <numFmts count="9">
    <numFmt numFmtId="164" formatCode="&quot;$&quot;\ #,##0.00;[Red]\-&quot;$&quot;\ #,##0.00"/>
    <numFmt numFmtId="165" formatCode="&quot;$&quot;\ #,##0"/>
    <numFmt numFmtId="166" formatCode="#,##0.0"/>
    <numFmt numFmtId="167" formatCode="&quot;$&quot;#,##0"/>
    <numFmt numFmtId="168" formatCode="0.0"/>
    <numFmt numFmtId="169" formatCode="0;[Red]0"/>
    <numFmt numFmtId="170" formatCode="[$-F800]dddd\,\ mmmm\ dd\,\ yyyy"/>
    <numFmt numFmtId="171" formatCode="0.0%"/>
    <numFmt numFmtId="172" formatCode="#,##0.0000"/>
  </numFmts>
  <fonts count="5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b/>
      <u/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9"/>
      <color indexed="12"/>
      <name val="Arial"/>
      <family val="2"/>
    </font>
    <font>
      <b/>
      <sz val="9"/>
      <color indexed="48"/>
      <name val="Arial"/>
      <family val="2"/>
    </font>
    <font>
      <sz val="16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u/>
      <sz val="12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b/>
      <sz val="14"/>
      <color rgb="FF0070C0"/>
      <name val="Arial"/>
      <family val="2"/>
    </font>
    <font>
      <sz val="11"/>
      <color rgb="FF000000"/>
      <name val="Trebuchet MS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Trebuchet MS"/>
      <family val="2"/>
    </font>
    <font>
      <sz val="16"/>
      <color rgb="FF00B0F0"/>
      <name val="Arial"/>
      <family val="2"/>
    </font>
    <font>
      <sz val="11"/>
      <color rgb="FFFF0000"/>
      <name val="Arial"/>
      <family val="2"/>
    </font>
    <font>
      <b/>
      <sz val="12"/>
      <color rgb="FF00B0F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2"/>
      <color rgb="FFFF0000"/>
      <name val="Arial"/>
      <family val="2"/>
    </font>
    <font>
      <sz val="9"/>
      <color rgb="FFFF0000"/>
      <name val="Arial"/>
      <family val="2"/>
    </font>
    <font>
      <b/>
      <sz val="12"/>
      <color rgb="FFC00000"/>
      <name val="Arial"/>
      <family val="2"/>
    </font>
    <font>
      <b/>
      <sz val="12"/>
      <color rgb="FF00B050"/>
      <name val="Arial"/>
      <family val="2"/>
    </font>
    <font>
      <sz val="12"/>
      <color theme="1"/>
      <name val="Arial"/>
      <family val="2"/>
    </font>
    <font>
      <sz val="12"/>
      <color rgb="FF00B0F0"/>
      <name val="Arial"/>
      <family val="2"/>
    </font>
    <font>
      <b/>
      <sz val="12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sz val="12"/>
      <color rgb="FF00B050"/>
      <name val="Arial"/>
      <family val="2"/>
    </font>
    <font>
      <sz val="12"/>
      <color theme="1" tint="4.9989318521683403E-2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9"/>
      <color rgb="FF7030A0"/>
      <name val="Arial"/>
      <family val="2"/>
    </font>
    <font>
      <b/>
      <sz val="12"/>
      <color theme="3" tint="0.59999389629810485"/>
      <name val="Arial"/>
      <family val="2"/>
    </font>
    <font>
      <b/>
      <sz val="9"/>
      <color theme="7"/>
      <name val="Arial"/>
      <family val="2"/>
    </font>
    <font>
      <b/>
      <u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1DC9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C1DBF2"/>
      </left>
      <right style="medium">
        <color rgb="FFC1DBF2"/>
      </right>
      <top style="medium">
        <color rgb="FFC1DBF2"/>
      </top>
      <bottom style="medium">
        <color rgb="FFC1DBF2"/>
      </bottom>
      <diagonal/>
    </border>
  </borders>
  <cellStyleXfs count="1">
    <xf numFmtId="0" fontId="0" fillId="0" borderId="0"/>
  </cellStyleXfs>
  <cellXfs count="47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3" fontId="0" fillId="0" borderId="0" xfId="0" applyNumberFormat="1"/>
    <xf numFmtId="3" fontId="2" fillId="0" borderId="0" xfId="0" applyNumberFormat="1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5" fillId="0" borderId="0" xfId="0" applyFont="1"/>
    <xf numFmtId="0" fontId="4" fillId="0" borderId="0" xfId="0" applyFont="1"/>
    <xf numFmtId="1" fontId="2" fillId="0" borderId="1" xfId="0" applyNumberFormat="1" applyFont="1" applyBorder="1" applyAlignment="1">
      <alignment horizontal="center"/>
    </xf>
    <xf numFmtId="0" fontId="8" fillId="0" borderId="0" xfId="0" applyFont="1"/>
    <xf numFmtId="0" fontId="4" fillId="0" borderId="1" xfId="0" applyFont="1" applyBorder="1"/>
    <xf numFmtId="0" fontId="2" fillId="0" borderId="0" xfId="0" applyFont="1" applyAlignment="1"/>
    <xf numFmtId="16" fontId="0" fillId="0" borderId="0" xfId="0" applyNumberFormat="1"/>
    <xf numFmtId="0" fontId="8" fillId="0" borderId="0" xfId="0" applyFont="1" applyBorder="1"/>
    <xf numFmtId="0" fontId="10" fillId="0" borderId="0" xfId="0" applyFont="1"/>
    <xf numFmtId="0" fontId="8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0" xfId="0" applyFont="1" applyFill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17" fontId="2" fillId="0" borderId="0" xfId="0" applyNumberFormat="1" applyFont="1"/>
    <xf numFmtId="21" fontId="0" fillId="0" borderId="0" xfId="0" applyNumberFormat="1"/>
    <xf numFmtId="2" fontId="0" fillId="0" borderId="0" xfId="0" applyNumberFormat="1"/>
    <xf numFmtId="4" fontId="2" fillId="0" borderId="0" xfId="0" applyNumberFormat="1" applyFont="1"/>
    <xf numFmtId="4" fontId="6" fillId="0" borderId="0" xfId="0" applyNumberFormat="1" applyFont="1"/>
    <xf numFmtId="0" fontId="6" fillId="0" borderId="0" xfId="0" applyFont="1" applyBorder="1"/>
    <xf numFmtId="166" fontId="0" fillId="0" borderId="0" xfId="0" applyNumberFormat="1"/>
    <xf numFmtId="4" fontId="0" fillId="0" borderId="0" xfId="0" applyNumberFormat="1"/>
    <xf numFmtId="3" fontId="6" fillId="0" borderId="0" xfId="0" applyNumberFormat="1" applyFont="1"/>
    <xf numFmtId="166" fontId="2" fillId="0" borderId="0" xfId="0" applyNumberFormat="1" applyFont="1"/>
    <xf numFmtId="10" fontId="0" fillId="0" borderId="0" xfId="0" applyNumberFormat="1"/>
    <xf numFmtId="0" fontId="11" fillId="0" borderId="0" xfId="0" applyFont="1"/>
    <xf numFmtId="0" fontId="11" fillId="0" borderId="0" xfId="0" applyFont="1" applyAlignment="1"/>
    <xf numFmtId="170" fontId="2" fillId="0" borderId="0" xfId="0" applyNumberFormat="1" applyFont="1"/>
    <xf numFmtId="1" fontId="10" fillId="0" borderId="1" xfId="0" applyNumberFormat="1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1" fontId="14" fillId="0" borderId="0" xfId="0" applyNumberFormat="1" applyFont="1"/>
    <xf numFmtId="1" fontId="12" fillId="0" borderId="0" xfId="0" applyNumberFormat="1" applyFont="1"/>
    <xf numFmtId="0" fontId="6" fillId="0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1" fontId="2" fillId="0" borderId="0" xfId="0" applyNumberFormat="1" applyFont="1"/>
    <xf numFmtId="169" fontId="6" fillId="0" borderId="0" xfId="0" applyNumberFormat="1" applyFont="1"/>
    <xf numFmtId="0" fontId="2" fillId="0" borderId="0" xfId="0" quotePrefix="1" applyFont="1"/>
    <xf numFmtId="1" fontId="6" fillId="0" borderId="0" xfId="0" applyNumberFormat="1" applyFont="1"/>
    <xf numFmtId="0" fontId="8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/>
    <xf numFmtId="0" fontId="15" fillId="0" borderId="0" xfId="0" applyFont="1"/>
    <xf numFmtId="16" fontId="2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2" fillId="2" borderId="4" xfId="0" applyFont="1" applyFill="1" applyBorder="1" applyAlignment="1">
      <alignment horizontal="left"/>
    </xf>
    <xf numFmtId="168" fontId="2" fillId="0" borderId="0" xfId="0" applyNumberFormat="1" applyFont="1" applyBorder="1" applyAlignment="1">
      <alignment horizontal="right"/>
    </xf>
    <xf numFmtId="0" fontId="16" fillId="0" borderId="0" xfId="0" applyFont="1" applyBorder="1"/>
    <xf numFmtId="16" fontId="13" fillId="0" borderId="0" xfId="0" applyNumberFormat="1" applyFont="1"/>
    <xf numFmtId="0" fontId="1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17" fontId="12" fillId="0" borderId="0" xfId="0" applyNumberFormat="1" applyFont="1" applyAlignment="1">
      <alignment horizontal="left"/>
    </xf>
    <xf numFmtId="16" fontId="14" fillId="0" borderId="0" xfId="0" applyNumberFormat="1" applyFont="1" applyAlignment="1">
      <alignment horizontal="left"/>
    </xf>
    <xf numFmtId="16" fontId="12" fillId="0" borderId="0" xfId="0" applyNumberFormat="1" applyFont="1" applyAlignment="1">
      <alignment horizontal="left"/>
    </xf>
    <xf numFmtId="0" fontId="13" fillId="0" borderId="0" xfId="0" applyFont="1" applyBorder="1" applyAlignment="1">
      <alignment horizontal="left"/>
    </xf>
    <xf numFmtId="49" fontId="13" fillId="0" borderId="0" xfId="0" applyNumberFormat="1" applyFont="1" applyBorder="1" applyAlignment="1">
      <alignment horizontal="left"/>
    </xf>
    <xf numFmtId="3" fontId="12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" fontId="14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165" fontId="15" fillId="0" borderId="0" xfId="0" applyNumberFormat="1" applyFont="1" applyAlignment="1">
      <alignment horizontal="left"/>
    </xf>
    <xf numFmtId="0" fontId="13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left"/>
    </xf>
    <xf numFmtId="3" fontId="12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49" fontId="20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3" fontId="22" fillId="0" borderId="0" xfId="0" applyNumberFormat="1" applyFont="1" applyAlignment="1">
      <alignment horizontal="left"/>
    </xf>
    <xf numFmtId="14" fontId="13" fillId="0" borderId="0" xfId="0" applyNumberFormat="1" applyFont="1"/>
    <xf numFmtId="0" fontId="23" fillId="0" borderId="0" xfId="0" applyFont="1" applyAlignment="1">
      <alignment horizontal="left"/>
    </xf>
    <xf numFmtId="1" fontId="15" fillId="0" borderId="0" xfId="0" applyNumberFormat="1" applyFont="1" applyAlignment="1">
      <alignment horizontal="left"/>
    </xf>
    <xf numFmtId="0" fontId="17" fillId="0" borderId="0" xfId="0" applyFont="1"/>
    <xf numFmtId="0" fontId="18" fillId="0" borderId="0" xfId="0" applyFont="1"/>
    <xf numFmtId="17" fontId="15" fillId="0" borderId="0" xfId="0" applyNumberFormat="1" applyFont="1" applyAlignment="1">
      <alignment horizontal="left"/>
    </xf>
    <xf numFmtId="1" fontId="15" fillId="0" borderId="0" xfId="0" applyNumberFormat="1" applyFont="1"/>
    <xf numFmtId="0" fontId="29" fillId="0" borderId="0" xfId="0" applyFont="1" applyAlignment="1">
      <alignment horizontal="left"/>
    </xf>
    <xf numFmtId="3" fontId="29" fillId="0" borderId="0" xfId="0" applyNumberFormat="1" applyFont="1" applyAlignment="1">
      <alignment horizontal="left"/>
    </xf>
    <xf numFmtId="0" fontId="29" fillId="0" borderId="0" xfId="0" applyFont="1"/>
    <xf numFmtId="1" fontId="29" fillId="0" borderId="0" xfId="0" applyNumberFormat="1" applyFont="1"/>
    <xf numFmtId="164" fontId="30" fillId="0" borderId="43" xfId="0" applyNumberFormat="1" applyFont="1" applyBorder="1" applyAlignment="1">
      <alignment horizontal="right" wrapText="1"/>
    </xf>
    <xf numFmtId="0" fontId="30" fillId="0" borderId="43" xfId="0" applyFont="1" applyBorder="1" applyAlignment="1">
      <alignment wrapText="1"/>
    </xf>
    <xf numFmtId="0" fontId="30" fillId="0" borderId="43" xfId="0" applyFont="1" applyBorder="1" applyAlignment="1">
      <alignment horizontal="right" wrapText="1"/>
    </xf>
    <xf numFmtId="0" fontId="31" fillId="0" borderId="43" xfId="0" applyFont="1" applyBorder="1" applyAlignment="1">
      <alignment horizontal="left" wrapText="1"/>
    </xf>
    <xf numFmtId="10" fontId="30" fillId="0" borderId="43" xfId="0" applyNumberFormat="1" applyFont="1" applyBorder="1" applyAlignment="1">
      <alignment wrapText="1"/>
    </xf>
    <xf numFmtId="0" fontId="32" fillId="0" borderId="0" xfId="0" applyFont="1"/>
    <xf numFmtId="3" fontId="1" fillId="0" borderId="0" xfId="0" applyNumberFormat="1" applyFont="1" applyFill="1"/>
    <xf numFmtId="0" fontId="33" fillId="0" borderId="0" xfId="0" applyFont="1"/>
    <xf numFmtId="0" fontId="28" fillId="0" borderId="0" xfId="0" applyFont="1" applyBorder="1"/>
    <xf numFmtId="1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170" fontId="34" fillId="3" borderId="0" xfId="0" applyNumberFormat="1" applyFont="1" applyFill="1" applyAlignment="1" applyProtection="1">
      <alignment horizontal="left"/>
    </xf>
    <xf numFmtId="0" fontId="35" fillId="4" borderId="0" xfId="0" applyFont="1" applyFill="1"/>
    <xf numFmtId="4" fontId="36" fillId="4" borderId="0" xfId="0" applyNumberFormat="1" applyFont="1" applyFill="1"/>
    <xf numFmtId="172" fontId="35" fillId="0" borderId="0" xfId="0" applyNumberFormat="1" applyFont="1" applyFill="1"/>
    <xf numFmtId="0" fontId="37" fillId="0" borderId="0" xfId="0" applyFont="1" applyFill="1"/>
    <xf numFmtId="17" fontId="38" fillId="4" borderId="0" xfId="0" applyNumberFormat="1" applyFont="1" applyFill="1"/>
    <xf numFmtId="0" fontId="24" fillId="5" borderId="0" xfId="0" applyFont="1" applyFill="1"/>
    <xf numFmtId="0" fontId="39" fillId="0" borderId="0" xfId="0" applyFont="1" applyFill="1" applyAlignment="1">
      <alignment horizontal="right"/>
    </xf>
    <xf numFmtId="0" fontId="40" fillId="0" borderId="0" xfId="0" applyFont="1"/>
    <xf numFmtId="0" fontId="41" fillId="4" borderId="0" xfId="0" applyFont="1" applyFill="1"/>
    <xf numFmtId="0" fontId="42" fillId="4" borderId="0" xfId="0" applyFont="1" applyFill="1"/>
    <xf numFmtId="3" fontId="35" fillId="4" borderId="0" xfId="0" applyNumberFormat="1" applyFont="1" applyFill="1"/>
    <xf numFmtId="14" fontId="0" fillId="0" borderId="0" xfId="0" applyNumberFormat="1"/>
    <xf numFmtId="3" fontId="1" fillId="0" borderId="0" xfId="0" applyNumberFormat="1" applyFont="1"/>
    <xf numFmtId="0" fontId="43" fillId="0" borderId="0" xfId="0" applyFont="1" applyAlignment="1">
      <alignment horizontal="left"/>
    </xf>
    <xf numFmtId="3" fontId="43" fillId="0" borderId="0" xfId="0" applyNumberFormat="1" applyFont="1" applyAlignment="1">
      <alignment horizontal="left"/>
    </xf>
    <xf numFmtId="1" fontId="43" fillId="0" borderId="0" xfId="0" applyNumberFormat="1" applyFont="1"/>
    <xf numFmtId="0" fontId="43" fillId="0" borderId="0" xfId="0" applyFont="1"/>
    <xf numFmtId="3" fontId="43" fillId="0" borderId="0" xfId="0" applyNumberFormat="1" applyFont="1"/>
    <xf numFmtId="16" fontId="43" fillId="0" borderId="0" xfId="0" applyNumberFormat="1" applyFont="1" applyAlignment="1">
      <alignment horizontal="left"/>
    </xf>
    <xf numFmtId="1" fontId="43" fillId="0" borderId="0" xfId="0" applyNumberFormat="1" applyFont="1" applyAlignment="1">
      <alignment horizontal="left"/>
    </xf>
    <xf numFmtId="0" fontId="2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4" fillId="0" borderId="1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0" fontId="8" fillId="0" borderId="0" xfId="0" applyFont="1" applyAlignment="1" applyProtection="1">
      <alignment horizontal="left"/>
    </xf>
    <xf numFmtId="1" fontId="8" fillId="0" borderId="0" xfId="0" applyNumberFormat="1" applyFont="1" applyAlignment="1" applyProtection="1">
      <alignment horizontal="center"/>
    </xf>
    <xf numFmtId="0" fontId="20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21" fillId="0" borderId="0" xfId="0" applyFont="1" applyAlignment="1" applyProtection="1">
      <alignment horizontal="center"/>
    </xf>
    <xf numFmtId="0" fontId="19" fillId="0" borderId="0" xfId="0" applyFont="1" applyAlignment="1" applyProtection="1">
      <alignment horizontal="center"/>
    </xf>
    <xf numFmtId="3" fontId="21" fillId="0" borderId="0" xfId="0" applyNumberFormat="1" applyFont="1" applyAlignment="1" applyProtection="1">
      <alignment horizontal="center"/>
    </xf>
    <xf numFmtId="0" fontId="26" fillId="0" borderId="0" xfId="0" applyFont="1" applyAlignment="1" applyProtection="1">
      <alignment horizontal="center"/>
    </xf>
    <xf numFmtId="3" fontId="8" fillId="0" borderId="0" xfId="0" applyNumberFormat="1" applyFont="1" applyAlignment="1" applyProtection="1">
      <alignment horizontal="center"/>
    </xf>
    <xf numFmtId="14" fontId="21" fillId="0" borderId="0" xfId="0" applyNumberFormat="1" applyFont="1" applyAlignment="1" applyProtection="1">
      <alignment horizontal="center"/>
    </xf>
    <xf numFmtId="166" fontId="8" fillId="0" borderId="0" xfId="0" applyNumberFormat="1" applyFont="1" applyAlignment="1" applyProtection="1">
      <alignment horizontal="center"/>
    </xf>
    <xf numFmtId="1" fontId="21" fillId="0" borderId="0" xfId="0" applyNumberFormat="1" applyFont="1" applyAlignment="1" applyProtection="1">
      <alignment horizontal="center"/>
    </xf>
    <xf numFmtId="171" fontId="21" fillId="0" borderId="0" xfId="0" applyNumberFormat="1" applyFont="1" applyAlignment="1" applyProtection="1">
      <alignment horizontal="center"/>
    </xf>
    <xf numFmtId="4" fontId="21" fillId="0" borderId="0" xfId="0" applyNumberFormat="1" applyFont="1" applyAlignment="1" applyProtection="1">
      <alignment horizontal="center"/>
    </xf>
    <xf numFmtId="10" fontId="21" fillId="0" borderId="0" xfId="0" applyNumberFormat="1" applyFont="1" applyAlignment="1" applyProtection="1">
      <alignment horizontal="center"/>
    </xf>
    <xf numFmtId="17" fontId="8" fillId="0" borderId="0" xfId="0" applyNumberFormat="1" applyFont="1" applyAlignment="1" applyProtection="1">
      <alignment horizontal="center"/>
    </xf>
    <xf numFmtId="0" fontId="21" fillId="0" borderId="0" xfId="0" applyFont="1" applyAlignment="1" applyProtection="1">
      <alignment horizontal="left"/>
    </xf>
    <xf numFmtId="0" fontId="19" fillId="0" borderId="0" xfId="0" applyFont="1" applyAlignment="1" applyProtection="1">
      <alignment horizontal="left"/>
    </xf>
    <xf numFmtId="0" fontId="26" fillId="0" borderId="0" xfId="0" applyFont="1" applyAlignment="1" applyProtection="1">
      <alignment horizontal="left"/>
    </xf>
    <xf numFmtId="165" fontId="8" fillId="0" borderId="5" xfId="0" applyNumberFormat="1" applyFont="1" applyBorder="1" applyAlignment="1" applyProtection="1">
      <alignment horizontal="center"/>
    </xf>
    <xf numFmtId="0" fontId="45" fillId="6" borderId="0" xfId="0" applyFont="1" applyFill="1" applyAlignment="1" applyProtection="1">
      <alignment horizontal="left"/>
    </xf>
    <xf numFmtId="170" fontId="45" fillId="6" borderId="0" xfId="0" applyNumberFormat="1" applyFont="1" applyFill="1" applyAlignment="1" applyProtection="1">
      <alignment horizontal="left"/>
    </xf>
    <xf numFmtId="1" fontId="8" fillId="6" borderId="0" xfId="0" applyNumberFormat="1" applyFont="1" applyFill="1" applyAlignment="1" applyProtection="1">
      <alignment horizontal="center"/>
    </xf>
    <xf numFmtId="0" fontId="19" fillId="7" borderId="0" xfId="0" quotePrefix="1" applyFont="1" applyFill="1" applyAlignment="1" applyProtection="1">
      <alignment horizontal="center"/>
    </xf>
    <xf numFmtId="1" fontId="21" fillId="7" borderId="0" xfId="0" applyNumberFormat="1" applyFont="1" applyFill="1" applyAlignment="1" applyProtection="1">
      <alignment horizontal="left"/>
    </xf>
    <xf numFmtId="0" fontId="8" fillId="7" borderId="0" xfId="0" applyFont="1" applyFill="1" applyAlignment="1" applyProtection="1">
      <alignment horizontal="center"/>
    </xf>
    <xf numFmtId="0" fontId="20" fillId="7" borderId="0" xfId="0" applyFont="1" applyFill="1" applyAlignment="1" applyProtection="1">
      <alignment horizontal="center"/>
    </xf>
    <xf numFmtId="0" fontId="21" fillId="7" borderId="0" xfId="0" applyFont="1" applyFill="1" applyAlignment="1" applyProtection="1">
      <alignment horizontal="left"/>
    </xf>
    <xf numFmtId="0" fontId="21" fillId="7" borderId="0" xfId="0" applyFont="1" applyFill="1" applyAlignment="1" applyProtection="1">
      <alignment horizontal="center"/>
    </xf>
    <xf numFmtId="0" fontId="42" fillId="7" borderId="0" xfId="0" applyFont="1" applyFill="1" applyAlignment="1" applyProtection="1">
      <alignment horizontal="center"/>
    </xf>
    <xf numFmtId="0" fontId="46" fillId="7" borderId="0" xfId="0" applyFont="1" applyFill="1" applyAlignment="1" applyProtection="1">
      <alignment horizontal="left"/>
    </xf>
    <xf numFmtId="0" fontId="19" fillId="7" borderId="0" xfId="0" applyFont="1" applyFill="1" applyAlignment="1" applyProtection="1">
      <alignment horizontal="center"/>
    </xf>
    <xf numFmtId="4" fontId="47" fillId="0" borderId="0" xfId="0" applyNumberFormat="1" applyFont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14" fontId="8" fillId="0" borderId="0" xfId="0" applyNumberFormat="1" applyFont="1" applyBorder="1" applyAlignment="1" applyProtection="1">
      <alignment horizontal="center"/>
    </xf>
    <xf numFmtId="0" fontId="42" fillId="0" borderId="0" xfId="0" applyFont="1" applyAlignment="1" applyProtection="1">
      <alignment horizontal="left"/>
    </xf>
    <xf numFmtId="3" fontId="45" fillId="6" borderId="0" xfId="0" applyNumberFormat="1" applyFont="1" applyFill="1" applyAlignment="1" applyProtection="1">
      <alignment horizontal="left"/>
    </xf>
    <xf numFmtId="0" fontId="8" fillId="0" borderId="6" xfId="0" applyFont="1" applyBorder="1" applyAlignment="1" applyProtection="1">
      <alignment horizontal="center"/>
    </xf>
    <xf numFmtId="14" fontId="8" fillId="0" borderId="6" xfId="0" applyNumberFormat="1" applyFont="1" applyBorder="1" applyAlignment="1" applyProtection="1">
      <alignment horizontal="center"/>
    </xf>
    <xf numFmtId="0" fontId="21" fillId="0" borderId="7" xfId="0" applyFont="1" applyBorder="1" applyAlignment="1" applyProtection="1">
      <alignment horizontal="center"/>
    </xf>
    <xf numFmtId="0" fontId="21" fillId="0" borderId="8" xfId="0" applyFont="1" applyBorder="1" applyAlignment="1" applyProtection="1">
      <alignment horizontal="center"/>
    </xf>
    <xf numFmtId="0" fontId="8" fillId="2" borderId="9" xfId="0" applyFont="1" applyFill="1" applyBorder="1" applyAlignment="1" applyProtection="1">
      <alignment horizontal="center"/>
    </xf>
    <xf numFmtId="0" fontId="27" fillId="0" borderId="10" xfId="0" applyFont="1" applyBorder="1" applyAlignment="1" applyProtection="1">
      <alignment horizontal="center"/>
    </xf>
    <xf numFmtId="0" fontId="19" fillId="0" borderId="10" xfId="0" applyFont="1" applyBorder="1" applyAlignment="1" applyProtection="1">
      <alignment horizontal="center"/>
    </xf>
    <xf numFmtId="0" fontId="48" fillId="0" borderId="10" xfId="0" applyFont="1" applyBorder="1" applyAlignment="1" applyProtection="1">
      <alignment horizontal="center"/>
    </xf>
    <xf numFmtId="0" fontId="8" fillId="0" borderId="11" xfId="0" applyFont="1" applyBorder="1" applyAlignment="1" applyProtection="1">
      <alignment horizontal="center"/>
    </xf>
    <xf numFmtId="0" fontId="8" fillId="0" borderId="12" xfId="0" applyFont="1" applyBorder="1" applyAlignment="1" applyProtection="1">
      <alignment horizontal="center"/>
    </xf>
    <xf numFmtId="0" fontId="8" fillId="0" borderId="10" xfId="0" applyFont="1" applyBorder="1" applyAlignment="1" applyProtection="1">
      <alignment horizontal="center"/>
    </xf>
    <xf numFmtId="0" fontId="25" fillId="0" borderId="10" xfId="0" applyFont="1" applyBorder="1" applyAlignment="1" applyProtection="1">
      <alignment horizontal="center"/>
    </xf>
    <xf numFmtId="0" fontId="21" fillId="0" borderId="10" xfId="0" applyFont="1" applyBorder="1" applyAlignment="1" applyProtection="1">
      <alignment horizontal="center"/>
    </xf>
    <xf numFmtId="0" fontId="20" fillId="0" borderId="10" xfId="0" applyFont="1" applyBorder="1" applyAlignment="1" applyProtection="1">
      <alignment horizontal="center"/>
    </xf>
    <xf numFmtId="0" fontId="20" fillId="0" borderId="12" xfId="0" applyFont="1" applyBorder="1" applyAlignment="1" applyProtection="1">
      <alignment horizontal="center"/>
    </xf>
    <xf numFmtId="0" fontId="8" fillId="0" borderId="13" xfId="0" applyNumberFormat="1" applyFont="1" applyBorder="1" applyAlignment="1" applyProtection="1">
      <alignment horizontal="center"/>
    </xf>
    <xf numFmtId="0" fontId="49" fillId="0" borderId="10" xfId="0" applyFont="1" applyBorder="1" applyAlignment="1" applyProtection="1">
      <alignment horizontal="center"/>
    </xf>
    <xf numFmtId="0" fontId="21" fillId="0" borderId="13" xfId="0" applyFont="1" applyBorder="1" applyAlignment="1" applyProtection="1">
      <alignment horizontal="center"/>
    </xf>
    <xf numFmtId="0" fontId="25" fillId="0" borderId="0" xfId="0" applyFont="1" applyAlignment="1" applyProtection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50" fillId="0" borderId="0" xfId="0" applyFont="1" applyAlignment="1" applyProtection="1">
      <alignment horizontal="center"/>
    </xf>
    <xf numFmtId="0" fontId="8" fillId="0" borderId="14" xfId="0" applyFont="1" applyBorder="1" applyAlignment="1" applyProtection="1">
      <alignment horizontal="center"/>
      <protection locked="0"/>
    </xf>
    <xf numFmtId="0" fontId="8" fillId="0" borderId="15" xfId="0" applyFont="1" applyBorder="1" applyAlignment="1" applyProtection="1">
      <alignment horizontal="left"/>
      <protection locked="0"/>
    </xf>
    <xf numFmtId="1" fontId="8" fillId="0" borderId="16" xfId="0" applyNumberFormat="1" applyFont="1" applyBorder="1" applyAlignment="1" applyProtection="1">
      <alignment horizontal="center"/>
      <protection locked="0"/>
    </xf>
    <xf numFmtId="0" fontId="45" fillId="0" borderId="17" xfId="0" applyFont="1" applyBorder="1" applyAlignment="1" applyProtection="1">
      <alignment horizontal="center"/>
      <protection locked="0"/>
    </xf>
    <xf numFmtId="3" fontId="8" fillId="0" borderId="18" xfId="0" applyNumberFormat="1" applyFont="1" applyBorder="1" applyAlignment="1" applyProtection="1">
      <alignment horizontal="center"/>
    </xf>
    <xf numFmtId="0" fontId="20" fillId="0" borderId="0" xfId="0" applyFont="1" applyBorder="1" applyAlignment="1" applyProtection="1">
      <alignment horizontal="center"/>
      <protection locked="0"/>
    </xf>
    <xf numFmtId="3" fontId="21" fillId="0" borderId="15" xfId="0" applyNumberFormat="1" applyFont="1" applyBorder="1" applyAlignment="1" applyProtection="1">
      <alignment horizontal="center"/>
    </xf>
    <xf numFmtId="3" fontId="8" fillId="0" borderId="16" xfId="0" applyNumberFormat="1" applyFont="1" applyBorder="1" applyAlignment="1" applyProtection="1">
      <alignment horizontal="center"/>
    </xf>
    <xf numFmtId="3" fontId="8" fillId="0" borderId="14" xfId="0" applyNumberFormat="1" applyFont="1" applyBorder="1" applyAlignment="1" applyProtection="1">
      <alignment horizontal="center"/>
    </xf>
    <xf numFmtId="3" fontId="8" fillId="0" borderId="19" xfId="0" applyNumberFormat="1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  <protection locked="0"/>
    </xf>
    <xf numFmtId="14" fontId="8" fillId="0" borderId="16" xfId="0" applyNumberFormat="1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21" fillId="0" borderId="21" xfId="0" applyFont="1" applyBorder="1" applyAlignment="1" applyProtection="1">
      <alignment horizontal="center"/>
    </xf>
    <xf numFmtId="0" fontId="20" fillId="0" borderId="15" xfId="0" applyFont="1" applyBorder="1" applyAlignment="1" applyProtection="1">
      <alignment horizontal="center"/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8" xfId="0" applyFont="1" applyBorder="1" applyAlignment="1" applyProtection="1">
      <alignment horizontal="center"/>
      <protection locked="0"/>
    </xf>
    <xf numFmtId="0" fontId="8" fillId="0" borderId="15" xfId="0" applyFont="1" applyBorder="1" applyAlignment="1" applyProtection="1">
      <alignment horizontal="center"/>
    </xf>
    <xf numFmtId="3" fontId="8" fillId="0" borderId="2" xfId="0" applyNumberFormat="1" applyFont="1" applyBorder="1" applyAlignment="1" applyProtection="1">
      <alignment horizontal="center"/>
    </xf>
    <xf numFmtId="1" fontId="8" fillId="0" borderId="17" xfId="0" applyNumberFormat="1" applyFont="1" applyBorder="1" applyAlignment="1" applyProtection="1">
      <alignment horizontal="center"/>
      <protection locked="0"/>
    </xf>
    <xf numFmtId="3" fontId="8" fillId="0" borderId="17" xfId="0" applyNumberFormat="1" applyFont="1" applyBorder="1" applyAlignment="1" applyProtection="1">
      <alignment horizontal="center"/>
    </xf>
    <xf numFmtId="0" fontId="8" fillId="0" borderId="17" xfId="0" applyFont="1" applyBorder="1" applyAlignment="1" applyProtection="1">
      <alignment horizontal="center"/>
    </xf>
    <xf numFmtId="0" fontId="8" fillId="0" borderId="20" xfId="0" applyFont="1" applyBorder="1" applyAlignment="1" applyProtection="1">
      <alignment horizontal="center"/>
    </xf>
    <xf numFmtId="0" fontId="21" fillId="0" borderId="12" xfId="0" applyFont="1" applyBorder="1" applyAlignment="1" applyProtection="1">
      <alignment horizontal="center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3" fontId="47" fillId="0" borderId="0" xfId="0" applyNumberFormat="1" applyFont="1" applyAlignment="1" applyProtection="1">
      <alignment horizontal="center"/>
      <protection locked="0"/>
    </xf>
    <xf numFmtId="0" fontId="47" fillId="0" borderId="0" xfId="0" applyFont="1" applyAlignment="1" applyProtection="1">
      <alignment horizontal="center"/>
      <protection locked="0"/>
    </xf>
    <xf numFmtId="3" fontId="51" fillId="0" borderId="0" xfId="0" applyNumberFormat="1" applyFont="1" applyAlignment="1" applyProtection="1">
      <alignment horizontal="center"/>
      <protection locked="0"/>
    </xf>
    <xf numFmtId="0" fontId="21" fillId="8" borderId="24" xfId="0" applyFont="1" applyFill="1" applyBorder="1" applyAlignment="1" applyProtection="1">
      <alignment horizontal="center"/>
      <protection locked="0"/>
    </xf>
    <xf numFmtId="0" fontId="21" fillId="8" borderId="25" xfId="0" applyFont="1" applyFill="1" applyBorder="1" applyAlignment="1" applyProtection="1">
      <alignment horizontal="center"/>
      <protection locked="0"/>
    </xf>
    <xf numFmtId="0" fontId="21" fillId="8" borderId="26" xfId="0" applyFont="1" applyFill="1" applyBorder="1" applyAlignment="1" applyProtection="1">
      <alignment horizontal="center"/>
      <protection locked="0"/>
    </xf>
    <xf numFmtId="0" fontId="21" fillId="9" borderId="24" xfId="0" applyFont="1" applyFill="1" applyBorder="1" applyAlignment="1" applyProtection="1">
      <alignment horizontal="center"/>
      <protection locked="0"/>
    </xf>
    <xf numFmtId="0" fontId="21" fillId="9" borderId="25" xfId="0" applyFont="1" applyFill="1" applyBorder="1" applyAlignment="1" applyProtection="1">
      <alignment horizontal="center"/>
      <protection locked="0"/>
    </xf>
    <xf numFmtId="9" fontId="21" fillId="9" borderId="3" xfId="0" applyNumberFormat="1" applyFont="1" applyFill="1" applyBorder="1" applyAlignment="1" applyProtection="1">
      <alignment horizontal="center"/>
      <protection locked="0"/>
    </xf>
    <xf numFmtId="0" fontId="21" fillId="10" borderId="0" xfId="0" applyFont="1" applyFill="1" applyBorder="1" applyAlignment="1" applyProtection="1">
      <alignment horizontal="center"/>
      <protection locked="0"/>
    </xf>
    <xf numFmtId="0" fontId="21" fillId="0" borderId="0" xfId="0" applyFont="1" applyFill="1" applyBorder="1" applyAlignment="1" applyProtection="1">
      <alignment horizontal="center"/>
      <protection locked="0"/>
    </xf>
    <xf numFmtId="3" fontId="21" fillId="0" borderId="0" xfId="0" applyNumberFormat="1" applyFont="1" applyAlignment="1" applyProtection="1">
      <alignment horizontal="center"/>
      <protection locked="0"/>
    </xf>
    <xf numFmtId="171" fontId="21" fillId="0" borderId="0" xfId="0" applyNumberFormat="1" applyFont="1" applyAlignment="1" applyProtection="1">
      <alignment horizontal="center"/>
      <protection locked="0"/>
    </xf>
    <xf numFmtId="4" fontId="21" fillId="0" borderId="0" xfId="0" applyNumberFormat="1" applyFont="1" applyAlignment="1" applyProtection="1">
      <alignment horizontal="center"/>
      <protection locked="0"/>
    </xf>
    <xf numFmtId="10" fontId="50" fillId="0" borderId="0" xfId="0" applyNumberFormat="1" applyFont="1" applyAlignment="1" applyProtection="1">
      <alignment horizontal="center"/>
      <protection locked="0"/>
    </xf>
    <xf numFmtId="10" fontId="21" fillId="0" borderId="0" xfId="0" applyNumberFormat="1" applyFont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left"/>
      <protection locked="0"/>
    </xf>
    <xf numFmtId="1" fontId="8" fillId="0" borderId="27" xfId="0" applyNumberFormat="1" applyFont="1" applyBorder="1" applyAlignment="1" applyProtection="1">
      <alignment horizontal="center"/>
      <protection locked="0"/>
    </xf>
    <xf numFmtId="0" fontId="39" fillId="0" borderId="4" xfId="0" applyFont="1" applyBorder="1" applyAlignment="1" applyProtection="1">
      <alignment horizontal="center"/>
      <protection locked="0"/>
    </xf>
    <xf numFmtId="3" fontId="8" fillId="0" borderId="28" xfId="0" applyNumberFormat="1" applyFont="1" applyBorder="1" applyAlignment="1" applyProtection="1">
      <alignment horizontal="center"/>
    </xf>
    <xf numFmtId="0" fontId="39" fillId="0" borderId="5" xfId="0" applyFont="1" applyBorder="1" applyAlignment="1" applyProtection="1">
      <alignment horizontal="center"/>
      <protection locked="0"/>
    </xf>
    <xf numFmtId="0" fontId="39" fillId="0" borderId="1" xfId="0" applyFont="1" applyBorder="1" applyAlignment="1" applyProtection="1">
      <alignment horizontal="center"/>
      <protection locked="0"/>
    </xf>
    <xf numFmtId="3" fontId="8" fillId="0" borderId="27" xfId="0" applyNumberFormat="1" applyFont="1" applyBorder="1" applyAlignment="1" applyProtection="1">
      <alignment horizontal="center"/>
    </xf>
    <xf numFmtId="3" fontId="8" fillId="0" borderId="5" xfId="0" applyNumberFormat="1" applyFont="1" applyBorder="1" applyAlignment="1" applyProtection="1">
      <alignment horizontal="center"/>
    </xf>
    <xf numFmtId="3" fontId="8" fillId="0" borderId="29" xfId="0" applyNumberFormat="1" applyFont="1" applyBorder="1" applyAlignment="1" applyProtection="1">
      <alignment horizontal="center"/>
    </xf>
    <xf numFmtId="3" fontId="8" fillId="0" borderId="1" xfId="0" applyNumberFormat="1" applyFont="1" applyBorder="1" applyAlignment="1" applyProtection="1">
      <alignment horizontal="center"/>
    </xf>
    <xf numFmtId="0" fontId="8" fillId="0" borderId="27" xfId="0" applyFont="1" applyBorder="1" applyAlignment="1" applyProtection="1">
      <alignment horizontal="center"/>
    </xf>
    <xf numFmtId="0" fontId="8" fillId="0" borderId="27" xfId="0" applyFont="1" applyBorder="1" applyAlignment="1" applyProtection="1">
      <alignment horizontal="center"/>
      <protection locked="0"/>
    </xf>
    <xf numFmtId="14" fontId="8" fillId="0" borderId="27" xfId="0" applyNumberFormat="1" applyFont="1" applyBorder="1" applyAlignment="1" applyProtection="1">
      <alignment horizontal="center"/>
      <protection locked="0"/>
    </xf>
    <xf numFmtId="0" fontId="8" fillId="0" borderId="30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</xf>
    <xf numFmtId="0" fontId="39" fillId="0" borderId="25" xfId="0" applyFont="1" applyBorder="1" applyAlignment="1" applyProtection="1">
      <alignment horizontal="center"/>
      <protection locked="0"/>
    </xf>
    <xf numFmtId="166" fontId="8" fillId="0" borderId="28" xfId="0" applyNumberFormat="1" applyFont="1" applyBorder="1" applyAlignment="1" applyProtection="1">
      <alignment horizontal="center"/>
    </xf>
    <xf numFmtId="166" fontId="8" fillId="0" borderId="2" xfId="0" applyNumberFormat="1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/>
    </xf>
    <xf numFmtId="1" fontId="8" fillId="0" borderId="2" xfId="0" applyNumberFormat="1" applyFont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  <xf numFmtId="0" fontId="8" fillId="0" borderId="30" xfId="0" applyFont="1" applyFill="1" applyBorder="1" applyAlignment="1" applyProtection="1">
      <alignment horizontal="center"/>
    </xf>
    <xf numFmtId="0" fontId="8" fillId="0" borderId="16" xfId="0" applyFont="1" applyFill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  <protection locked="0"/>
    </xf>
    <xf numFmtId="0" fontId="8" fillId="0" borderId="31" xfId="0" applyFont="1" applyBorder="1" applyAlignment="1" applyProtection="1">
      <alignment horizontal="center"/>
      <protection locked="0"/>
    </xf>
    <xf numFmtId="0" fontId="21" fillId="8" borderId="32" xfId="0" applyFont="1" applyFill="1" applyBorder="1" applyAlignment="1" applyProtection="1">
      <alignment horizontal="center"/>
      <protection locked="0"/>
    </xf>
    <xf numFmtId="0" fontId="21" fillId="8" borderId="33" xfId="0" applyFont="1" applyFill="1" applyBorder="1" applyAlignment="1" applyProtection="1">
      <alignment horizontal="center"/>
      <protection locked="0"/>
    </xf>
    <xf numFmtId="0" fontId="21" fillId="8" borderId="34" xfId="0" applyFont="1" applyFill="1" applyBorder="1" applyAlignment="1" applyProtection="1">
      <alignment horizontal="center"/>
      <protection locked="0"/>
    </xf>
    <xf numFmtId="0" fontId="21" fillId="9" borderId="32" xfId="0" applyFont="1" applyFill="1" applyBorder="1" applyAlignment="1" applyProtection="1">
      <alignment horizontal="center"/>
      <protection locked="0"/>
    </xf>
    <xf numFmtId="0" fontId="21" fillId="9" borderId="33" xfId="0" applyFont="1" applyFill="1" applyBorder="1" applyAlignment="1" applyProtection="1">
      <alignment horizontal="center"/>
      <protection locked="0"/>
    </xf>
    <xf numFmtId="9" fontId="21" fillId="9" borderId="34" xfId="0" applyNumberFormat="1" applyFont="1" applyFill="1" applyBorder="1" applyAlignment="1" applyProtection="1">
      <alignment horizontal="center"/>
      <protection locked="0"/>
    </xf>
    <xf numFmtId="9" fontId="21" fillId="10" borderId="0" xfId="0" applyNumberFormat="1" applyFont="1" applyFill="1" applyBorder="1" applyAlignment="1" applyProtection="1">
      <alignment horizontal="center"/>
      <protection locked="0"/>
    </xf>
    <xf numFmtId="9" fontId="21" fillId="0" borderId="0" xfId="0" applyNumberFormat="1" applyFont="1" applyFill="1" applyBorder="1" applyAlignment="1" applyProtection="1">
      <alignment horizontal="center"/>
      <protection locked="0"/>
    </xf>
    <xf numFmtId="0" fontId="50" fillId="0" borderId="0" xfId="0" applyFont="1" applyAlignment="1" applyProtection="1">
      <alignment horizontal="center"/>
      <protection locked="0"/>
    </xf>
    <xf numFmtId="0" fontId="25" fillId="0" borderId="5" xfId="0" applyFont="1" applyBorder="1" applyAlignment="1">
      <alignment horizontal="center"/>
    </xf>
    <xf numFmtId="3" fontId="25" fillId="0" borderId="2" xfId="0" applyNumberFormat="1" applyFont="1" applyBorder="1" applyAlignment="1">
      <alignment horizontal="center"/>
    </xf>
    <xf numFmtId="3" fontId="25" fillId="0" borderId="28" xfId="0" applyNumberFormat="1" applyFont="1" applyBorder="1" applyAlignment="1" applyProtection="1">
      <alignment horizontal="center"/>
    </xf>
    <xf numFmtId="0" fontId="25" fillId="0" borderId="0" xfId="0" applyFont="1" applyBorder="1" applyAlignment="1">
      <alignment horizontal="center"/>
    </xf>
    <xf numFmtId="3" fontId="25" fillId="0" borderId="2" xfId="0" applyNumberFormat="1" applyFont="1" applyBorder="1" applyAlignment="1" applyProtection="1">
      <alignment horizontal="center"/>
    </xf>
    <xf numFmtId="3" fontId="25" fillId="0" borderId="27" xfId="0" applyNumberFormat="1" applyFont="1" applyBorder="1" applyAlignment="1" applyProtection="1">
      <alignment horizontal="center"/>
    </xf>
    <xf numFmtId="3" fontId="25" fillId="0" borderId="5" xfId="0" applyNumberFormat="1" applyFont="1" applyBorder="1" applyAlignment="1" applyProtection="1">
      <alignment horizontal="center"/>
    </xf>
    <xf numFmtId="3" fontId="25" fillId="0" borderId="1" xfId="0" applyNumberFormat="1" applyFont="1" applyBorder="1" applyAlignment="1" applyProtection="1">
      <alignment horizontal="center"/>
    </xf>
    <xf numFmtId="0" fontId="25" fillId="0" borderId="0" xfId="0" applyFont="1" applyAlignment="1">
      <alignment horizontal="center"/>
    </xf>
    <xf numFmtId="0" fontId="25" fillId="0" borderId="29" xfId="0" applyFont="1" applyBorder="1" applyAlignment="1" applyProtection="1">
      <alignment horizontal="center"/>
    </xf>
    <xf numFmtId="4" fontId="25" fillId="0" borderId="5" xfId="0" applyNumberFormat="1" applyFont="1" applyBorder="1" applyAlignment="1" applyProtection="1">
      <alignment horizontal="center"/>
    </xf>
    <xf numFmtId="4" fontId="25" fillId="0" borderId="2" xfId="0" applyNumberFormat="1" applyFont="1" applyBorder="1" applyAlignment="1" applyProtection="1">
      <alignment horizontal="center"/>
    </xf>
    <xf numFmtId="165" fontId="25" fillId="0" borderId="5" xfId="0" applyNumberFormat="1" applyFont="1" applyBorder="1" applyAlignment="1" applyProtection="1">
      <alignment horizontal="center"/>
    </xf>
    <xf numFmtId="165" fontId="25" fillId="0" borderId="1" xfId="0" applyNumberFormat="1" applyFont="1" applyBorder="1" applyAlignment="1" applyProtection="1">
      <alignment horizontal="center"/>
    </xf>
    <xf numFmtId="165" fontId="25" fillId="0" borderId="2" xfId="0" applyNumberFormat="1" applyFont="1" applyBorder="1" applyAlignment="1" applyProtection="1">
      <alignment horizontal="center"/>
    </xf>
    <xf numFmtId="165" fontId="25" fillId="0" borderId="30" xfId="0" applyNumberFormat="1" applyFont="1" applyBorder="1" applyAlignment="1" applyProtection="1">
      <alignment horizontal="center"/>
    </xf>
    <xf numFmtId="3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3" fontId="26" fillId="0" borderId="0" xfId="0" applyNumberFormat="1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0" fontId="21" fillId="0" borderId="0" xfId="0" applyNumberFormat="1" applyFont="1" applyAlignment="1">
      <alignment horizontal="center"/>
    </xf>
    <xf numFmtId="171" fontId="21" fillId="0" borderId="0" xfId="0" applyNumberFormat="1" applyFont="1" applyAlignment="1">
      <alignment horizontal="center"/>
    </xf>
    <xf numFmtId="3" fontId="42" fillId="0" borderId="0" xfId="0" applyNumberFormat="1" applyFont="1" applyAlignment="1">
      <alignment horizontal="center"/>
    </xf>
    <xf numFmtId="0" fontId="21" fillId="0" borderId="0" xfId="0" applyFont="1" applyBorder="1" applyAlignment="1">
      <alignment horizontal="center"/>
    </xf>
    <xf numFmtId="1" fontId="26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 applyProtection="1">
      <alignment horizontal="center"/>
    </xf>
    <xf numFmtId="0" fontId="19" fillId="0" borderId="0" xfId="0" applyFont="1" applyBorder="1" applyAlignment="1">
      <alignment horizontal="center"/>
    </xf>
    <xf numFmtId="165" fontId="8" fillId="0" borderId="0" xfId="0" applyNumberFormat="1" applyFont="1" applyBorder="1" applyAlignment="1" applyProtection="1">
      <alignment horizontal="center"/>
    </xf>
    <xf numFmtId="165" fontId="8" fillId="0" borderId="0" xfId="0" applyNumberFormat="1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1" fontId="21" fillId="0" borderId="0" xfId="0" applyNumberFormat="1" applyFont="1" applyBorder="1" applyAlignment="1">
      <alignment horizontal="center"/>
    </xf>
    <xf numFmtId="1" fontId="19" fillId="0" borderId="0" xfId="0" applyNumberFormat="1" applyFont="1" applyBorder="1" applyAlignment="1">
      <alignment horizontal="center"/>
    </xf>
    <xf numFmtId="4" fontId="8" fillId="0" borderId="0" xfId="0" applyNumberFormat="1" applyFont="1" applyBorder="1" applyAlignment="1" applyProtection="1">
      <alignment horizontal="center"/>
    </xf>
    <xf numFmtId="1" fontId="8" fillId="0" borderId="0" xfId="0" applyNumberFormat="1" applyFont="1" applyBorder="1" applyAlignment="1">
      <alignment horizontal="center"/>
    </xf>
    <xf numFmtId="4" fontId="21" fillId="0" borderId="0" xfId="0" applyNumberFormat="1" applyFont="1" applyAlignment="1">
      <alignment horizontal="center"/>
    </xf>
    <xf numFmtId="167" fontId="8" fillId="0" borderId="0" xfId="0" applyNumberFormat="1" applyFont="1" applyBorder="1" applyAlignment="1" applyProtection="1">
      <alignment horizontal="center"/>
    </xf>
    <xf numFmtId="3" fontId="8" fillId="0" borderId="0" xfId="0" applyNumberFormat="1" applyFont="1" applyFill="1" applyBorder="1" applyAlignment="1" applyProtection="1">
      <alignment horizontal="center"/>
    </xf>
    <xf numFmtId="3" fontId="21" fillId="0" borderId="0" xfId="0" applyNumberFormat="1" applyFont="1" applyBorder="1" applyAlignment="1" applyProtection="1">
      <alignment horizontal="center"/>
    </xf>
    <xf numFmtId="0" fontId="19" fillId="0" borderId="0" xfId="0" applyFont="1" applyAlignment="1">
      <alignment horizontal="center"/>
    </xf>
    <xf numFmtId="14" fontId="21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Fill="1" applyBorder="1" applyAlignment="1" applyProtection="1">
      <alignment horizontal="center"/>
    </xf>
    <xf numFmtId="167" fontId="20" fillId="0" borderId="0" xfId="0" applyNumberFormat="1" applyFont="1" applyFill="1" applyBorder="1" applyAlignment="1" applyProtection="1">
      <alignment horizontal="center"/>
    </xf>
    <xf numFmtId="168" fontId="8" fillId="0" borderId="0" xfId="0" applyNumberFormat="1" applyFont="1" applyAlignment="1">
      <alignment horizontal="center"/>
    </xf>
    <xf numFmtId="168" fontId="20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/>
    </xf>
    <xf numFmtId="0" fontId="34" fillId="0" borderId="1" xfId="0" applyFont="1" applyBorder="1" applyAlignment="1">
      <alignment horizontal="left"/>
    </xf>
    <xf numFmtId="0" fontId="53" fillId="0" borderId="1" xfId="0" applyFont="1" applyBorder="1" applyAlignment="1">
      <alignment horizontal="left"/>
    </xf>
    <xf numFmtId="49" fontId="53" fillId="0" borderId="1" xfId="0" applyNumberFormat="1" applyFont="1" applyBorder="1" applyAlignment="1">
      <alignment horizontal="left"/>
    </xf>
    <xf numFmtId="0" fontId="35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" fontId="34" fillId="0" borderId="0" xfId="0" applyNumberFormat="1" applyFont="1" applyAlignment="1">
      <alignment horizontal="left"/>
    </xf>
    <xf numFmtId="169" fontId="35" fillId="0" borderId="0" xfId="0" applyNumberFormat="1" applyFont="1" applyAlignment="1">
      <alignment horizontal="left"/>
    </xf>
    <xf numFmtId="1" fontId="35" fillId="0" borderId="0" xfId="0" applyNumberFormat="1" applyFont="1" applyAlignment="1">
      <alignment horizontal="left"/>
    </xf>
    <xf numFmtId="1" fontId="34" fillId="0" borderId="1" xfId="0" applyNumberFormat="1" applyFont="1" applyBorder="1" applyAlignment="1">
      <alignment horizontal="left"/>
    </xf>
    <xf numFmtId="0" fontId="42" fillId="0" borderId="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168" fontId="8" fillId="0" borderId="1" xfId="0" applyNumberFormat="1" applyFont="1" applyBorder="1" applyAlignment="1">
      <alignment horizontal="right"/>
    </xf>
    <xf numFmtId="168" fontId="20" fillId="0" borderId="1" xfId="0" applyNumberFormat="1" applyFont="1" applyBorder="1" applyAlignment="1">
      <alignment horizontal="right"/>
    </xf>
    <xf numFmtId="168" fontId="21" fillId="0" borderId="0" xfId="0" applyNumberFormat="1" applyFont="1" applyAlignment="1" applyProtection="1">
      <alignment horizontal="center"/>
    </xf>
    <xf numFmtId="168" fontId="8" fillId="0" borderId="10" xfId="0" applyNumberFormat="1" applyFont="1" applyBorder="1" applyAlignment="1" applyProtection="1">
      <alignment horizontal="center"/>
    </xf>
    <xf numFmtId="168" fontId="45" fillId="0" borderId="17" xfId="0" applyNumberFormat="1" applyFont="1" applyBorder="1" applyAlignment="1" applyProtection="1">
      <alignment horizontal="center"/>
      <protection locked="0"/>
    </xf>
    <xf numFmtId="168" fontId="21" fillId="0" borderId="0" xfId="0" applyNumberFormat="1" applyFont="1" applyBorder="1" applyAlignment="1">
      <alignment horizontal="center"/>
    </xf>
    <xf numFmtId="168" fontId="21" fillId="0" borderId="0" xfId="0" applyNumberFormat="1" applyFont="1" applyAlignment="1">
      <alignment horizontal="center"/>
    </xf>
    <xf numFmtId="0" fontId="54" fillId="0" borderId="0" xfId="0" applyFont="1"/>
    <xf numFmtId="0" fontId="55" fillId="0" borderId="0" xfId="0" applyFont="1" applyAlignment="1" applyProtection="1">
      <alignment horizontal="left"/>
    </xf>
    <xf numFmtId="0" fontId="56" fillId="0" borderId="0" xfId="0" applyFont="1"/>
    <xf numFmtId="0" fontId="29" fillId="0" borderId="0" xfId="0" applyFont="1" applyAlignment="1">
      <alignment horizontal="center"/>
    </xf>
    <xf numFmtId="3" fontId="29" fillId="0" borderId="0" xfId="0" applyNumberFormat="1" applyFont="1" applyAlignment="1">
      <alignment horizontal="center"/>
    </xf>
    <xf numFmtId="0" fontId="25" fillId="0" borderId="24" xfId="0" applyFont="1" applyBorder="1" applyAlignment="1">
      <alignment horizontal="left"/>
    </xf>
    <xf numFmtId="168" fontId="8" fillId="0" borderId="4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8" fillId="0" borderId="1" xfId="0" applyFont="1" applyBorder="1" applyAlignment="1"/>
    <xf numFmtId="3" fontId="36" fillId="4" borderId="0" xfId="0" applyNumberFormat="1" applyFont="1" applyFill="1"/>
    <xf numFmtId="4" fontId="36" fillId="0" borderId="0" xfId="0" applyNumberFormat="1" applyFont="1" applyFill="1"/>
    <xf numFmtId="0" fontId="42" fillId="11" borderId="0" xfId="0" applyFont="1" applyFill="1" applyAlignment="1" applyProtection="1">
      <alignment horizontal="center"/>
    </xf>
    <xf numFmtId="0" fontId="21" fillId="11" borderId="0" xfId="0" applyFont="1" applyFill="1" applyAlignment="1" applyProtection="1">
      <alignment horizontal="left"/>
    </xf>
    <xf numFmtId="3" fontId="20" fillId="0" borderId="0" xfId="0" applyNumberFormat="1" applyFont="1" applyAlignment="1" applyProtection="1">
      <alignment horizontal="center"/>
    </xf>
    <xf numFmtId="1" fontId="1" fillId="0" borderId="0" xfId="0" applyNumberFormat="1" applyFont="1"/>
    <xf numFmtId="1" fontId="26" fillId="12" borderId="29" xfId="0" applyNumberFormat="1" applyFont="1" applyFill="1" applyBorder="1" applyAlignment="1">
      <alignment horizontal="center"/>
    </xf>
    <xf numFmtId="1" fontId="26" fillId="12" borderId="1" xfId="0" applyNumberFormat="1" applyFont="1" applyFill="1" applyBorder="1" applyAlignment="1">
      <alignment horizontal="center"/>
    </xf>
    <xf numFmtId="1" fontId="26" fillId="12" borderId="2" xfId="0" applyNumberFormat="1" applyFont="1" applyFill="1" applyBorder="1" applyAlignment="1">
      <alignment horizontal="center"/>
    </xf>
    <xf numFmtId="1" fontId="26" fillId="12" borderId="28" xfId="0" applyNumberFormat="1" applyFont="1" applyFill="1" applyBorder="1" applyAlignment="1">
      <alignment horizontal="center"/>
    </xf>
    <xf numFmtId="1" fontId="19" fillId="12" borderId="5" xfId="0" applyNumberFormat="1" applyFont="1" applyFill="1" applyBorder="1" applyAlignment="1">
      <alignment horizontal="center"/>
    </xf>
    <xf numFmtId="1" fontId="19" fillId="12" borderId="1" xfId="0" applyNumberFormat="1" applyFont="1" applyFill="1" applyBorder="1" applyAlignment="1">
      <alignment horizontal="center"/>
    </xf>
    <xf numFmtId="1" fontId="21" fillId="12" borderId="1" xfId="0" applyNumberFormat="1" applyFont="1" applyFill="1" applyBorder="1" applyAlignment="1">
      <alignment horizontal="center"/>
    </xf>
    <xf numFmtId="168" fontId="19" fillId="12" borderId="2" xfId="0" applyNumberFormat="1" applyFont="1" applyFill="1" applyBorder="1" applyAlignment="1">
      <alignment horizontal="center"/>
    </xf>
    <xf numFmtId="1" fontId="21" fillId="12" borderId="2" xfId="0" applyNumberFormat="1" applyFont="1" applyFill="1" applyBorder="1" applyAlignment="1">
      <alignment horizontal="center"/>
    </xf>
    <xf numFmtId="1" fontId="19" fillId="12" borderId="2" xfId="0" applyNumberFormat="1" applyFont="1" applyFill="1" applyBorder="1" applyAlignment="1">
      <alignment horizontal="center"/>
    </xf>
    <xf numFmtId="168" fontId="26" fillId="12" borderId="1" xfId="0" applyNumberFormat="1" applyFont="1" applyFill="1" applyBorder="1" applyAlignment="1">
      <alignment horizontal="center"/>
    </xf>
    <xf numFmtId="1" fontId="25" fillId="12" borderId="2" xfId="0" applyNumberFormat="1" applyFont="1" applyFill="1" applyBorder="1" applyAlignment="1">
      <alignment horizontal="center"/>
    </xf>
    <xf numFmtId="165" fontId="25" fillId="12" borderId="5" xfId="0" applyNumberFormat="1" applyFont="1" applyFill="1" applyBorder="1" applyAlignment="1">
      <alignment horizontal="center"/>
    </xf>
    <xf numFmtId="0" fontId="25" fillId="12" borderId="5" xfId="0" applyFont="1" applyFill="1" applyBorder="1" applyAlignment="1">
      <alignment horizontal="center"/>
    </xf>
    <xf numFmtId="0" fontId="25" fillId="12" borderId="1" xfId="0" applyFont="1" applyFill="1" applyBorder="1" applyAlignment="1">
      <alignment horizontal="center"/>
    </xf>
    <xf numFmtId="168" fontId="25" fillId="12" borderId="1" xfId="0" applyNumberFormat="1" applyFont="1" applyFill="1" applyBorder="1" applyAlignment="1">
      <alignment horizontal="center"/>
    </xf>
    <xf numFmtId="0" fontId="52" fillId="12" borderId="1" xfId="0" applyFont="1" applyFill="1" applyBorder="1" applyAlignment="1">
      <alignment horizontal="center"/>
    </xf>
    <xf numFmtId="0" fontId="25" fillId="12" borderId="2" xfId="0" applyFont="1" applyFill="1" applyBorder="1" applyAlignment="1">
      <alignment horizontal="center"/>
    </xf>
    <xf numFmtId="0" fontId="25" fillId="12" borderId="31" xfId="0" applyFont="1" applyFill="1" applyBorder="1" applyAlignment="1">
      <alignment horizontal="center"/>
    </xf>
    <xf numFmtId="0" fontId="25" fillId="13" borderId="2" xfId="0" applyFont="1" applyFill="1" applyBorder="1" applyAlignment="1">
      <alignment horizontal="left"/>
    </xf>
    <xf numFmtId="3" fontId="25" fillId="14" borderId="27" xfId="0" applyNumberFormat="1" applyFont="1" applyFill="1" applyBorder="1" applyAlignment="1" applyProtection="1">
      <alignment horizontal="center"/>
    </xf>
    <xf numFmtId="3" fontId="25" fillId="0" borderId="27" xfId="0" applyNumberFormat="1" applyFont="1" applyFill="1" applyBorder="1" applyAlignment="1" applyProtection="1">
      <alignment horizontal="center"/>
    </xf>
    <xf numFmtId="0" fontId="8" fillId="0" borderId="35" xfId="0" applyFont="1" applyBorder="1" applyAlignment="1" applyProtection="1">
      <alignment horizontal="center"/>
    </xf>
    <xf numFmtId="167" fontId="21" fillId="0" borderId="0" xfId="0" applyNumberFormat="1" applyFont="1" applyBorder="1" applyAlignment="1" applyProtection="1">
      <alignment horizontal="center"/>
    </xf>
    <xf numFmtId="0" fontId="8" fillId="0" borderId="37" xfId="0" applyFont="1" applyBorder="1" applyAlignment="1" applyProtection="1">
      <alignment horizontal="center"/>
    </xf>
    <xf numFmtId="14" fontId="25" fillId="13" borderId="27" xfId="0" applyNumberFormat="1" applyFont="1" applyFill="1" applyBorder="1" applyAlignment="1">
      <alignment horizontal="center"/>
    </xf>
    <xf numFmtId="14" fontId="8" fillId="13" borderId="27" xfId="0" applyNumberFormat="1" applyFont="1" applyFill="1" applyBorder="1" applyAlignment="1">
      <alignment horizontal="center"/>
    </xf>
    <xf numFmtId="49" fontId="8" fillId="14" borderId="1" xfId="0" applyNumberFormat="1" applyFont="1" applyFill="1" applyBorder="1" applyAlignment="1" applyProtection="1">
      <alignment horizontal="center"/>
      <protection locked="0"/>
    </xf>
    <xf numFmtId="49" fontId="25" fillId="14" borderId="1" xfId="0" applyNumberFormat="1" applyFont="1" applyFill="1" applyBorder="1" applyAlignment="1" applyProtection="1">
      <alignment horizontal="center"/>
      <protection locked="0"/>
    </xf>
    <xf numFmtId="0" fontId="8" fillId="14" borderId="1" xfId="0" applyFont="1" applyFill="1" applyBorder="1" applyAlignment="1" applyProtection="1">
      <alignment horizontal="center"/>
      <protection locked="0"/>
    </xf>
    <xf numFmtId="0" fontId="25" fillId="13" borderId="2" xfId="0" applyFont="1" applyFill="1" applyBorder="1" applyAlignment="1">
      <alignment horizontal="center" vertical="center"/>
    </xf>
    <xf numFmtId="0" fontId="21" fillId="0" borderId="0" xfId="0" applyFont="1" applyBorder="1" applyAlignment="1" applyProtection="1">
      <alignment horizontal="center"/>
    </xf>
    <xf numFmtId="0" fontId="8" fillId="0" borderId="26" xfId="0" applyFont="1" applyBorder="1" applyAlignment="1" applyProtection="1">
      <alignment horizontal="center"/>
      <protection locked="0"/>
    </xf>
    <xf numFmtId="0" fontId="8" fillId="0" borderId="34" xfId="0" applyFont="1" applyBorder="1" applyAlignment="1" applyProtection="1">
      <alignment horizontal="center"/>
      <protection locked="0"/>
    </xf>
    <xf numFmtId="0" fontId="8" fillId="0" borderId="4" xfId="0" applyFont="1" applyFill="1" applyBorder="1" applyAlignment="1" applyProtection="1">
      <alignment horizontal="center"/>
      <protection locked="0"/>
    </xf>
    <xf numFmtId="0" fontId="8" fillId="0" borderId="21" xfId="0" applyFont="1" applyBorder="1" applyAlignment="1" applyProtection="1">
      <alignment horizontal="center"/>
      <protection locked="0"/>
    </xf>
    <xf numFmtId="0" fontId="25" fillId="13" borderId="31" xfId="0" applyFont="1" applyFill="1" applyBorder="1" applyAlignment="1">
      <alignment horizontal="left"/>
    </xf>
    <xf numFmtId="166" fontId="8" fillId="0" borderId="38" xfId="0" applyNumberFormat="1" applyFont="1" applyBorder="1" applyAlignment="1" applyProtection="1">
      <alignment horizontal="center"/>
    </xf>
    <xf numFmtId="0" fontId="8" fillId="0" borderId="39" xfId="0" applyFont="1" applyBorder="1" applyAlignment="1" applyProtection="1">
      <alignment horizontal="center"/>
    </xf>
    <xf numFmtId="0" fontId="8" fillId="0" borderId="40" xfId="0" applyFont="1" applyBorder="1" applyAlignment="1" applyProtection="1">
      <alignment horizontal="center"/>
    </xf>
    <xf numFmtId="0" fontId="0" fillId="0" borderId="2" xfId="0" applyBorder="1"/>
    <xf numFmtId="0" fontId="0" fillId="0" borderId="28" xfId="0" applyBorder="1"/>
    <xf numFmtId="3" fontId="2" fillId="4" borderId="1" xfId="0" applyNumberFormat="1" applyFont="1" applyFill="1" applyBorder="1"/>
    <xf numFmtId="3" fontId="2" fillId="0" borderId="0" xfId="0" applyNumberFormat="1" applyFont="1" applyFill="1"/>
    <xf numFmtId="0" fontId="0" fillId="0" borderId="2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2" xfId="0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33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21" fillId="13" borderId="0" xfId="0" applyFont="1" applyFill="1" applyAlignment="1">
      <alignment horizontal="center"/>
    </xf>
    <xf numFmtId="0" fontId="26" fillId="13" borderId="0" xfId="0" applyFont="1" applyFill="1" applyAlignment="1">
      <alignment horizontal="center"/>
    </xf>
    <xf numFmtId="0" fontId="42" fillId="13" borderId="0" xfId="0" applyFont="1" applyFill="1" applyAlignment="1">
      <alignment horizontal="center"/>
    </xf>
    <xf numFmtId="3" fontId="8" fillId="0" borderId="0" xfId="0" applyNumberFormat="1" applyFont="1" applyFill="1" applyAlignment="1" applyProtection="1">
      <alignment horizontal="center"/>
    </xf>
    <xf numFmtId="3" fontId="21" fillId="0" borderId="0" xfId="0" applyNumberFormat="1" applyFont="1" applyFill="1" applyAlignment="1" applyProtection="1">
      <alignment horizontal="center"/>
    </xf>
    <xf numFmtId="0" fontId="42" fillId="0" borderId="0" xfId="0" applyFont="1" applyFill="1" applyAlignment="1" applyProtection="1">
      <alignment horizontal="center"/>
    </xf>
    <xf numFmtId="0" fontId="21" fillId="0" borderId="0" xfId="0" applyFont="1" applyFill="1" applyAlignment="1" applyProtection="1">
      <alignment horizontal="left"/>
    </xf>
    <xf numFmtId="0" fontId="19" fillId="0" borderId="0" xfId="0" applyFont="1" applyFill="1" applyAlignment="1" applyProtection="1">
      <alignment horizontal="center"/>
    </xf>
    <xf numFmtId="0" fontId="21" fillId="0" borderId="0" xfId="0" applyFont="1" applyFill="1" applyAlignment="1" applyProtection="1">
      <alignment horizontal="center"/>
    </xf>
    <xf numFmtId="3" fontId="21" fillId="0" borderId="42" xfId="0" applyNumberFormat="1" applyFont="1" applyBorder="1" applyAlignment="1" applyProtection="1">
      <alignment horizontal="center"/>
    </xf>
    <xf numFmtId="3" fontId="8" fillId="0" borderId="36" xfId="0" applyNumberFormat="1" applyFont="1" applyBorder="1" applyAlignment="1" applyProtection="1">
      <alignment horizontal="center"/>
    </xf>
    <xf numFmtId="3" fontId="8" fillId="0" borderId="12" xfId="0" applyNumberFormat="1" applyFont="1" applyBorder="1" applyAlignment="1" applyProtection="1">
      <alignment horizontal="center"/>
    </xf>
    <xf numFmtId="3" fontId="8" fillId="0" borderId="37" xfId="0" applyNumberFormat="1" applyFont="1" applyBorder="1" applyAlignment="1" applyProtection="1">
      <alignment horizontal="center"/>
    </xf>
    <xf numFmtId="3" fontId="21" fillId="0" borderId="18" xfId="0" applyNumberFormat="1" applyFont="1" applyBorder="1" applyAlignment="1" applyProtection="1">
      <alignment horizontal="center"/>
    </xf>
    <xf numFmtId="3" fontId="26" fillId="0" borderId="27" xfId="0" applyNumberFormat="1" applyFont="1" applyBorder="1" applyAlignment="1" applyProtection="1">
      <alignment horizontal="center"/>
    </xf>
    <xf numFmtId="3" fontId="26" fillId="0" borderId="5" xfId="0" applyNumberFormat="1" applyFont="1" applyBorder="1" applyAlignment="1" applyProtection="1">
      <alignment horizontal="center"/>
    </xf>
    <xf numFmtId="3" fontId="26" fillId="0" borderId="1" xfId="0" applyNumberFormat="1" applyFont="1" applyBorder="1" applyAlignment="1" applyProtection="1">
      <alignment horizontal="center"/>
    </xf>
    <xf numFmtId="3" fontId="26" fillId="0" borderId="2" xfId="0" applyNumberFormat="1" applyFont="1" applyBorder="1" applyAlignment="1" applyProtection="1">
      <alignment horizontal="center"/>
    </xf>
    <xf numFmtId="0" fontId="25" fillId="13" borderId="1" xfId="0" applyFont="1" applyFill="1" applyBorder="1" applyAlignment="1">
      <alignment horizontal="center" vertical="center"/>
    </xf>
    <xf numFmtId="0" fontId="25" fillId="0" borderId="1" xfId="0" applyFont="1" applyBorder="1" applyAlignment="1" applyProtection="1">
      <alignment horizontal="center"/>
    </xf>
    <xf numFmtId="0" fontId="1" fillId="4" borderId="0" xfId="0" applyFont="1" applyFill="1"/>
    <xf numFmtId="0" fontId="57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selection activeCell="B7" sqref="B7"/>
    </sheetView>
  </sheetViews>
  <sheetFormatPr baseColWidth="10" defaultRowHeight="12.75"/>
  <cols>
    <col min="1" max="1" width="31.7109375" customWidth="1"/>
    <col min="2" max="2" width="34.42578125" customWidth="1"/>
    <col min="3" max="3" width="17.28515625" customWidth="1"/>
    <col min="5" max="5" width="18.42578125" customWidth="1"/>
    <col min="6" max="6" width="9.42578125" customWidth="1"/>
    <col min="13" max="13" width="12.28515625" bestFit="1" customWidth="1"/>
  </cols>
  <sheetData>
    <row r="1" spans="1:13" ht="20.25">
      <c r="A1" s="151" t="s">
        <v>257</v>
      </c>
      <c r="B1" s="149">
        <v>8</v>
      </c>
    </row>
    <row r="2" spans="1:13" ht="15.75">
      <c r="A2" s="69" t="s">
        <v>259</v>
      </c>
      <c r="B2" s="152" t="s">
        <v>260</v>
      </c>
    </row>
    <row r="3" spans="1:13" ht="18">
      <c r="A3" s="153" t="s">
        <v>420</v>
      </c>
      <c r="B3" s="150">
        <v>41821</v>
      </c>
      <c r="C3" t="str">
        <f>LOOKUP(MONTH($B$3),$D4:$D$15,$E4:$E$15)</f>
        <v>JULIO</v>
      </c>
      <c r="D3" s="69" t="s">
        <v>271</v>
      </c>
      <c r="E3" s="69" t="s">
        <v>272</v>
      </c>
      <c r="F3" s="69" t="s">
        <v>301</v>
      </c>
      <c r="H3" t="s">
        <v>299</v>
      </c>
      <c r="I3" t="s">
        <v>300</v>
      </c>
    </row>
    <row r="4" spans="1:13">
      <c r="C4" t="str">
        <f>IF(MONTH(B3)=12,"ENERO",LOOKUP(MONTH($B$3-1),$D5:$D$15,$E5:$E$15))</f>
        <v xml:space="preserve">JUNIO </v>
      </c>
      <c r="D4">
        <v>1</v>
      </c>
      <c r="E4" s="143" t="s">
        <v>142</v>
      </c>
      <c r="F4" s="144">
        <v>31</v>
      </c>
      <c r="H4">
        <v>1</v>
      </c>
      <c r="I4" s="69" t="s">
        <v>6</v>
      </c>
      <c r="K4" s="157"/>
      <c r="L4" s="30"/>
      <c r="M4" s="158"/>
    </row>
    <row r="5" spans="1:13">
      <c r="A5" s="69" t="s">
        <v>261</v>
      </c>
      <c r="B5" s="69" t="s">
        <v>386</v>
      </c>
      <c r="D5">
        <v>2</v>
      </c>
      <c r="E5" s="143" t="s">
        <v>143</v>
      </c>
      <c r="F5">
        <v>28</v>
      </c>
      <c r="H5">
        <v>2</v>
      </c>
      <c r="I5" s="69" t="s">
        <v>7</v>
      </c>
    </row>
    <row r="6" spans="1:13">
      <c r="A6" s="69" t="s">
        <v>262</v>
      </c>
      <c r="D6">
        <v>3</v>
      </c>
      <c r="E6" s="143" t="s">
        <v>144</v>
      </c>
      <c r="F6">
        <v>31</v>
      </c>
      <c r="H6">
        <v>3</v>
      </c>
      <c r="I6" s="69" t="s">
        <v>2</v>
      </c>
    </row>
    <row r="7" spans="1:13">
      <c r="A7" s="69"/>
      <c r="D7">
        <v>4</v>
      </c>
      <c r="E7" s="143" t="s">
        <v>163</v>
      </c>
      <c r="F7">
        <v>30</v>
      </c>
      <c r="H7">
        <v>4</v>
      </c>
      <c r="I7" s="69" t="s">
        <v>2</v>
      </c>
    </row>
    <row r="8" spans="1:13">
      <c r="A8" s="69" t="s">
        <v>263</v>
      </c>
      <c r="D8">
        <v>5</v>
      </c>
      <c r="E8" s="143" t="s">
        <v>168</v>
      </c>
      <c r="F8">
        <v>31</v>
      </c>
      <c r="H8">
        <v>5</v>
      </c>
      <c r="I8" s="69" t="s">
        <v>3</v>
      </c>
    </row>
    <row r="9" spans="1:13">
      <c r="A9" s="69" t="s">
        <v>264</v>
      </c>
      <c r="D9">
        <v>6</v>
      </c>
      <c r="E9" s="143" t="s">
        <v>169</v>
      </c>
      <c r="F9">
        <v>30</v>
      </c>
      <c r="H9">
        <v>6</v>
      </c>
      <c r="I9" s="69" t="s">
        <v>4</v>
      </c>
    </row>
    <row r="10" spans="1:13">
      <c r="A10" s="69" t="s">
        <v>265</v>
      </c>
      <c r="B10" s="69" t="s">
        <v>385</v>
      </c>
      <c r="D10">
        <v>7</v>
      </c>
      <c r="E10" s="143" t="s">
        <v>124</v>
      </c>
      <c r="F10">
        <v>31</v>
      </c>
      <c r="H10">
        <v>7</v>
      </c>
      <c r="I10" s="69" t="s">
        <v>5</v>
      </c>
    </row>
    <row r="11" spans="1:13">
      <c r="A11" s="69" t="s">
        <v>266</v>
      </c>
      <c r="B11" s="69" t="s">
        <v>267</v>
      </c>
      <c r="D11">
        <v>8</v>
      </c>
      <c r="E11" s="143" t="s">
        <v>125</v>
      </c>
      <c r="F11">
        <v>31</v>
      </c>
    </row>
    <row r="12" spans="1:13">
      <c r="A12" s="69" t="s">
        <v>268</v>
      </c>
      <c r="B12" s="69"/>
      <c r="D12">
        <v>9</v>
      </c>
      <c r="E12" s="143" t="s">
        <v>126</v>
      </c>
      <c r="F12">
        <v>30</v>
      </c>
    </row>
    <row r="13" spans="1:13">
      <c r="A13" s="1" t="s">
        <v>387</v>
      </c>
      <c r="B13" s="146">
        <v>4</v>
      </c>
      <c r="D13">
        <v>10</v>
      </c>
      <c r="E13" s="143" t="s">
        <v>127</v>
      </c>
      <c r="F13">
        <v>31</v>
      </c>
    </row>
    <row r="14" spans="1:13">
      <c r="A14" s="1" t="s">
        <v>388</v>
      </c>
      <c r="B14" s="146">
        <v>23</v>
      </c>
      <c r="D14">
        <v>11</v>
      </c>
      <c r="E14" s="143" t="s">
        <v>130</v>
      </c>
      <c r="F14">
        <v>30</v>
      </c>
    </row>
    <row r="15" spans="1:13">
      <c r="A15" s="1" t="s">
        <v>389</v>
      </c>
      <c r="B15" s="146">
        <v>4</v>
      </c>
      <c r="D15">
        <v>12</v>
      </c>
      <c r="E15" s="143" t="s">
        <v>131</v>
      </c>
      <c r="F15">
        <v>31</v>
      </c>
    </row>
    <row r="16" spans="1:13">
      <c r="A16" s="1" t="s">
        <v>269</v>
      </c>
      <c r="B16" s="145">
        <v>41810</v>
      </c>
    </row>
    <row r="17" spans="1:6">
      <c r="A17" s="1" t="s">
        <v>270</v>
      </c>
      <c r="B17" s="145">
        <v>41844</v>
      </c>
    </row>
    <row r="18" spans="1:6">
      <c r="A18" s="1" t="s">
        <v>297</v>
      </c>
      <c r="B18" s="146">
        <v>11</v>
      </c>
    </row>
    <row r="19" spans="1:6" ht="16.5">
      <c r="A19" s="1" t="s">
        <v>221</v>
      </c>
      <c r="B19" s="147">
        <v>24023.61</v>
      </c>
      <c r="D19" s="140"/>
    </row>
    <row r="20" spans="1:6">
      <c r="A20" s="69"/>
      <c r="B20" s="148"/>
    </row>
    <row r="21" spans="1:6">
      <c r="A21" s="69" t="s">
        <v>230</v>
      </c>
      <c r="B21" s="139">
        <f>70.3*B19</f>
        <v>1688859.7830000001</v>
      </c>
    </row>
    <row r="22" spans="1:6">
      <c r="A22" s="69" t="s">
        <v>240</v>
      </c>
      <c r="B22" s="139">
        <f>105.4*B19</f>
        <v>2532088.4940000004</v>
      </c>
    </row>
    <row r="23" spans="1:6">
      <c r="A23" s="1" t="s">
        <v>182</v>
      </c>
      <c r="B23" s="6">
        <f>C23/30</f>
        <v>7000</v>
      </c>
      <c r="C23" s="156">
        <v>210000</v>
      </c>
    </row>
    <row r="24" spans="1:6" ht="15">
      <c r="A24" s="1" t="s">
        <v>227</v>
      </c>
      <c r="B24" s="6">
        <f>C24/B14</f>
        <v>3614.1304347826085</v>
      </c>
      <c r="C24" s="396">
        <f>4.75*C23/12</f>
        <v>83125</v>
      </c>
      <c r="F24" s="397"/>
    </row>
    <row r="25" spans="1:6">
      <c r="A25" s="69" t="s">
        <v>9</v>
      </c>
      <c r="B25" s="6">
        <v>31</v>
      </c>
    </row>
    <row r="26" spans="1:6">
      <c r="A26" s="69" t="s">
        <v>225</v>
      </c>
      <c r="B26" s="6">
        <v>220</v>
      </c>
    </row>
    <row r="27" spans="1:6">
      <c r="A27" s="69" t="s">
        <v>226</v>
      </c>
      <c r="B27" s="6">
        <v>1000</v>
      </c>
    </row>
    <row r="28" spans="1:6">
      <c r="A28" s="69" t="s">
        <v>228</v>
      </c>
      <c r="B28" s="38">
        <v>7.0000000000000007E-2</v>
      </c>
      <c r="C28" s="38">
        <f>B28-0.6/100</f>
        <v>6.4000000000000001E-2</v>
      </c>
      <c r="D28" s="38">
        <f>0.6/100</f>
        <v>6.0000000000000001E-3</v>
      </c>
    </row>
    <row r="29" spans="1:6">
      <c r="A29" s="69" t="s">
        <v>211</v>
      </c>
      <c r="B29" s="38">
        <v>0.1</v>
      </c>
    </row>
    <row r="30" spans="1:6">
      <c r="A30" s="69" t="s">
        <v>229</v>
      </c>
      <c r="B30" s="38">
        <v>5.9999999999999995E-4</v>
      </c>
    </row>
    <row r="31" spans="1:6">
      <c r="A31" s="69" t="s">
        <v>250</v>
      </c>
      <c r="B31" s="38">
        <v>0.03</v>
      </c>
    </row>
    <row r="32" spans="1:6">
      <c r="A32" s="69" t="s">
        <v>249</v>
      </c>
      <c r="B32" s="38">
        <v>1.9699999999999999E-2</v>
      </c>
    </row>
    <row r="33" spans="1:6">
      <c r="A33" s="1" t="s">
        <v>167</v>
      </c>
      <c r="B33" s="156">
        <v>680</v>
      </c>
    </row>
    <row r="34" spans="1:6" ht="15">
      <c r="A34" s="1" t="s">
        <v>309</v>
      </c>
      <c r="B34" s="147">
        <v>895</v>
      </c>
    </row>
    <row r="38" spans="1:6" ht="18">
      <c r="A38" s="138" t="s">
        <v>204</v>
      </c>
    </row>
    <row r="40" spans="1:6" ht="13.5" thickBot="1">
      <c r="B40" s="69" t="s">
        <v>201</v>
      </c>
      <c r="C40" s="69" t="s">
        <v>202</v>
      </c>
      <c r="D40" s="69" t="s">
        <v>79</v>
      </c>
      <c r="E40" s="69" t="s">
        <v>203</v>
      </c>
    </row>
    <row r="41" spans="1:6" ht="13.5" thickBot="1">
      <c r="A41" s="133"/>
      <c r="B41" s="134"/>
      <c r="C41" s="133">
        <v>541147.5</v>
      </c>
      <c r="D41" s="134">
        <v>0</v>
      </c>
      <c r="E41" s="135">
        <v>0</v>
      </c>
      <c r="F41" s="134" t="s">
        <v>198</v>
      </c>
    </row>
    <row r="42" spans="1:6" ht="13.5" thickBot="1">
      <c r="A42" s="136"/>
      <c r="B42" s="133">
        <v>541147.51</v>
      </c>
      <c r="C42" s="133">
        <v>1202550</v>
      </c>
      <c r="D42" s="134">
        <v>0.04</v>
      </c>
      <c r="E42" s="133">
        <v>21645.9</v>
      </c>
      <c r="F42" s="137">
        <v>2.1999999999999999E-2</v>
      </c>
    </row>
    <row r="43" spans="1:6" ht="13.5" thickBot="1">
      <c r="A43" s="136"/>
      <c r="B43" s="133">
        <v>1202550.01</v>
      </c>
      <c r="C43" s="133">
        <v>2004250</v>
      </c>
      <c r="D43" s="134">
        <v>0.08</v>
      </c>
      <c r="E43" s="133">
        <v>69747.899999999994</v>
      </c>
      <c r="F43" s="137">
        <v>4.5199999999999997E-2</v>
      </c>
    </row>
    <row r="44" spans="1:6" ht="13.5" thickBot="1">
      <c r="A44" s="136"/>
      <c r="B44" s="133">
        <v>2004250.01</v>
      </c>
      <c r="C44" s="133">
        <v>2805950</v>
      </c>
      <c r="D44" s="134">
        <v>0.13500000000000001</v>
      </c>
      <c r="E44" s="133">
        <v>179981.65</v>
      </c>
      <c r="F44" s="137">
        <v>7.0900000000000005E-2</v>
      </c>
    </row>
    <row r="45" spans="1:6" ht="13.5" thickBot="1">
      <c r="A45" s="136"/>
      <c r="B45" s="133">
        <v>2805950.01</v>
      </c>
      <c r="C45" s="133">
        <v>3607650</v>
      </c>
      <c r="D45" s="134">
        <v>0.23</v>
      </c>
      <c r="E45" s="133">
        <v>446546.9</v>
      </c>
      <c r="F45" s="137">
        <v>0.1062</v>
      </c>
    </row>
    <row r="46" spans="1:6" ht="13.5" thickBot="1">
      <c r="A46" s="136"/>
      <c r="B46" s="133">
        <v>3607650.01</v>
      </c>
      <c r="C46" s="133">
        <v>4810200</v>
      </c>
      <c r="D46" s="134">
        <v>0.30399999999999999</v>
      </c>
      <c r="E46" s="133">
        <v>713513</v>
      </c>
      <c r="F46" s="137">
        <v>0.15570000000000001</v>
      </c>
    </row>
    <row r="47" spans="1:6" ht="13.5" thickBot="1">
      <c r="A47" s="136"/>
      <c r="B47" s="133">
        <v>4810200.01</v>
      </c>
      <c r="C47" s="133">
        <v>6012750</v>
      </c>
      <c r="D47" s="134">
        <v>0.35499999999999998</v>
      </c>
      <c r="E47" s="133">
        <v>958833.2</v>
      </c>
      <c r="F47" s="137">
        <v>0.19550000000000001</v>
      </c>
    </row>
    <row r="48" spans="1:6" ht="22.5" thickBot="1">
      <c r="A48" s="136"/>
      <c r="B48" s="133">
        <v>6012750.0099999998</v>
      </c>
      <c r="C48" s="135" t="s">
        <v>199</v>
      </c>
      <c r="D48" s="134">
        <v>0.4</v>
      </c>
      <c r="E48" s="133">
        <v>1229406.95</v>
      </c>
      <c r="F48" s="134" t="s">
        <v>200</v>
      </c>
    </row>
    <row r="54" spans="2:5">
      <c r="B54" s="35">
        <v>0</v>
      </c>
      <c r="C54" s="38">
        <v>0</v>
      </c>
      <c r="E54" s="35">
        <v>0</v>
      </c>
    </row>
    <row r="55" spans="2:5">
      <c r="B55" s="35">
        <v>541147.5</v>
      </c>
      <c r="C55" s="38">
        <v>0</v>
      </c>
      <c r="E55" s="35">
        <v>0</v>
      </c>
    </row>
    <row r="56" spans="2:5">
      <c r="B56" s="35">
        <v>541147.51</v>
      </c>
      <c r="C56" s="38">
        <v>0.04</v>
      </c>
      <c r="E56" s="35">
        <v>21645.9</v>
      </c>
    </row>
    <row r="57" spans="2:5">
      <c r="B57" s="35">
        <v>1202550</v>
      </c>
      <c r="C57" s="38">
        <v>0.04</v>
      </c>
      <c r="E57" s="35">
        <v>21645.9</v>
      </c>
    </row>
    <row r="58" spans="2:5">
      <c r="B58" s="35">
        <v>1202550.01</v>
      </c>
      <c r="C58" s="38">
        <v>0.08</v>
      </c>
      <c r="E58" s="35">
        <v>69747.899999999994</v>
      </c>
    </row>
    <row r="59" spans="2:5">
      <c r="B59" s="35">
        <v>2004250</v>
      </c>
      <c r="C59" s="38">
        <v>0.08</v>
      </c>
      <c r="E59" s="35">
        <v>69747.899999999994</v>
      </c>
    </row>
    <row r="60" spans="2:5">
      <c r="B60" s="35">
        <v>2004250.01</v>
      </c>
      <c r="C60" s="38">
        <v>0.13500000000000001</v>
      </c>
      <c r="E60" s="35">
        <v>179981.65</v>
      </c>
    </row>
    <row r="61" spans="2:5">
      <c r="B61" s="35">
        <v>2805950</v>
      </c>
      <c r="C61" s="38">
        <v>0.13500000000000001</v>
      </c>
      <c r="E61" s="35">
        <v>179981.65</v>
      </c>
    </row>
    <row r="62" spans="2:5">
      <c r="B62" s="35">
        <v>2805950.01</v>
      </c>
      <c r="C62" s="38">
        <v>0.23</v>
      </c>
      <c r="E62" s="35">
        <v>446546.9</v>
      </c>
    </row>
    <row r="63" spans="2:5">
      <c r="B63" s="35">
        <v>3607650</v>
      </c>
      <c r="C63" s="38">
        <v>0.23</v>
      </c>
      <c r="E63" s="35">
        <v>446546.9</v>
      </c>
    </row>
    <row r="64" spans="2:5">
      <c r="B64" s="35">
        <v>3607650.01</v>
      </c>
      <c r="C64" s="38">
        <v>0.30399999999999999</v>
      </c>
      <c r="E64" s="35">
        <v>713513</v>
      </c>
    </row>
    <row r="65" spans="1:5">
      <c r="B65" s="35">
        <v>4810200</v>
      </c>
      <c r="C65" s="38">
        <v>0.30399999999999999</v>
      </c>
      <c r="E65" s="35">
        <v>713513</v>
      </c>
    </row>
    <row r="66" spans="1:5">
      <c r="B66" s="35">
        <v>4810200.01</v>
      </c>
      <c r="C66" s="38">
        <v>0.35499999999999998</v>
      </c>
      <c r="E66" s="35">
        <v>958833.2</v>
      </c>
    </row>
    <row r="67" spans="1:5">
      <c r="B67" s="35">
        <v>6012750</v>
      </c>
      <c r="C67" s="38">
        <v>0.35499999999999998</v>
      </c>
      <c r="E67" s="35">
        <v>958833.2</v>
      </c>
    </row>
    <row r="68" spans="1:5">
      <c r="B68" s="35">
        <v>6012750.0099999998</v>
      </c>
      <c r="C68" s="38">
        <v>0.4</v>
      </c>
      <c r="E68" s="35">
        <v>1229406.95</v>
      </c>
    </row>
    <row r="69" spans="1:5">
      <c r="B69" s="35">
        <v>25000000</v>
      </c>
      <c r="C69" s="38">
        <v>0.4</v>
      </c>
      <c r="E69" s="35">
        <v>1229406.95</v>
      </c>
    </row>
    <row r="73" spans="1:5" ht="18">
      <c r="A73" s="138" t="s">
        <v>208</v>
      </c>
    </row>
    <row r="75" spans="1:5">
      <c r="B75">
        <f>E75/25</f>
        <v>0</v>
      </c>
      <c r="C75">
        <v>7744</v>
      </c>
      <c r="E75">
        <v>0</v>
      </c>
    </row>
    <row r="76" spans="1:5">
      <c r="B76">
        <f t="shared" ref="B76:B82" si="0">E76/25</f>
        <v>8100.64</v>
      </c>
      <c r="C76">
        <v>7744</v>
      </c>
      <c r="E76">
        <v>202516</v>
      </c>
    </row>
    <row r="77" spans="1:5">
      <c r="B77">
        <f t="shared" si="0"/>
        <v>8100.68</v>
      </c>
      <c r="C77">
        <v>5221</v>
      </c>
      <c r="E77">
        <v>202517</v>
      </c>
    </row>
    <row r="78" spans="1:5">
      <c r="B78">
        <f t="shared" si="0"/>
        <v>12696.28</v>
      </c>
      <c r="C78">
        <v>5221</v>
      </c>
      <c r="E78">
        <v>317407</v>
      </c>
    </row>
    <row r="79" spans="1:5">
      <c r="B79">
        <f t="shared" si="0"/>
        <v>12696.32</v>
      </c>
      <c r="C79">
        <v>4650</v>
      </c>
      <c r="E79">
        <v>317408</v>
      </c>
    </row>
    <row r="80" spans="1:5">
      <c r="B80">
        <f t="shared" si="0"/>
        <v>19801.919999999998</v>
      </c>
      <c r="C80">
        <v>4650</v>
      </c>
      <c r="E80">
        <v>495048</v>
      </c>
    </row>
    <row r="81" spans="1:5">
      <c r="B81">
        <f t="shared" si="0"/>
        <v>19801.96</v>
      </c>
      <c r="C81">
        <v>0</v>
      </c>
      <c r="E81">
        <v>495049</v>
      </c>
    </row>
    <row r="82" spans="1:5">
      <c r="B82">
        <f t="shared" si="0"/>
        <v>1000000</v>
      </c>
      <c r="C82">
        <v>0</v>
      </c>
      <c r="E82">
        <v>25000000</v>
      </c>
    </row>
    <row r="85" spans="1:5" ht="18">
      <c r="A85" s="138" t="s">
        <v>211</v>
      </c>
    </row>
    <row r="86" spans="1:5" ht="18">
      <c r="A86" s="138" t="s">
        <v>211</v>
      </c>
      <c r="B86" s="69" t="s">
        <v>236</v>
      </c>
      <c r="C86" s="69" t="s">
        <v>237</v>
      </c>
    </row>
    <row r="87" spans="1:5">
      <c r="A87" s="69" t="s">
        <v>231</v>
      </c>
      <c r="B87" s="38">
        <v>0.1144</v>
      </c>
      <c r="C87" s="38">
        <v>1.26E-2</v>
      </c>
    </row>
    <row r="88" spans="1:5">
      <c r="A88" s="69" t="s">
        <v>232</v>
      </c>
      <c r="B88" s="38">
        <v>0.1147</v>
      </c>
      <c r="C88" s="38">
        <v>1.26E-2</v>
      </c>
    </row>
    <row r="89" spans="1:5">
      <c r="A89" s="69" t="s">
        <v>219</v>
      </c>
      <c r="B89" s="38">
        <v>0.11269999999999999</v>
      </c>
      <c r="C89" s="38">
        <v>1.26E-2</v>
      </c>
    </row>
    <row r="90" spans="1:5">
      <c r="A90" s="69" t="s">
        <v>235</v>
      </c>
      <c r="B90" s="38">
        <v>0.1077</v>
      </c>
      <c r="C90" s="38">
        <v>1.26E-2</v>
      </c>
    </row>
    <row r="91" spans="1:5">
      <c r="A91" s="69" t="s">
        <v>234</v>
      </c>
      <c r="B91" s="38">
        <v>0.1236</v>
      </c>
      <c r="C91" s="38">
        <v>1.26E-2</v>
      </c>
    </row>
    <row r="92" spans="1:5">
      <c r="A92" s="69" t="s">
        <v>218</v>
      </c>
      <c r="B92" s="38">
        <v>0.1154</v>
      </c>
      <c r="C92" s="38">
        <v>1.26E-2</v>
      </c>
    </row>
    <row r="93" spans="1:5">
      <c r="B93" s="38"/>
      <c r="C93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E321"/>
  <sheetViews>
    <sheetView tabSelected="1" zoomScale="60" zoomScaleNormal="60" workbookViewId="0">
      <pane xSplit="2" ySplit="11" topLeftCell="ER12" activePane="bottomRight" state="frozen"/>
      <selection pane="topRight" activeCell="C1" sqref="C1"/>
      <selection pane="bottomLeft" activeCell="A9" sqref="A9"/>
      <selection pane="bottomRight" activeCell="FC12" sqref="FC12"/>
    </sheetView>
  </sheetViews>
  <sheetFormatPr baseColWidth="10" defaultRowHeight="15.75"/>
  <cols>
    <col min="1" max="1" width="6.5703125" style="332" customWidth="1"/>
    <col min="2" max="2" width="66.28515625" style="119" bestFit="1" customWidth="1"/>
    <col min="3" max="3" width="10.5703125" style="332" customWidth="1"/>
    <col min="4" max="4" width="3.7109375" style="356" customWidth="1"/>
    <col min="5" max="6" width="3.7109375" style="332" customWidth="1"/>
    <col min="7" max="7" width="3.85546875" style="356" customWidth="1"/>
    <col min="8" max="8" width="3.7109375" style="356" customWidth="1"/>
    <col min="9" max="13" width="3.7109375" style="332" customWidth="1"/>
    <col min="14" max="15" width="3.7109375" style="356" customWidth="1"/>
    <col min="16" max="17" width="3.7109375" style="332" customWidth="1"/>
    <col min="18" max="18" width="16.140625" style="174" customWidth="1"/>
    <col min="19" max="21" width="3.7109375" style="332" customWidth="1"/>
    <col min="22" max="23" width="3.7109375" style="356" customWidth="1"/>
    <col min="24" max="24" width="3.7109375" style="329" customWidth="1"/>
    <col min="25" max="25" width="3.7109375" style="356" customWidth="1"/>
    <col min="26" max="27" width="3.7109375" style="329" customWidth="1"/>
    <col min="28" max="28" width="5.42578125" style="329" bestFit="1" customWidth="1"/>
    <col min="29" max="30" width="5.42578125" style="356" bestFit="1" customWidth="1"/>
    <col min="31" max="31" width="5.7109375" style="332" customWidth="1"/>
    <col min="32" max="35" width="5.42578125" style="332" bestFit="1" customWidth="1"/>
    <col min="36" max="36" width="16.28515625" style="356" customWidth="1"/>
    <col min="37" max="37" width="6.140625" style="174" customWidth="1"/>
    <col min="38" max="38" width="8.28515625" style="174" customWidth="1"/>
    <col min="39" max="39" width="5.42578125" style="174" customWidth="1"/>
    <col min="40" max="40" width="6.140625" style="174" customWidth="1"/>
    <col min="41" max="41" width="6.42578125" style="174" customWidth="1"/>
    <col min="42" max="42" width="6.7109375" style="174" customWidth="1"/>
    <col min="43" max="43" width="6.28515625" style="174" customWidth="1"/>
    <col min="44" max="44" width="7.140625" style="174" customWidth="1"/>
    <col min="45" max="45" width="14.28515625" style="174" customWidth="1"/>
    <col min="46" max="46" width="11.42578125" style="174" customWidth="1"/>
    <col min="47" max="47" width="7.7109375" style="174" customWidth="1"/>
    <col min="48" max="48" width="12.7109375" style="174" customWidth="1"/>
    <col min="49" max="49" width="11.7109375" style="174" customWidth="1"/>
    <col min="50" max="50" width="12.140625" style="174" customWidth="1"/>
    <col min="51" max="51" width="11.140625" style="174" customWidth="1"/>
    <col min="52" max="52" width="11.7109375" style="174" customWidth="1"/>
    <col min="53" max="53" width="14.7109375" style="332" customWidth="1"/>
    <col min="54" max="54" width="12.85546875" style="357" customWidth="1"/>
    <col min="55" max="55" width="13" style="327" customWidth="1"/>
    <col min="56" max="57" width="11.42578125" style="332" customWidth="1"/>
    <col min="58" max="58" width="12.7109375" style="332" customWidth="1"/>
    <col min="59" max="59" width="10" style="332" customWidth="1" collapsed="1"/>
    <col min="60" max="60" width="6.85546875" style="174" customWidth="1"/>
    <col min="61" max="62" width="6.85546875" style="332" customWidth="1"/>
    <col min="63" max="64" width="6.85546875" style="356" customWidth="1"/>
    <col min="65" max="65" width="5.42578125" style="332" customWidth="1"/>
    <col min="66" max="66" width="4.85546875" style="332" customWidth="1"/>
    <col min="67" max="67" width="5.28515625" style="332" customWidth="1"/>
    <col min="68" max="68" width="5.7109375" style="385" customWidth="1"/>
    <col min="69" max="69" width="5.28515625" style="329" customWidth="1"/>
    <col min="70" max="70" width="5.5703125" style="356" customWidth="1"/>
    <col min="71" max="71" width="4.28515625" style="356" customWidth="1"/>
    <col min="72" max="72" width="4.140625" style="332" customWidth="1"/>
    <col min="73" max="73" width="4.140625" style="356" customWidth="1"/>
    <col min="74" max="74" width="4.28515625" style="356" customWidth="1"/>
    <col min="75" max="75" width="4.28515625" style="332" customWidth="1"/>
    <col min="76" max="76" width="4.28515625" style="356" customWidth="1" collapsed="1"/>
    <col min="77" max="77" width="5.28515625" style="332" customWidth="1"/>
    <col min="78" max="78" width="6.7109375" style="332" customWidth="1"/>
    <col min="79" max="79" width="5.140625" style="356" customWidth="1"/>
    <col min="80" max="80" width="4" style="356" customWidth="1"/>
    <col min="81" max="83" width="4.28515625" style="332" customWidth="1"/>
    <col min="84" max="84" width="4.5703125" style="332" customWidth="1"/>
    <col min="85" max="85" width="4.28515625" style="332" customWidth="1"/>
    <col min="86" max="86" width="5.5703125" style="356" customWidth="1"/>
    <col min="87" max="87" width="4.42578125" style="356" customWidth="1"/>
    <col min="88" max="92" width="4.28515625" style="332" customWidth="1"/>
    <col min="93" max="94" width="4.28515625" style="356" customWidth="1"/>
    <col min="95" max="95" width="4.5703125" style="332" customWidth="1"/>
    <col min="96" max="96" width="4.28515625" style="356" customWidth="1"/>
    <col min="97" max="97" width="4.28515625" style="332" customWidth="1"/>
    <col min="98" max="98" width="4.7109375" style="332" customWidth="1"/>
    <col min="99" max="99" width="4.28515625" style="332" customWidth="1"/>
    <col min="100" max="102" width="4.140625" style="332" customWidth="1"/>
    <col min="103" max="103" width="4.7109375" style="332" customWidth="1"/>
    <col min="104" max="104" width="16.28515625" style="174" customWidth="1"/>
    <col min="105" max="105" width="12.7109375" style="174" customWidth="1"/>
    <col min="106" max="106" width="21.28515625" style="174" customWidth="1"/>
    <col min="107" max="107" width="21.85546875" style="174" customWidth="1"/>
    <col min="108" max="108" width="10.42578125" style="367" customWidth="1"/>
    <col min="109" max="109" width="15.5703125" style="332" customWidth="1"/>
    <col min="110" max="110" width="10" style="174" customWidth="1"/>
    <col min="111" max="111" width="25.28515625" style="174" customWidth="1"/>
    <col min="112" max="112" width="26.28515625" style="174" customWidth="1"/>
    <col min="113" max="113" width="12.140625" style="174" customWidth="1"/>
    <col min="114" max="114" width="11.42578125" style="174" collapsed="1"/>
    <col min="115" max="115" width="11.42578125" style="174" customWidth="1"/>
    <col min="116" max="116" width="21.28515625" style="174" customWidth="1"/>
    <col min="117" max="117" width="21.85546875" style="174" customWidth="1"/>
    <col min="118" max="118" width="5.7109375" style="329" customWidth="1"/>
    <col min="119" max="119" width="3.5703125" style="329" customWidth="1"/>
    <col min="120" max="121" width="3.7109375" style="356" customWidth="1"/>
    <col min="122" max="125" width="3.7109375" style="332" customWidth="1"/>
    <col min="126" max="128" width="3.7109375" style="356" customWidth="1"/>
    <col min="129" max="131" width="3.7109375" style="332" customWidth="1"/>
    <col min="132" max="132" width="28.140625" style="332" customWidth="1"/>
    <col min="133" max="133" width="24.85546875" style="332" customWidth="1"/>
    <col min="134" max="135" width="11.42578125" style="332" customWidth="1"/>
    <col min="136" max="136" width="17.7109375" style="332" customWidth="1"/>
    <col min="137" max="137" width="15" style="332" customWidth="1"/>
    <col min="138" max="138" width="14.7109375" style="332" customWidth="1"/>
    <col min="139" max="139" width="17.85546875" style="332" customWidth="1"/>
    <col min="140" max="140" width="14.42578125" style="332" customWidth="1"/>
    <col min="141" max="142" width="11.42578125" style="332" customWidth="1"/>
    <col min="143" max="143" width="12.140625" style="332" customWidth="1"/>
    <col min="144" max="144" width="11.7109375" style="332" customWidth="1"/>
    <col min="145" max="145" width="18.7109375" style="332" customWidth="1"/>
    <col min="146" max="146" width="14.42578125" style="332" customWidth="1"/>
    <col min="147" max="151" width="11.42578125" style="332" customWidth="1"/>
    <col min="152" max="152" width="15.28515625" style="332" customWidth="1"/>
    <col min="153" max="153" width="16.7109375" style="332" customWidth="1"/>
    <col min="154" max="154" width="15.140625" style="332" customWidth="1"/>
    <col min="155" max="156" width="12.85546875" style="332" customWidth="1"/>
    <col min="157" max="160" width="12.140625" style="332" customWidth="1"/>
    <col min="161" max="162" width="15.28515625" style="332" customWidth="1"/>
    <col min="163" max="163" width="12.140625" style="332" customWidth="1"/>
    <col min="164" max="164" width="14.42578125" style="331" customWidth="1"/>
    <col min="165" max="165" width="11.42578125" style="334" customWidth="1"/>
    <col min="166" max="166" width="11.42578125" style="352" customWidth="1"/>
    <col min="167" max="167" width="11.42578125" style="331" customWidth="1"/>
    <col min="168" max="170" width="12.85546875" style="332" customWidth="1"/>
    <col min="171" max="171" width="12.85546875" style="332" customWidth="1" collapsed="1"/>
    <col min="172" max="172" width="13.42578125" style="332" customWidth="1"/>
    <col min="173" max="173" width="13.140625" style="332" customWidth="1"/>
    <col min="174" max="174" width="11.42578125" style="332"/>
    <col min="175" max="175" width="14" style="332" hidden="1" customWidth="1"/>
    <col min="176" max="176" width="11.42578125" style="331" hidden="1" customWidth="1"/>
    <col min="177" max="177" width="16.7109375" style="332" hidden="1" customWidth="1"/>
    <col min="178" max="178" width="14.28515625" style="332" hidden="1" customWidth="1"/>
    <col min="179" max="179" width="11.42578125" style="332" hidden="1" customWidth="1"/>
    <col min="180" max="180" width="13.140625" style="332" hidden="1" customWidth="1"/>
    <col min="181" max="183" width="11.42578125" style="332" hidden="1" customWidth="1"/>
    <col min="184" max="184" width="13.140625" style="332" hidden="1" customWidth="1"/>
    <col min="185" max="185" width="12.85546875" style="332" hidden="1" customWidth="1"/>
    <col min="186" max="186" width="11.42578125" style="333" hidden="1" customWidth="1"/>
    <col min="187" max="187" width="11.42578125" style="332" collapsed="1"/>
    <col min="188" max="16384" width="11.42578125" style="332"/>
  </cols>
  <sheetData>
    <row r="1" spans="1:186" s="329" customFormat="1" ht="15.75" customHeight="1">
      <c r="A1" s="421" t="s">
        <v>410</v>
      </c>
      <c r="B1" s="421" t="s">
        <v>411</v>
      </c>
      <c r="C1" s="311">
        <f>DK1</f>
        <v>0</v>
      </c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312"/>
      <c r="S1" s="430"/>
      <c r="T1" s="429"/>
      <c r="U1" s="429"/>
      <c r="V1" s="429"/>
      <c r="W1" s="429"/>
      <c r="X1" s="429"/>
      <c r="Y1" s="429"/>
      <c r="Z1" s="429"/>
      <c r="AA1" s="429"/>
      <c r="AB1" s="429"/>
      <c r="AC1" s="429"/>
      <c r="AD1" s="429"/>
      <c r="AE1" s="429"/>
      <c r="AF1" s="429"/>
      <c r="AG1" s="429"/>
      <c r="AH1" s="429"/>
      <c r="AI1" s="431"/>
      <c r="AJ1" s="328"/>
      <c r="AK1" s="314" t="str">
        <f>A1</f>
        <v>#</v>
      </c>
      <c r="AL1" s="315">
        <f>COUNTIF(D1:AI1,"X")+COUNTIF(D1:AI1,"V")-C1</f>
        <v>0</v>
      </c>
      <c r="AM1" s="315">
        <f>COUNTIF(D1:AK1,"S")</f>
        <v>0</v>
      </c>
      <c r="AN1" s="316">
        <f>COUNTIF(D1:AI1,"D")</f>
        <v>0</v>
      </c>
      <c r="AO1" s="315">
        <f>COUNTIF($D1:$AI1,"X")+COUNTIF($D1:$AI1,"LL")+COUNTIF($D1:$AK1,"P")+COUNTIF($D1:$AI1,"R")+COUNTIF($D1:$AI1,"F")+COUNTIF($D1:$AI1,"V")</f>
        <v>0</v>
      </c>
      <c r="AP1" s="315">
        <f>COUNTIF($D1:$AI1,"X")+COUNTIF($D1:$AK1,"S")+COUNTIF($D1:$AI1,"LL")+COUNTIF($D1:$AK1,"P")+COUNTIF($D1:$AI1,"R")+COUNTIF($D1:$AI1,"F")</f>
        <v>0</v>
      </c>
      <c r="AQ1" s="317">
        <f>COUNTIF(D1:AK1,"X")+COUNTIF(D1:AK1,"ll")-C1-COUNTIF(DN1:DX1,"S")-COUNTIF(DN1:DX1,"V")</f>
        <v>0</v>
      </c>
      <c r="AR1" s="314">
        <f>AQ1</f>
        <v>0</v>
      </c>
      <c r="AS1" s="422"/>
      <c r="AT1" s="423">
        <f>AS1/7.5*1.5*(CZ1-DA1)</f>
        <v>0</v>
      </c>
      <c r="AU1" s="422"/>
      <c r="AV1" s="315">
        <f>AS1/7.5*AU1+C1*0.2*AS1</f>
        <v>0</v>
      </c>
      <c r="AW1" s="422"/>
      <c r="AX1" s="422"/>
      <c r="AY1" s="315"/>
      <c r="AZ1" s="315">
        <f>(AQ1)*'Datos Mes'!$B$27+DB1</f>
        <v>0</v>
      </c>
      <c r="BA1" s="421"/>
      <c r="BB1" s="428"/>
      <c r="BC1" s="438"/>
      <c r="BF1" s="432"/>
      <c r="BG1" s="312">
        <f>(COUNTIF($D1:$AI1,"LL")+DL1)*(AS1-'Datos Mes'!$B$23)</f>
        <v>0</v>
      </c>
      <c r="BH1" s="319" t="str">
        <f>A1</f>
        <v>#</v>
      </c>
      <c r="BI1" s="402"/>
      <c r="BJ1" s="412"/>
      <c r="BK1" s="403"/>
      <c r="BL1" s="403"/>
      <c r="BM1" s="403"/>
      <c r="BN1" s="403"/>
      <c r="BO1" s="403"/>
      <c r="BP1" s="412"/>
      <c r="BQ1" s="403"/>
      <c r="BR1" s="403"/>
      <c r="BS1" s="403"/>
      <c r="BT1" s="404"/>
      <c r="BU1" s="404"/>
      <c r="BV1" s="404"/>
      <c r="BW1" s="405"/>
      <c r="BX1" s="406"/>
      <c r="BY1" s="403"/>
      <c r="BZ1" s="403"/>
      <c r="CA1" s="407"/>
      <c r="CB1" s="407"/>
      <c r="CC1" s="408"/>
      <c r="CD1" s="408"/>
      <c r="CE1" s="408"/>
      <c r="CF1" s="408"/>
      <c r="CG1" s="408"/>
      <c r="CH1" s="407"/>
      <c r="CI1" s="407"/>
      <c r="CJ1" s="408"/>
      <c r="CK1" s="408"/>
      <c r="CL1" s="408"/>
      <c r="CM1" s="408"/>
      <c r="CN1" s="408"/>
      <c r="CO1" s="407"/>
      <c r="CP1" s="411"/>
      <c r="CQ1" s="410"/>
      <c r="CR1" s="411"/>
      <c r="CS1" s="410"/>
      <c r="CT1" s="410"/>
      <c r="CU1" s="410"/>
      <c r="CV1" s="410"/>
      <c r="CW1" s="410"/>
      <c r="CX1" s="404"/>
      <c r="CY1" s="404"/>
      <c r="CZ1" s="320">
        <f>SUM(BI1:CY1)</f>
        <v>0</v>
      </c>
      <c r="DA1" s="321"/>
      <c r="DB1" s="414"/>
      <c r="DC1" s="322">
        <f>(64+$DC$10/8)*DD1</f>
        <v>0</v>
      </c>
      <c r="DD1" s="413"/>
      <c r="DE1" s="414"/>
      <c r="DF1" s="323">
        <f>COUNTIF(D1:AI1,"LL")*$DF$10*1.2</f>
        <v>0</v>
      </c>
      <c r="DG1" s="323">
        <f>DL1*$DF$10</f>
        <v>0</v>
      </c>
      <c r="DH1" s="324">
        <f>AS1*DM1</f>
        <v>0</v>
      </c>
      <c r="DI1" s="325">
        <f>+DC1+DE1+DF1+DG1+DH1</f>
        <v>0</v>
      </c>
      <c r="DJ1" s="177"/>
      <c r="DK1" s="315">
        <f>DL1+COUNTIF(DN1:EA1,"F")+COUNTIF(DN1:EA1,"E")+COUNTIF(DN1:EA1,"P")+COUNTIF(DN1:EA1,"A")</f>
        <v>0</v>
      </c>
      <c r="DL1" s="315">
        <f>COUNTIF(DN1:EA1,"LL")</f>
        <v>0</v>
      </c>
      <c r="DM1" s="315">
        <f>COUNTIF(DN1:EA1,"X")</f>
        <v>0</v>
      </c>
      <c r="DN1" s="415"/>
      <c r="DO1" s="416"/>
      <c r="DP1" s="416"/>
      <c r="DQ1" s="416"/>
      <c r="DR1" s="417"/>
      <c r="DS1" s="416"/>
      <c r="DT1" s="416"/>
      <c r="DU1" s="416"/>
      <c r="DV1" s="418"/>
      <c r="DW1" s="416"/>
      <c r="DX1" s="416"/>
      <c r="DY1" s="419"/>
      <c r="DZ1" s="419"/>
      <c r="EA1" s="420"/>
      <c r="EB1" s="339"/>
      <c r="EC1" s="329" t="s">
        <v>162</v>
      </c>
      <c r="EF1" s="330">
        <f>'Datos Mes'!$B$23</f>
        <v>7000</v>
      </c>
      <c r="EG1" s="330">
        <f>AS1</f>
        <v>0</v>
      </c>
      <c r="EH1" s="330">
        <f>EG1*AL1</f>
        <v>0</v>
      </c>
      <c r="EI1" s="330" t="e">
        <f>(EH1+EL1)/AO1*AM1</f>
        <v>#DIV/0!</v>
      </c>
      <c r="EJ1" s="330" t="e">
        <f>(EH1+EI1+EK1)/AP1*AN1</f>
        <v>#DIV/0!</v>
      </c>
      <c r="EK1" s="330">
        <f>AT1</f>
        <v>0</v>
      </c>
      <c r="EL1" s="330">
        <f>-AV1</f>
        <v>0</v>
      </c>
      <c r="EM1" s="330">
        <f>AY1</f>
        <v>0</v>
      </c>
      <c r="EN1" s="330">
        <f>'Datos Mes'!$B$24*AL1</f>
        <v>0</v>
      </c>
      <c r="EO1" s="330" t="e">
        <f>IF(SUM(EH1:EN1)&gt;'Datos Mes'!$B$21,'Datos Mes'!$B$21,SUM(EH1:EN1))</f>
        <v>#DIV/0!</v>
      </c>
      <c r="EP1" s="330" t="e">
        <f>IF(SUM(EH1:EN1)&gt;'Datos Mes'!$B$21,SUM(EH1:EN1)-EO1,0)</f>
        <v>#DIV/0!</v>
      </c>
      <c r="EQ1" s="330"/>
      <c r="ER1" s="330" t="e">
        <f>LOOKUP(EO1/AL1,'Datos Mes'!$B$75:$B$82,'Datos Mes'!$C$75:$C$82)*EQ1</f>
        <v>#DIV/0!</v>
      </c>
      <c r="ES1" s="330">
        <f>'Datos Mes'!$B$25*$AQ1</f>
        <v>0</v>
      </c>
      <c r="ET1" s="330">
        <f>'Datos Mes'!$B$26*$AQ1</f>
        <v>0</v>
      </c>
      <c r="EU1" s="330">
        <f>AZ1</f>
        <v>0</v>
      </c>
      <c r="EV1" s="331" t="e">
        <f>ER1+ES1+ET1+EU1</f>
        <v>#DIV/0!</v>
      </c>
      <c r="EW1" s="455"/>
      <c r="EX1" s="456"/>
      <c r="EY1" s="331" t="e">
        <f>'Datos Mes'!$B$28*EO1</f>
        <v>#DIV/0!</v>
      </c>
      <c r="EZ1" s="331" t="e">
        <f>IF(EX1*'Datos Mes'!$B$19-EY1&gt;0,EX1*'Datos Mes'!$B$19-EY1,0)</f>
        <v>#DIV/0!</v>
      </c>
      <c r="FA1" s="456" t="s">
        <v>134</v>
      </c>
      <c r="FB1" s="455"/>
      <c r="FC1" s="333" t="e">
        <f>IF(FB1&lt;&gt;"Pensionado",LOOKUP(FA1,'Datos Mes'!$A$87:$A$92,'Datos Mes'!$B$87:$B$92),0)</f>
        <v>#N/A</v>
      </c>
      <c r="FD1" s="331" t="e">
        <f>FC1*EO1</f>
        <v>#N/A</v>
      </c>
      <c r="FE1" s="331" t="e">
        <f>IF(SUM(EH1:EN1)&gt;'Datos Mes'!$B$22,'Datos Mes'!$B$22,SUM(EH1:EN1))</f>
        <v>#DIV/0!</v>
      </c>
      <c r="FF1" s="331" t="e">
        <f>FE1*'Datos Mes'!$B$30</f>
        <v>#DIV/0!</v>
      </c>
      <c r="FG1" s="331" t="e">
        <f>EY1+FD1+EZ1</f>
        <v>#DIV/0!</v>
      </c>
      <c r="FH1" s="331" t="e">
        <f>EO1+EP1-FG1</f>
        <v>#DIV/0!</v>
      </c>
      <c r="FI1" s="334" t="e">
        <f>LOOKUP(FH1,'Datos Mes'!$B$54:$B$69,'Datos Mes'!$C$54:$C$69)</f>
        <v>#DIV/0!</v>
      </c>
      <c r="FJ1" s="331" t="e">
        <f>LOOKUP(FH1,'Datos Mes'!$B$54:$B$69,'Datos Mes'!$E$54:$E$69)</f>
        <v>#DIV/0!</v>
      </c>
      <c r="FK1" s="331" t="e">
        <f>FH1*FI1-FJ1</f>
        <v>#DIV/0!</v>
      </c>
      <c r="FL1" s="331">
        <f>R1</f>
        <v>0</v>
      </c>
      <c r="FM1" s="331">
        <f>AW1</f>
        <v>0</v>
      </c>
      <c r="FN1" s="331">
        <f>AX1</f>
        <v>0</v>
      </c>
      <c r="FO1" s="331" t="e">
        <f>FG1+FK1+FL1-FM1-FN1</f>
        <v>#DIV/0!</v>
      </c>
      <c r="FP1" s="331" t="e">
        <f>EO1+EP1+EV1-FO1</f>
        <v>#DIV/0!</v>
      </c>
      <c r="FQ1" s="335" t="e">
        <f>FP1+FL1</f>
        <v>#DIV/0!</v>
      </c>
      <c r="FS1" s="331" t="e">
        <f>EO1+EP1+EV1</f>
        <v>#DIV/0!</v>
      </c>
      <c r="FT1" s="331" t="e">
        <f>IF($FB1="Activo",LOOKUP($FA1,'Datos Mes'!$A$87:$A$92,'Datos Mes'!$C$87:$C$92),0)*$EO1</f>
        <v>#DIV/0!</v>
      </c>
      <c r="FU1" s="331" t="e">
        <f>IF($FB1="Activo",'Datos Mes'!$B$31,0)*$EO1</f>
        <v>#DIV/0!</v>
      </c>
      <c r="FV1" s="331" t="e">
        <f>'Datos Mes'!$B$32*$EO1</f>
        <v>#DIV/0!</v>
      </c>
      <c r="FW1" s="331" t="e">
        <f>'Datos Mes'!$D$28*$EO1</f>
        <v>#DIV/0!</v>
      </c>
      <c r="FX1" s="331" t="e">
        <f>SUM(FS1:FV1)</f>
        <v>#DIV/0!</v>
      </c>
      <c r="FY1" s="331" t="e">
        <f>$FX1/($AL1+$AN1)*1.75</f>
        <v>#DIV/0!</v>
      </c>
      <c r="FZ1" s="331" t="e">
        <f>$FX1/($AL1+$AN1)*13/12</f>
        <v>#DIV/0!</v>
      </c>
      <c r="GA1" s="331" t="e">
        <f>(#REF!+'Datos Mes'!B$24)*30/12</f>
        <v>#REF!</v>
      </c>
      <c r="GB1" s="331" t="e">
        <f>FX1+SUM(FY1:GA1)</f>
        <v>#DIV/0!</v>
      </c>
      <c r="GC1" s="331" t="e">
        <f>GB1/AQ1</f>
        <v>#DIV/0!</v>
      </c>
      <c r="GD1" s="333" t="e">
        <f>GC1/AS1</f>
        <v>#DIV/0!</v>
      </c>
    </row>
    <row r="2" spans="1:186" ht="15.75" customHeight="1">
      <c r="A2" s="339"/>
      <c r="B2" s="340" t="s">
        <v>26</v>
      </c>
      <c r="C2" s="341"/>
      <c r="D2" s="338">
        <f>COUNTIF(D12:D500,"X")</f>
        <v>0</v>
      </c>
      <c r="E2" s="338">
        <f t="shared" ref="E2:Q2" si="0">COUNTIF(E12:E500,"X")</f>
        <v>0</v>
      </c>
      <c r="F2" s="338">
        <f t="shared" si="0"/>
        <v>0</v>
      </c>
      <c r="G2" s="338">
        <f t="shared" si="0"/>
        <v>0</v>
      </c>
      <c r="H2" s="338">
        <f t="shared" si="0"/>
        <v>0</v>
      </c>
      <c r="I2" s="338">
        <f t="shared" si="0"/>
        <v>0</v>
      </c>
      <c r="J2" s="338">
        <f t="shared" si="0"/>
        <v>0</v>
      </c>
      <c r="K2" s="338">
        <f t="shared" si="0"/>
        <v>0</v>
      </c>
      <c r="L2" s="338">
        <f t="shared" si="0"/>
        <v>0</v>
      </c>
      <c r="M2" s="338">
        <f t="shared" si="0"/>
        <v>0</v>
      </c>
      <c r="N2" s="338">
        <f t="shared" si="0"/>
        <v>0</v>
      </c>
      <c r="O2" s="338">
        <f t="shared" si="0"/>
        <v>0</v>
      </c>
      <c r="P2" s="338">
        <f t="shared" si="0"/>
        <v>0</v>
      </c>
      <c r="Q2" s="338">
        <f t="shared" si="0"/>
        <v>0</v>
      </c>
      <c r="R2" s="353"/>
      <c r="S2" s="339">
        <f>COUNTIF(S12:S500,"X")</f>
        <v>0</v>
      </c>
      <c r="T2" s="339">
        <f t="shared" ref="T2:AI2" si="1">COUNTIF(T12:T500,"X")</f>
        <v>0</v>
      </c>
      <c r="U2" s="339">
        <f t="shared" si="1"/>
        <v>0</v>
      </c>
      <c r="V2" s="339">
        <f t="shared" si="1"/>
        <v>0</v>
      </c>
      <c r="W2" s="339">
        <f t="shared" si="1"/>
        <v>0</v>
      </c>
      <c r="X2" s="339">
        <f t="shared" si="1"/>
        <v>0</v>
      </c>
      <c r="Y2" s="339">
        <f t="shared" si="1"/>
        <v>0</v>
      </c>
      <c r="Z2" s="339">
        <f t="shared" si="1"/>
        <v>0</v>
      </c>
      <c r="AA2" s="339">
        <f t="shared" si="1"/>
        <v>0</v>
      </c>
      <c r="AB2" s="339">
        <f t="shared" si="1"/>
        <v>0</v>
      </c>
      <c r="AC2" s="339">
        <f t="shared" si="1"/>
        <v>0</v>
      </c>
      <c r="AD2" s="339">
        <f t="shared" si="1"/>
        <v>0</v>
      </c>
      <c r="AE2" s="339">
        <f>COUNTIF(AE12:AE500,"X")</f>
        <v>0</v>
      </c>
      <c r="AF2" s="339">
        <f t="shared" si="1"/>
        <v>0</v>
      </c>
      <c r="AG2" s="339">
        <f t="shared" si="1"/>
        <v>0</v>
      </c>
      <c r="AH2" s="339">
        <f t="shared" si="1"/>
        <v>0</v>
      </c>
      <c r="AI2" s="339">
        <f t="shared" si="1"/>
        <v>0</v>
      </c>
      <c r="AJ2" s="343"/>
      <c r="AK2" s="342"/>
      <c r="AL2" s="354"/>
      <c r="AM2" s="354"/>
      <c r="AN2" s="354"/>
      <c r="AO2" s="354"/>
      <c r="AP2" s="354"/>
      <c r="AQ2" s="355"/>
      <c r="AR2" s="355"/>
      <c r="AS2" s="342"/>
      <c r="AT2" s="342"/>
      <c r="AU2" s="342"/>
      <c r="AV2" s="344"/>
      <c r="AW2" s="344"/>
      <c r="AX2" s="344"/>
      <c r="AY2" s="342"/>
      <c r="AZ2" s="342"/>
      <c r="BC2" s="339"/>
      <c r="BF2" s="327"/>
      <c r="BG2" s="339"/>
      <c r="BH2" s="203"/>
      <c r="BI2" s="346"/>
      <c r="BJ2" s="346"/>
      <c r="BK2" s="347"/>
      <c r="BL2" s="347"/>
      <c r="BM2" s="346"/>
      <c r="BN2" s="346"/>
      <c r="BO2" s="348"/>
      <c r="BP2" s="384"/>
      <c r="BQ2" s="337"/>
      <c r="BR2" s="349"/>
      <c r="BS2" s="349"/>
      <c r="BT2" s="348"/>
      <c r="BU2" s="349"/>
      <c r="BV2" s="349"/>
      <c r="BW2" s="348"/>
      <c r="BX2" s="349"/>
      <c r="BY2" s="348"/>
      <c r="BZ2" s="348"/>
      <c r="CA2" s="349"/>
      <c r="CB2" s="349"/>
      <c r="CC2" s="348"/>
      <c r="CD2" s="348"/>
      <c r="CE2" s="348"/>
      <c r="CF2" s="348"/>
      <c r="CG2" s="348"/>
      <c r="CH2" s="349"/>
      <c r="CI2" s="349"/>
      <c r="CJ2" s="348"/>
      <c r="CK2" s="348"/>
      <c r="CL2" s="348"/>
      <c r="CM2" s="348"/>
      <c r="CN2" s="348"/>
      <c r="CO2" s="349"/>
      <c r="CP2" s="349"/>
      <c r="CQ2" s="348"/>
      <c r="CR2" s="349"/>
      <c r="CS2" s="348"/>
      <c r="CT2" s="348"/>
      <c r="CU2" s="348"/>
      <c r="CV2" s="348"/>
      <c r="CW2" s="348"/>
      <c r="CX2" s="348"/>
      <c r="CY2" s="348"/>
      <c r="CZ2" s="350"/>
      <c r="DA2" s="350"/>
      <c r="DB2" s="344"/>
      <c r="DC2" s="344"/>
      <c r="DD2" s="351"/>
      <c r="DE2" s="345"/>
      <c r="DF2" s="344"/>
      <c r="DG2" s="344"/>
      <c r="DH2" s="344"/>
      <c r="DI2" s="344"/>
      <c r="DK2" s="176"/>
      <c r="DL2" s="176"/>
      <c r="DM2" s="176"/>
      <c r="EA2" s="327"/>
      <c r="EB2" s="327"/>
      <c r="EF2" s="331">
        <f>SUM(EF12:EF12)</f>
        <v>7000</v>
      </c>
      <c r="EG2" s="331">
        <f>SUM(EG12:EG12)</f>
        <v>0</v>
      </c>
      <c r="EH2" s="331">
        <f>SUM(EH12:EH12)</f>
        <v>0</v>
      </c>
      <c r="EI2" s="331"/>
      <c r="EJ2" s="331" t="e">
        <f>SUM(EJ12:EJ12)</f>
        <v>#DIV/0!</v>
      </c>
      <c r="EK2" s="331">
        <f>SUM(EK12:EK12)</f>
        <v>0</v>
      </c>
      <c r="EL2" s="331"/>
      <c r="EM2" s="331">
        <f t="shared" ref="EM2:EV2" si="2">SUM(EM12:EM12)</f>
        <v>0</v>
      </c>
      <c r="EN2" s="331">
        <f t="shared" si="2"/>
        <v>0</v>
      </c>
      <c r="EO2" s="331" t="e">
        <f t="shared" si="2"/>
        <v>#DIV/0!</v>
      </c>
      <c r="EP2" s="331" t="e">
        <f t="shared" si="2"/>
        <v>#DIV/0!</v>
      </c>
      <c r="EQ2" s="331">
        <f t="shared" si="2"/>
        <v>0</v>
      </c>
      <c r="ER2" s="331" t="e">
        <f t="shared" si="2"/>
        <v>#DIV/0!</v>
      </c>
      <c r="ES2" s="331">
        <f t="shared" si="2"/>
        <v>0</v>
      </c>
      <c r="ET2" s="331">
        <f t="shared" si="2"/>
        <v>0</v>
      </c>
      <c r="EU2" s="331">
        <f t="shared" si="2"/>
        <v>0</v>
      </c>
      <c r="EV2" s="331" t="e">
        <f t="shared" si="2"/>
        <v>#DIV/0!</v>
      </c>
      <c r="EW2" s="331" t="s">
        <v>134</v>
      </c>
      <c r="EX2" s="331">
        <f>SUM(EX12:EX12)</f>
        <v>0</v>
      </c>
      <c r="EY2" s="331" t="e">
        <f>SUM(EY12:EY12)</f>
        <v>#DIV/0!</v>
      </c>
      <c r="EZ2" s="331" t="e">
        <f>SUM(EZ12:EZ12)</f>
        <v>#DIV/0!</v>
      </c>
      <c r="FA2" s="331" t="s">
        <v>134</v>
      </c>
      <c r="FB2" s="331" t="s">
        <v>134</v>
      </c>
      <c r="FC2" s="331">
        <f t="shared" ref="FC2:FL2" si="3">SUM(FC12:FC12)</f>
        <v>0</v>
      </c>
      <c r="FD2" s="331" t="e">
        <f t="shared" si="3"/>
        <v>#DIV/0!</v>
      </c>
      <c r="FE2" s="331" t="e">
        <f t="shared" si="3"/>
        <v>#DIV/0!</v>
      </c>
      <c r="FF2" s="331" t="e">
        <f t="shared" si="3"/>
        <v>#DIV/0!</v>
      </c>
      <c r="FG2" s="331" t="e">
        <f t="shared" si="3"/>
        <v>#DIV/0!</v>
      </c>
      <c r="FH2" s="331" t="e">
        <f t="shared" si="3"/>
        <v>#DIV/0!</v>
      </c>
      <c r="FI2" s="331" t="e">
        <f t="shared" si="3"/>
        <v>#DIV/0!</v>
      </c>
      <c r="FJ2" s="331" t="e">
        <f t="shared" si="3"/>
        <v>#DIV/0!</v>
      </c>
      <c r="FK2" s="331" t="e">
        <f t="shared" si="3"/>
        <v>#DIV/0!</v>
      </c>
      <c r="FL2" s="331">
        <f t="shared" si="3"/>
        <v>0</v>
      </c>
      <c r="FM2" s="331"/>
      <c r="FN2" s="331"/>
      <c r="FO2" s="331" t="e">
        <f>SUM(FO12:FO12)</f>
        <v>#DIV/0!</v>
      </c>
      <c r="FP2" s="331" t="e">
        <f>SUM(FP12:FP12)</f>
        <v>#DIV/0!</v>
      </c>
      <c r="FQ2" s="331" t="e">
        <f>SUM(FQ12:FQ12)</f>
        <v>#DIV/0!</v>
      </c>
      <c r="FS2" s="331" t="e">
        <f t="shared" ref="FS2:GA2" si="4">SUM(FS12:FS12)</f>
        <v>#DIV/0!</v>
      </c>
      <c r="FT2" s="331" t="e">
        <f t="shared" si="4"/>
        <v>#DIV/0!</v>
      </c>
      <c r="FU2" s="331" t="e">
        <f t="shared" si="4"/>
        <v>#DIV/0!</v>
      </c>
      <c r="FV2" s="331" t="e">
        <f t="shared" si="4"/>
        <v>#DIV/0!</v>
      </c>
      <c r="FW2" s="331" t="e">
        <f t="shared" si="4"/>
        <v>#DIV/0!</v>
      </c>
      <c r="FX2" s="331" t="e">
        <f t="shared" si="4"/>
        <v>#DIV/0!</v>
      </c>
      <c r="FY2" s="331" t="e">
        <f t="shared" si="4"/>
        <v>#DIV/0!</v>
      </c>
      <c r="FZ2" s="331" t="e">
        <f t="shared" si="4"/>
        <v>#DIV/0!</v>
      </c>
      <c r="GA2" s="331">
        <f t="shared" si="4"/>
        <v>9035.326086956522</v>
      </c>
      <c r="GB2" s="331" t="e">
        <f>SUM(FX2:FZ2)</f>
        <v>#DIV/0!</v>
      </c>
      <c r="GC2" s="331" t="e">
        <f>SUM(FY2:GA2)</f>
        <v>#DIV/0!</v>
      </c>
      <c r="GD2" s="333" t="e">
        <f>GC2/AS4</f>
        <v>#DIV/0!</v>
      </c>
    </row>
    <row r="3" spans="1:186" ht="15.75" customHeight="1">
      <c r="A3" s="339"/>
      <c r="B3" s="340" t="s">
        <v>19</v>
      </c>
      <c r="C3" s="341"/>
      <c r="D3" s="343"/>
      <c r="E3" s="348"/>
      <c r="F3" s="336"/>
      <c r="G3" s="343"/>
      <c r="H3" s="343"/>
      <c r="I3" s="336"/>
      <c r="J3" s="336"/>
      <c r="K3" s="336"/>
      <c r="L3" s="336"/>
      <c r="M3" s="336"/>
      <c r="N3" s="343"/>
      <c r="O3" s="343"/>
      <c r="P3" s="336"/>
      <c r="Q3" s="336"/>
      <c r="R3" s="342"/>
      <c r="S3" s="336"/>
      <c r="T3" s="336"/>
      <c r="U3" s="336"/>
      <c r="V3" s="343"/>
      <c r="W3" s="343"/>
      <c r="X3" s="328"/>
      <c r="Y3" s="343"/>
      <c r="Z3" s="328"/>
      <c r="AA3" s="328"/>
      <c r="AB3" s="328"/>
      <c r="AC3" s="343"/>
      <c r="AD3" s="343"/>
      <c r="AE3" s="336"/>
      <c r="AF3" s="336"/>
      <c r="AG3" s="336"/>
      <c r="AH3" s="336"/>
      <c r="AI3" s="336"/>
      <c r="AJ3" s="343"/>
      <c r="AK3" s="342"/>
      <c r="AL3" s="355"/>
      <c r="AM3" s="355"/>
      <c r="AN3" s="355"/>
      <c r="AO3" s="355"/>
      <c r="AP3" s="355"/>
      <c r="AQ3" s="355"/>
      <c r="AR3" s="355"/>
      <c r="AS3" s="342"/>
      <c r="AT3" s="342"/>
      <c r="AU3" s="342"/>
      <c r="AV3" s="344"/>
      <c r="AW3" s="344"/>
      <c r="AX3" s="344"/>
      <c r="AY3" s="354"/>
      <c r="AZ3" s="354"/>
      <c r="BC3" s="339"/>
      <c r="BF3" s="327"/>
      <c r="BG3" s="339"/>
      <c r="BH3" s="203"/>
      <c r="BI3" s="346"/>
      <c r="BJ3" s="346"/>
      <c r="BK3" s="347"/>
      <c r="BL3" s="347"/>
      <c r="BM3" s="346"/>
      <c r="BN3" s="346"/>
      <c r="BO3" s="348"/>
      <c r="BP3" s="384"/>
      <c r="BQ3" s="337"/>
      <c r="BR3" s="349"/>
      <c r="BS3" s="349"/>
      <c r="BT3" s="348"/>
      <c r="BU3" s="349"/>
      <c r="BV3" s="349"/>
      <c r="BW3" s="348"/>
      <c r="BX3" s="349"/>
      <c r="BY3" s="348"/>
      <c r="BZ3" s="348"/>
      <c r="CA3" s="349"/>
      <c r="CB3" s="349"/>
      <c r="CC3" s="348"/>
      <c r="CD3" s="348"/>
      <c r="CE3" s="348"/>
      <c r="CF3" s="348"/>
      <c r="CG3" s="348"/>
      <c r="CH3" s="349"/>
      <c r="CI3" s="349"/>
      <c r="CJ3" s="348"/>
      <c r="CK3" s="348"/>
      <c r="CL3" s="348"/>
      <c r="CM3" s="348"/>
      <c r="CN3" s="348"/>
      <c r="CO3" s="349"/>
      <c r="CP3" s="349"/>
      <c r="CQ3" s="348"/>
      <c r="CR3" s="349"/>
      <c r="CS3" s="348"/>
      <c r="CT3" s="348"/>
      <c r="CU3" s="348"/>
      <c r="CV3" s="348"/>
      <c r="CW3" s="348"/>
      <c r="CX3" s="348"/>
      <c r="CY3" s="348"/>
      <c r="CZ3" s="350"/>
      <c r="DA3" s="350"/>
      <c r="DB3" s="344"/>
      <c r="DC3" s="344"/>
      <c r="DD3" s="351"/>
      <c r="DE3" s="345"/>
      <c r="DF3" s="344"/>
      <c r="DG3" s="344"/>
      <c r="DH3" s="344"/>
      <c r="DI3" s="344"/>
      <c r="DK3" s="176"/>
      <c r="DL3" s="176"/>
      <c r="DM3" s="176"/>
      <c r="EA3" s="327"/>
      <c r="EB3" s="327"/>
    </row>
    <row r="4" spans="1:186" ht="15.75" customHeight="1">
      <c r="A4" s="476"/>
      <c r="B4" s="358" t="s">
        <v>107</v>
      </c>
      <c r="C4" s="326">
        <f>SUM(C12:C500)</f>
        <v>0</v>
      </c>
      <c r="D4" s="359">
        <f>COUNTA(D12:D500)</f>
        <v>0</v>
      </c>
      <c r="E4" s="359">
        <f t="shared" ref="E4:Q4" si="5">COUNTA(E12:E500)</f>
        <v>0</v>
      </c>
      <c r="F4" s="359">
        <f t="shared" si="5"/>
        <v>0</v>
      </c>
      <c r="G4" s="359">
        <f t="shared" si="5"/>
        <v>0</v>
      </c>
      <c r="H4" s="359">
        <f t="shared" si="5"/>
        <v>0</v>
      </c>
      <c r="I4" s="359">
        <f t="shared" si="5"/>
        <v>0</v>
      </c>
      <c r="J4" s="359">
        <f t="shared" si="5"/>
        <v>0</v>
      </c>
      <c r="K4" s="359">
        <f t="shared" si="5"/>
        <v>0</v>
      </c>
      <c r="L4" s="359">
        <f t="shared" si="5"/>
        <v>0</v>
      </c>
      <c r="M4" s="359">
        <f t="shared" si="5"/>
        <v>0</v>
      </c>
      <c r="N4" s="359">
        <f t="shared" si="5"/>
        <v>0</v>
      </c>
      <c r="O4" s="359">
        <f t="shared" si="5"/>
        <v>0</v>
      </c>
      <c r="P4" s="359">
        <f t="shared" si="5"/>
        <v>0</v>
      </c>
      <c r="Q4" s="359">
        <f t="shared" si="5"/>
        <v>0</v>
      </c>
      <c r="R4" s="178"/>
      <c r="S4" s="327">
        <f>COUNTA(S12:S500)</f>
        <v>0</v>
      </c>
      <c r="T4" s="327">
        <f t="shared" ref="T4:AI4" si="6">COUNTA(T12:T500)</f>
        <v>0</v>
      </c>
      <c r="U4" s="327">
        <f t="shared" si="6"/>
        <v>0</v>
      </c>
      <c r="V4" s="327">
        <f t="shared" si="6"/>
        <v>0</v>
      </c>
      <c r="W4" s="327">
        <f t="shared" si="6"/>
        <v>0</v>
      </c>
      <c r="X4" s="327">
        <f t="shared" si="6"/>
        <v>0</v>
      </c>
      <c r="Y4" s="327">
        <f t="shared" si="6"/>
        <v>0</v>
      </c>
      <c r="Z4" s="327">
        <f t="shared" si="6"/>
        <v>0</v>
      </c>
      <c r="AA4" s="327">
        <f t="shared" si="6"/>
        <v>0</v>
      </c>
      <c r="AB4" s="327">
        <f t="shared" si="6"/>
        <v>0</v>
      </c>
      <c r="AC4" s="327">
        <f t="shared" si="6"/>
        <v>0</v>
      </c>
      <c r="AD4" s="327">
        <f t="shared" si="6"/>
        <v>0</v>
      </c>
      <c r="AE4" s="327">
        <f t="shared" si="6"/>
        <v>0</v>
      </c>
      <c r="AF4" s="327">
        <f t="shared" si="6"/>
        <v>0</v>
      </c>
      <c r="AG4" s="327">
        <f t="shared" si="6"/>
        <v>0</v>
      </c>
      <c r="AH4" s="327">
        <f t="shared" si="6"/>
        <v>0</v>
      </c>
      <c r="AI4" s="327">
        <f t="shared" si="6"/>
        <v>0</v>
      </c>
      <c r="AJ4" s="338"/>
      <c r="AK4" s="342"/>
      <c r="AL4" s="360">
        <f>SUM(AL12:AL500)</f>
        <v>0</v>
      </c>
      <c r="AM4" s="360"/>
      <c r="AN4" s="360">
        <f>SUM(AN12:AN500)</f>
        <v>0</v>
      </c>
      <c r="AO4" s="360"/>
      <c r="AP4" s="360">
        <f>SUM(AP12:AP500)</f>
        <v>0</v>
      </c>
      <c r="AQ4" s="360">
        <f>SUM(AQ12:AQ500)</f>
        <v>0</v>
      </c>
      <c r="AR4" s="354">
        <f>SUM(AR12:AR500)</f>
        <v>0</v>
      </c>
      <c r="AS4" s="354">
        <f>SUM(AS12:AS500)</f>
        <v>0</v>
      </c>
      <c r="AT4" s="360">
        <f>SUM(AT12:AT500)</f>
        <v>0</v>
      </c>
      <c r="AU4" s="360"/>
      <c r="AV4" s="361"/>
      <c r="AW4" s="361"/>
      <c r="AX4" s="361"/>
      <c r="AY4" s="400">
        <f>SUM(AY12:AY500)</f>
        <v>0</v>
      </c>
      <c r="AZ4" s="400">
        <f>SUM(AZ12:AZ500)</f>
        <v>0</v>
      </c>
      <c r="BF4" s="327"/>
      <c r="BG4" s="339"/>
      <c r="BH4" s="173"/>
      <c r="BI4" s="362">
        <f>SUM(BI12:BI500)</f>
        <v>0</v>
      </c>
      <c r="BJ4" s="362">
        <f>SUM(BJ12:BJ500)</f>
        <v>0</v>
      </c>
      <c r="BK4" s="362">
        <f t="shared" ref="BK4:DM4" si="7">SUM(BK12:BK500)</f>
        <v>0</v>
      </c>
      <c r="BL4" s="362">
        <f t="shared" si="7"/>
        <v>0</v>
      </c>
      <c r="BM4" s="362">
        <f t="shared" si="7"/>
        <v>0</v>
      </c>
      <c r="BN4" s="362">
        <f t="shared" si="7"/>
        <v>0</v>
      </c>
      <c r="BO4" s="362">
        <f t="shared" si="7"/>
        <v>0</v>
      </c>
      <c r="BP4" s="362">
        <f t="shared" si="7"/>
        <v>0</v>
      </c>
      <c r="BQ4" s="362">
        <f t="shared" si="7"/>
        <v>0</v>
      </c>
      <c r="BR4" s="362">
        <f t="shared" si="7"/>
        <v>0</v>
      </c>
      <c r="BS4" s="362">
        <f t="shared" si="7"/>
        <v>0</v>
      </c>
      <c r="BT4" s="362">
        <f t="shared" si="7"/>
        <v>0</v>
      </c>
      <c r="BU4" s="362">
        <f t="shared" si="7"/>
        <v>0</v>
      </c>
      <c r="BV4" s="362">
        <f t="shared" si="7"/>
        <v>0</v>
      </c>
      <c r="BW4" s="362">
        <f t="shared" si="7"/>
        <v>0</v>
      </c>
      <c r="BX4" s="362">
        <f t="shared" si="7"/>
        <v>0</v>
      </c>
      <c r="BY4" s="362">
        <f t="shared" si="7"/>
        <v>0</v>
      </c>
      <c r="BZ4" s="362">
        <f t="shared" si="7"/>
        <v>0</v>
      </c>
      <c r="CA4" s="362">
        <f t="shared" si="7"/>
        <v>0</v>
      </c>
      <c r="CB4" s="362">
        <f t="shared" si="7"/>
        <v>0</v>
      </c>
      <c r="CC4" s="362">
        <f t="shared" si="7"/>
        <v>0</v>
      </c>
      <c r="CD4" s="362">
        <f t="shared" si="7"/>
        <v>0</v>
      </c>
      <c r="CE4" s="362">
        <f t="shared" si="7"/>
        <v>0</v>
      </c>
      <c r="CF4" s="362">
        <f t="shared" si="7"/>
        <v>0</v>
      </c>
      <c r="CG4" s="362">
        <f t="shared" si="7"/>
        <v>0</v>
      </c>
      <c r="CH4" s="362">
        <f t="shared" si="7"/>
        <v>0</v>
      </c>
      <c r="CI4" s="362">
        <f t="shared" si="7"/>
        <v>0</v>
      </c>
      <c r="CJ4" s="362">
        <f t="shared" si="7"/>
        <v>0</v>
      </c>
      <c r="CK4" s="362">
        <f t="shared" si="7"/>
        <v>0</v>
      </c>
      <c r="CL4" s="362">
        <f t="shared" si="7"/>
        <v>0</v>
      </c>
      <c r="CM4" s="362">
        <f t="shared" si="7"/>
        <v>0</v>
      </c>
      <c r="CN4" s="362">
        <f t="shared" si="7"/>
        <v>0</v>
      </c>
      <c r="CO4" s="362">
        <f t="shared" si="7"/>
        <v>0</v>
      </c>
      <c r="CP4" s="362">
        <f t="shared" si="7"/>
        <v>0</v>
      </c>
      <c r="CQ4" s="362">
        <f t="shared" si="7"/>
        <v>0</v>
      </c>
      <c r="CR4" s="362">
        <f t="shared" si="7"/>
        <v>0</v>
      </c>
      <c r="CS4" s="362">
        <f t="shared" si="7"/>
        <v>0</v>
      </c>
      <c r="CT4" s="362">
        <f t="shared" si="7"/>
        <v>0</v>
      </c>
      <c r="CU4" s="362">
        <f t="shared" si="7"/>
        <v>0</v>
      </c>
      <c r="CV4" s="362">
        <f t="shared" si="7"/>
        <v>0</v>
      </c>
      <c r="CW4" s="362">
        <f t="shared" si="7"/>
        <v>0</v>
      </c>
      <c r="CX4" s="362">
        <f t="shared" si="7"/>
        <v>0</v>
      </c>
      <c r="CY4" s="362">
        <f t="shared" si="7"/>
        <v>0</v>
      </c>
      <c r="CZ4" s="362">
        <f t="shared" si="7"/>
        <v>0</v>
      </c>
      <c r="DA4" s="362">
        <f t="shared" si="7"/>
        <v>0</v>
      </c>
      <c r="DB4" s="362">
        <f t="shared" si="7"/>
        <v>0</v>
      </c>
      <c r="DC4" s="362">
        <f t="shared" si="7"/>
        <v>0</v>
      </c>
      <c r="DD4" s="362">
        <f t="shared" si="7"/>
        <v>0</v>
      </c>
      <c r="DE4" s="362">
        <f t="shared" si="7"/>
        <v>0</v>
      </c>
      <c r="DF4" s="362">
        <f t="shared" si="7"/>
        <v>0</v>
      </c>
      <c r="DG4" s="362">
        <f t="shared" si="7"/>
        <v>0</v>
      </c>
      <c r="DH4" s="362">
        <f t="shared" si="7"/>
        <v>0</v>
      </c>
      <c r="DI4" s="362">
        <f t="shared" si="7"/>
        <v>0</v>
      </c>
      <c r="DJ4" s="362">
        <f t="shared" si="7"/>
        <v>0</v>
      </c>
      <c r="DK4" s="362">
        <f t="shared" si="7"/>
        <v>0</v>
      </c>
      <c r="DL4" s="362">
        <f t="shared" si="7"/>
        <v>0</v>
      </c>
      <c r="DM4" s="362">
        <f t="shared" si="7"/>
        <v>0</v>
      </c>
      <c r="DN4" s="365">
        <f>COUNTA(DN12:DN500)</f>
        <v>0</v>
      </c>
      <c r="DO4" s="365">
        <f t="shared" ref="DO4:EA4" si="8">COUNTA(DO12:DO500)</f>
        <v>0</v>
      </c>
      <c r="DP4" s="365">
        <f t="shared" si="8"/>
        <v>0</v>
      </c>
      <c r="DQ4" s="365">
        <f t="shared" si="8"/>
        <v>0</v>
      </c>
      <c r="DR4" s="365">
        <f t="shared" si="8"/>
        <v>0</v>
      </c>
      <c r="DS4" s="365">
        <f t="shared" si="8"/>
        <v>0</v>
      </c>
      <c r="DT4" s="365">
        <f t="shared" si="8"/>
        <v>0</v>
      </c>
      <c r="DU4" s="365">
        <f t="shared" si="8"/>
        <v>0</v>
      </c>
      <c r="DV4" s="365">
        <f t="shared" si="8"/>
        <v>0</v>
      </c>
      <c r="DW4" s="365">
        <f t="shared" si="8"/>
        <v>0</v>
      </c>
      <c r="DX4" s="365">
        <f t="shared" si="8"/>
        <v>0</v>
      </c>
      <c r="DY4" s="365">
        <f t="shared" si="8"/>
        <v>0</v>
      </c>
      <c r="DZ4" s="365">
        <f t="shared" si="8"/>
        <v>0</v>
      </c>
      <c r="EA4" s="365">
        <f t="shared" si="8"/>
        <v>0</v>
      </c>
      <c r="EB4" s="364"/>
      <c r="FS4" s="331"/>
    </row>
    <row r="5" spans="1:186" ht="15.75" customHeight="1">
      <c r="A5" s="327"/>
      <c r="B5" s="358"/>
      <c r="C5" s="326"/>
      <c r="D5" s="359"/>
      <c r="E5" s="327"/>
      <c r="F5" s="327"/>
      <c r="G5" s="359"/>
      <c r="H5" s="359"/>
      <c r="I5" s="327"/>
      <c r="J5" s="327"/>
      <c r="K5" s="327"/>
      <c r="L5" s="327"/>
      <c r="M5" s="327"/>
      <c r="N5" s="359"/>
      <c r="O5" s="359"/>
      <c r="P5" s="327"/>
      <c r="Q5" s="327"/>
      <c r="R5" s="178"/>
      <c r="S5" s="327"/>
      <c r="T5" s="327"/>
      <c r="U5" s="327"/>
      <c r="V5" s="359"/>
      <c r="W5" s="359"/>
      <c r="X5" s="318"/>
      <c r="Y5" s="359"/>
      <c r="Z5" s="318"/>
      <c r="AA5" s="318"/>
      <c r="AB5" s="318"/>
      <c r="AC5" s="359"/>
      <c r="AD5" s="359"/>
      <c r="AE5" s="327"/>
      <c r="AF5" s="327"/>
      <c r="AG5" s="327"/>
      <c r="AH5" s="327"/>
      <c r="AI5" s="327"/>
      <c r="AJ5" s="338"/>
      <c r="AK5" s="342"/>
      <c r="AL5" s="360"/>
      <c r="AM5" s="360"/>
      <c r="AN5" s="360"/>
      <c r="AO5" s="360"/>
      <c r="AP5" s="360"/>
      <c r="AQ5" s="360"/>
      <c r="AR5" s="354"/>
      <c r="AS5" s="354"/>
      <c r="AT5" s="360"/>
      <c r="AU5" s="360"/>
      <c r="AV5" s="361"/>
      <c r="AW5" s="361"/>
      <c r="AX5" s="361"/>
      <c r="AY5" s="400"/>
      <c r="AZ5" s="400"/>
      <c r="BF5" s="327"/>
      <c r="BG5" s="339"/>
      <c r="BH5" s="173"/>
      <c r="BI5" s="362"/>
      <c r="BJ5" s="362"/>
      <c r="BK5" s="363"/>
      <c r="BL5" s="366"/>
      <c r="BM5" s="362"/>
      <c r="BN5" s="362"/>
      <c r="BO5" s="364"/>
      <c r="BP5" s="362"/>
      <c r="BQ5" s="365"/>
      <c r="BR5" s="366"/>
      <c r="BS5" s="366"/>
      <c r="BT5" s="364"/>
      <c r="BU5" s="366"/>
      <c r="BV5" s="366"/>
      <c r="BW5" s="366"/>
      <c r="BX5" s="366"/>
      <c r="BY5" s="364"/>
      <c r="BZ5" s="364"/>
      <c r="CA5" s="366"/>
      <c r="CB5" s="366"/>
      <c r="CC5" s="364"/>
      <c r="CD5" s="364"/>
      <c r="CE5" s="364"/>
      <c r="CF5" s="364"/>
      <c r="CG5" s="364"/>
      <c r="CH5" s="366"/>
      <c r="CI5" s="366"/>
      <c r="CJ5" s="364"/>
      <c r="CK5" s="364"/>
      <c r="CL5" s="364"/>
      <c r="CM5" s="364"/>
      <c r="CN5" s="364"/>
      <c r="CO5" s="366"/>
      <c r="CP5" s="366"/>
      <c r="CQ5" s="364"/>
      <c r="CR5" s="364"/>
      <c r="CS5" s="364"/>
      <c r="CT5" s="364"/>
      <c r="CU5" s="364"/>
      <c r="CV5" s="364"/>
      <c r="CW5" s="364"/>
      <c r="CX5" s="366"/>
      <c r="CY5" s="366"/>
      <c r="CZ5" s="171"/>
      <c r="DA5" s="171"/>
      <c r="DB5" s="171"/>
      <c r="DC5" s="171"/>
      <c r="DD5" s="364"/>
      <c r="DE5" s="364"/>
      <c r="DF5" s="171"/>
      <c r="DG5" s="171"/>
      <c r="DH5" s="171"/>
      <c r="DI5" s="171"/>
      <c r="DJ5" s="181"/>
      <c r="DK5" s="171"/>
      <c r="DL5" s="171"/>
      <c r="DM5" s="171"/>
      <c r="DN5" s="365"/>
      <c r="DO5" s="365"/>
      <c r="DP5" s="366"/>
      <c r="DQ5" s="366"/>
      <c r="DR5" s="364"/>
      <c r="DS5" s="364"/>
      <c r="DT5" s="364"/>
      <c r="DU5" s="364"/>
      <c r="DV5" s="364"/>
      <c r="DW5" s="364"/>
      <c r="DX5" s="364"/>
      <c r="DY5" s="364"/>
      <c r="DZ5" s="364"/>
      <c r="EA5" s="364"/>
      <c r="EB5" s="364"/>
      <c r="FS5" s="331"/>
    </row>
    <row r="6" spans="1:186" s="174" customFormat="1" ht="15.75" customHeight="1">
      <c r="A6" s="170" t="s">
        <v>106</v>
      </c>
      <c r="B6" s="170"/>
      <c r="C6" s="173" t="str">
        <f>CONCATENATE("PLANILLA MES:   ",'Datos Mes'!C3)</f>
        <v>PLANILLA MES:   JULIO</v>
      </c>
      <c r="D6" s="172"/>
      <c r="E6" s="171"/>
      <c r="F6" s="173"/>
      <c r="G6" s="172"/>
      <c r="H6" s="398" t="s">
        <v>367</v>
      </c>
      <c r="I6" s="399" t="s">
        <v>370</v>
      </c>
      <c r="J6" s="173"/>
      <c r="K6" s="185"/>
      <c r="M6" s="460"/>
      <c r="N6" s="461"/>
      <c r="O6" s="462"/>
      <c r="P6" s="463"/>
      <c r="Q6" s="463"/>
      <c r="R6" s="459"/>
      <c r="S6" s="186"/>
      <c r="T6" s="186" t="s">
        <v>112</v>
      </c>
      <c r="U6" s="186"/>
      <c r="V6" s="187"/>
      <c r="W6" s="187"/>
      <c r="X6" s="188"/>
      <c r="Y6" s="187"/>
      <c r="Z6" s="188"/>
      <c r="AA6" s="188"/>
      <c r="AB6" s="188"/>
      <c r="AC6" s="187"/>
      <c r="AD6" s="187"/>
      <c r="AE6" s="186"/>
      <c r="AF6" s="186"/>
      <c r="AJ6" s="175"/>
      <c r="AK6" s="176"/>
      <c r="AL6" s="176"/>
      <c r="AM6" s="176"/>
      <c r="AN6" s="176"/>
      <c r="AO6" s="176"/>
      <c r="AP6" s="176"/>
      <c r="AQ6" s="176"/>
      <c r="AR6" s="176"/>
      <c r="AS6" s="178"/>
      <c r="BB6" s="179"/>
      <c r="BC6" s="173"/>
      <c r="BK6" s="175"/>
      <c r="BL6" s="175"/>
      <c r="BP6" s="381"/>
      <c r="BQ6" s="177"/>
      <c r="BR6" s="175"/>
      <c r="BS6" s="175"/>
      <c r="BU6" s="175"/>
      <c r="BV6" s="175"/>
      <c r="BX6" s="175"/>
      <c r="CA6" s="175"/>
      <c r="CB6" s="175"/>
      <c r="CH6" s="175"/>
      <c r="CI6" s="175"/>
      <c r="CO6" s="175"/>
      <c r="CP6" s="175"/>
      <c r="CR6" s="175"/>
      <c r="CZ6" s="180"/>
      <c r="DA6" s="180"/>
      <c r="DC6" s="189"/>
      <c r="DD6" s="181"/>
      <c r="DN6" s="177" t="s">
        <v>364</v>
      </c>
      <c r="DO6" s="177"/>
      <c r="DP6" s="175" t="s">
        <v>365</v>
      </c>
      <c r="DQ6" s="175"/>
      <c r="DR6" s="174" t="s">
        <v>366</v>
      </c>
      <c r="DV6" s="175"/>
      <c r="DW6" s="175"/>
      <c r="DX6" s="175"/>
      <c r="EA6" s="173"/>
      <c r="EB6" s="173"/>
      <c r="EF6" s="170" t="s">
        <v>181</v>
      </c>
      <c r="FH6" s="176"/>
      <c r="FI6" s="182"/>
      <c r="FJ6" s="183"/>
      <c r="FK6" s="176"/>
      <c r="FT6" s="176"/>
      <c r="GD6" s="184"/>
    </row>
    <row r="7" spans="1:186" s="174" customFormat="1" ht="15.75" customHeight="1">
      <c r="A7" s="190" t="s">
        <v>57</v>
      </c>
      <c r="B7" s="191">
        <f>'Datos Mes'!B16</f>
        <v>41810</v>
      </c>
      <c r="C7" s="192"/>
      <c r="D7" s="193" t="s">
        <v>159</v>
      </c>
      <c r="E7" s="194" t="s">
        <v>22</v>
      </c>
      <c r="F7" s="195"/>
      <c r="G7" s="196"/>
      <c r="H7" s="193" t="s">
        <v>158</v>
      </c>
      <c r="I7" s="197" t="s">
        <v>161</v>
      </c>
      <c r="J7" s="195"/>
      <c r="K7" s="195"/>
      <c r="L7" s="198"/>
      <c r="M7" s="199" t="s">
        <v>173</v>
      </c>
      <c r="N7" s="200" t="s">
        <v>174</v>
      </c>
      <c r="O7" s="201"/>
      <c r="P7" s="198"/>
      <c r="Q7" s="198"/>
      <c r="R7" s="459"/>
      <c r="S7" s="186"/>
      <c r="T7" s="186" t="s">
        <v>177</v>
      </c>
      <c r="U7" s="186"/>
      <c r="V7" s="187"/>
      <c r="W7" s="187"/>
      <c r="X7" s="188"/>
      <c r="Y7" s="187"/>
      <c r="Z7" s="188">
        <v>9</v>
      </c>
      <c r="AA7" s="188" t="s">
        <v>115</v>
      </c>
      <c r="AB7" s="188"/>
      <c r="AC7" s="187"/>
      <c r="AD7" s="187">
        <v>45</v>
      </c>
      <c r="AE7" s="186" t="s">
        <v>113</v>
      </c>
      <c r="AF7" s="186"/>
      <c r="AJ7" s="175"/>
      <c r="AK7" s="176"/>
      <c r="AL7" s="176"/>
      <c r="AM7" s="176"/>
      <c r="AN7" s="176"/>
      <c r="AO7" s="176"/>
      <c r="AP7" s="176"/>
      <c r="AQ7" s="176"/>
      <c r="AR7" s="176"/>
      <c r="AS7" s="178"/>
      <c r="BB7" s="179"/>
      <c r="BC7" s="173"/>
      <c r="BK7" s="175"/>
      <c r="BL7" s="175"/>
      <c r="BP7" s="381"/>
      <c r="BQ7" s="177"/>
      <c r="BR7" s="175"/>
      <c r="BS7" s="175"/>
      <c r="BU7" s="175"/>
      <c r="BV7" s="175"/>
      <c r="BX7" s="175"/>
      <c r="CA7" s="175"/>
      <c r="CB7" s="175"/>
      <c r="CH7" s="175"/>
      <c r="CI7" s="175"/>
      <c r="CO7" s="175"/>
      <c r="CP7" s="175"/>
      <c r="CR7" s="175"/>
      <c r="CZ7" s="180"/>
      <c r="DA7" s="180"/>
      <c r="DD7" s="181"/>
      <c r="DN7" s="177" t="s">
        <v>433</v>
      </c>
      <c r="DO7" s="177"/>
      <c r="DP7" s="175" t="s">
        <v>434</v>
      </c>
      <c r="DQ7" s="175"/>
      <c r="DV7" s="175"/>
      <c r="DW7" s="175"/>
      <c r="DX7" s="175"/>
      <c r="EA7" s="173"/>
      <c r="EB7" s="173"/>
      <c r="EG7" s="202"/>
      <c r="FC7" s="184"/>
      <c r="FH7" s="176"/>
      <c r="FI7" s="182"/>
      <c r="FJ7" s="183"/>
      <c r="FK7" s="176"/>
      <c r="FT7" s="176"/>
      <c r="GD7" s="184"/>
    </row>
    <row r="8" spans="1:186" s="174" customFormat="1" ht="15.75" customHeight="1" thickBot="1">
      <c r="A8" s="190" t="s">
        <v>58</v>
      </c>
      <c r="B8" s="191">
        <f>'Datos Mes'!B17</f>
        <v>41844</v>
      </c>
      <c r="C8" s="192"/>
      <c r="D8" s="193" t="s">
        <v>156</v>
      </c>
      <c r="E8" s="194" t="s">
        <v>160</v>
      </c>
      <c r="F8" s="195"/>
      <c r="G8" s="196"/>
      <c r="H8" s="201" t="s">
        <v>17</v>
      </c>
      <c r="I8" s="197" t="s">
        <v>18</v>
      </c>
      <c r="J8" s="195"/>
      <c r="K8" s="195"/>
      <c r="L8" s="198"/>
      <c r="M8" s="199" t="s">
        <v>175</v>
      </c>
      <c r="N8" s="197" t="s">
        <v>176</v>
      </c>
      <c r="O8" s="201"/>
      <c r="P8" s="198"/>
      <c r="Q8" s="198"/>
      <c r="R8" s="458">
        <f>'Datos Mes'!B18</f>
        <v>11</v>
      </c>
      <c r="S8" s="186"/>
      <c r="T8" s="186" t="s">
        <v>120</v>
      </c>
      <c r="U8" s="186"/>
      <c r="V8" s="187"/>
      <c r="W8" s="187"/>
      <c r="X8" s="188"/>
      <c r="Y8" s="187"/>
      <c r="Z8" s="188">
        <f>45/6</f>
        <v>7.5</v>
      </c>
      <c r="AA8" s="188" t="s">
        <v>114</v>
      </c>
      <c r="AB8" s="188"/>
      <c r="AC8" s="187"/>
      <c r="AD8" s="187"/>
      <c r="AE8" s="186"/>
      <c r="AF8" s="186"/>
      <c r="AJ8" s="175"/>
      <c r="AK8" s="176"/>
      <c r="AL8" s="176"/>
      <c r="AM8" s="176"/>
      <c r="AN8" s="176"/>
      <c r="AO8" s="176"/>
      <c r="AP8" s="176"/>
      <c r="AQ8" s="176"/>
      <c r="AR8" s="176"/>
      <c r="AS8" s="178"/>
      <c r="BA8" s="203"/>
      <c r="BB8" s="204"/>
      <c r="BC8" s="173"/>
      <c r="BK8" s="175"/>
      <c r="BL8" s="175"/>
      <c r="BP8" s="381"/>
      <c r="BQ8" s="177"/>
      <c r="BR8" s="175"/>
      <c r="BS8" s="175"/>
      <c r="BU8" s="175"/>
      <c r="BV8" s="175"/>
      <c r="BX8" s="175"/>
      <c r="CA8" s="175"/>
      <c r="CB8" s="175"/>
      <c r="CH8" s="175"/>
      <c r="CI8" s="175"/>
      <c r="CO8" s="175"/>
      <c r="CP8" s="175"/>
      <c r="CR8" s="175"/>
      <c r="CZ8" s="180"/>
      <c r="DA8" s="180"/>
      <c r="DC8" s="174" t="s">
        <v>167</v>
      </c>
      <c r="DD8" s="181"/>
      <c r="DN8" s="177"/>
      <c r="DO8" s="177"/>
      <c r="DP8" s="175"/>
      <c r="DQ8" s="175"/>
      <c r="DV8" s="175"/>
      <c r="DW8" s="175"/>
      <c r="DX8" s="175"/>
      <c r="EA8" s="173"/>
      <c r="EB8" s="173"/>
      <c r="EM8" s="176"/>
      <c r="FH8" s="176"/>
      <c r="FI8" s="182"/>
      <c r="FJ8" s="183"/>
      <c r="FK8" s="176"/>
      <c r="FT8" s="176"/>
      <c r="FY8" s="205" t="s">
        <v>298</v>
      </c>
      <c r="GD8" s="184"/>
    </row>
    <row r="9" spans="1:186" s="174" customFormat="1" ht="15.75" customHeight="1" thickBot="1">
      <c r="A9" s="190" t="s">
        <v>145</v>
      </c>
      <c r="B9" s="206">
        <f>'Datos Mes'!B14</f>
        <v>23</v>
      </c>
      <c r="C9" s="206">
        <f>'Datos Mes'!B15</f>
        <v>4</v>
      </c>
      <c r="D9" s="193" t="s">
        <v>157</v>
      </c>
      <c r="E9" s="194" t="s">
        <v>292</v>
      </c>
      <c r="F9" s="195"/>
      <c r="G9" s="196"/>
      <c r="H9" s="201" t="s">
        <v>178</v>
      </c>
      <c r="I9" s="197" t="s">
        <v>368</v>
      </c>
      <c r="J9" s="195"/>
      <c r="K9" s="195"/>
      <c r="L9" s="198"/>
      <c r="M9" s="199" t="s">
        <v>179</v>
      </c>
      <c r="N9" s="197" t="s">
        <v>180</v>
      </c>
      <c r="O9" s="201"/>
      <c r="P9" s="198"/>
      <c r="Q9" s="198"/>
      <c r="R9" s="458" t="s">
        <v>25</v>
      </c>
      <c r="V9" s="175"/>
      <c r="W9" s="175"/>
      <c r="X9" s="177"/>
      <c r="Y9" s="175"/>
      <c r="Z9" s="177"/>
      <c r="AA9" s="177"/>
      <c r="AB9" s="177"/>
      <c r="AC9" s="175"/>
      <c r="AD9" s="175"/>
      <c r="AJ9" s="175"/>
      <c r="AK9" s="176"/>
      <c r="AL9" s="176" t="s">
        <v>384</v>
      </c>
      <c r="AM9" s="176"/>
      <c r="AN9" s="176"/>
      <c r="AO9" s="176"/>
      <c r="AP9" s="176"/>
      <c r="AQ9" s="176"/>
      <c r="AR9" s="176"/>
      <c r="AS9" s="178"/>
      <c r="AV9" s="173"/>
      <c r="AZ9" s="425"/>
      <c r="BA9" s="207"/>
      <c r="BB9" s="208"/>
      <c r="BC9" s="173"/>
      <c r="BF9" s="433"/>
      <c r="BH9" s="209"/>
      <c r="BI9" s="210"/>
      <c r="BJ9" s="211" t="s">
        <v>302</v>
      </c>
      <c r="BK9" s="212"/>
      <c r="BL9" s="213"/>
      <c r="BM9" s="214" t="str">
        <f>'Datos Mes'!C4</f>
        <v xml:space="preserve">JUNIO </v>
      </c>
      <c r="BN9" s="215"/>
      <c r="BO9" s="216"/>
      <c r="BP9" s="382"/>
      <c r="BQ9" s="218"/>
      <c r="BR9" s="213"/>
      <c r="BS9" s="213"/>
      <c r="BT9" s="219"/>
      <c r="BU9" s="213"/>
      <c r="BV9" s="220"/>
      <c r="BW9" s="220"/>
      <c r="BX9" s="221"/>
      <c r="BY9" s="222"/>
      <c r="BZ9" s="217"/>
      <c r="CA9" s="220" t="s">
        <v>273</v>
      </c>
      <c r="CB9" s="213"/>
      <c r="CC9" s="219"/>
      <c r="CD9" s="223" t="str">
        <f>'Datos Mes'!C3</f>
        <v>JULIO</v>
      </c>
      <c r="CE9" s="219"/>
      <c r="CF9" s="219"/>
      <c r="CG9" s="219"/>
      <c r="CH9" s="220"/>
      <c r="CI9" s="213"/>
      <c r="CJ9" s="219"/>
      <c r="CK9" s="219"/>
      <c r="CL9" s="219"/>
      <c r="CM9" s="219"/>
      <c r="CN9" s="219"/>
      <c r="CO9" s="213"/>
      <c r="CP9" s="213"/>
      <c r="CQ9" s="219"/>
      <c r="CR9" s="213"/>
      <c r="CS9" s="219"/>
      <c r="CT9" s="219"/>
      <c r="CU9" s="219"/>
      <c r="CV9" s="219"/>
      <c r="CW9" s="219"/>
      <c r="CX9" s="219"/>
      <c r="CY9" s="219"/>
      <c r="CZ9" s="224"/>
      <c r="DA9" s="210"/>
      <c r="DB9" s="439" t="s">
        <v>419</v>
      </c>
      <c r="DC9" s="176">
        <f>'Datos Mes'!B33</f>
        <v>680</v>
      </c>
      <c r="DD9" s="171"/>
      <c r="DE9" s="176"/>
      <c r="DG9" s="173" t="s">
        <v>29</v>
      </c>
      <c r="DM9" s="172" t="s">
        <v>274</v>
      </c>
      <c r="DN9" s="225"/>
      <c r="DO9" s="177"/>
      <c r="DP9" s="172"/>
      <c r="DQ9" s="387" t="str">
        <f>'Datos Mes'!C4</f>
        <v xml:space="preserve">JUNIO </v>
      </c>
      <c r="DV9" s="175"/>
      <c r="DW9" s="175"/>
      <c r="DX9" s="175"/>
      <c r="EC9" s="173"/>
      <c r="EF9" s="170"/>
      <c r="EH9" s="176" t="e">
        <f>EH12+EI12</f>
        <v>#DIV/0!</v>
      </c>
      <c r="EP9" s="226"/>
      <c r="FH9" s="176"/>
      <c r="FI9" s="182"/>
      <c r="FJ9" s="183"/>
      <c r="FK9" s="176"/>
      <c r="FT9" s="176"/>
      <c r="FW9" s="227" t="s">
        <v>288</v>
      </c>
      <c r="GD9" s="184"/>
    </row>
    <row r="10" spans="1:186" s="226" customFormat="1" ht="15.75" customHeight="1" thickTop="1" thickBot="1">
      <c r="A10" s="228"/>
      <c r="B10" s="229"/>
      <c r="C10" s="230" t="s">
        <v>23</v>
      </c>
      <c r="D10" s="231" t="str">
        <f>LOOKUP(WEEKDAY(DATE(YEAR($B8),MONTH($B8),D11)),'Datos Mes'!$H4:$H10,'Datos Mes'!$I4:$I10)</f>
        <v>M</v>
      </c>
      <c r="E10" s="231" t="str">
        <f>LOOKUP(WEEKDAY(DATE(YEAR($B8),MONTH($B8),E11)),'Datos Mes'!$H4:$H10,'Datos Mes'!$I4:$I10)</f>
        <v>M</v>
      </c>
      <c r="F10" s="231" t="str">
        <f>LOOKUP(WEEKDAY(DATE(YEAR($B8),MONTH($B8),F11)),'Datos Mes'!$H4:$H10,'Datos Mes'!$I4:$I10)</f>
        <v>J</v>
      </c>
      <c r="G10" s="231" t="str">
        <f>LOOKUP(WEEKDAY(DATE(YEAR($B8),MONTH($B8),G11)),'Datos Mes'!$H4:$H10,'Datos Mes'!$I4:$I10)</f>
        <v>V</v>
      </c>
      <c r="H10" s="231" t="str">
        <f>LOOKUP(WEEKDAY(DATE(YEAR($B8),MONTH($B8),H11)),'Datos Mes'!$H4:$H10,'Datos Mes'!$I4:$I10)</f>
        <v>S</v>
      </c>
      <c r="I10" s="231" t="str">
        <f>LOOKUP(WEEKDAY(DATE(YEAR($B8),MONTH($B8),I11)),'Datos Mes'!$H4:$H10,'Datos Mes'!$I4:$I10)</f>
        <v>D</v>
      </c>
      <c r="J10" s="231" t="str">
        <f>LOOKUP(WEEKDAY(DATE(YEAR($B8),MONTH($B8),J11)),'Datos Mes'!$H4:$H10,'Datos Mes'!$I4:$I10)</f>
        <v>L</v>
      </c>
      <c r="K10" s="231" t="str">
        <f>LOOKUP(WEEKDAY(DATE(YEAR($B8),MONTH($B8),K11)),'Datos Mes'!$H4:$H10,'Datos Mes'!$I4:$I10)</f>
        <v>M</v>
      </c>
      <c r="L10" s="231" t="str">
        <f>LOOKUP(WEEKDAY(DATE(YEAR($B8),MONTH($B8),L11)),'Datos Mes'!$H4:$H10,'Datos Mes'!$I4:$I10)</f>
        <v>M</v>
      </c>
      <c r="M10" s="231" t="str">
        <f>LOOKUP(WEEKDAY(DATE(YEAR($B8),MONTH($B8),M11)),'Datos Mes'!$H4:$H10,'Datos Mes'!$I4:$I10)</f>
        <v>J</v>
      </c>
      <c r="N10" s="231" t="str">
        <f>LOOKUP(WEEKDAY(DATE(YEAR($B8),MONTH($B8),N11)),'Datos Mes'!$H4:$H10,'Datos Mes'!$I4:$I10)</f>
        <v>V</v>
      </c>
      <c r="O10" s="231" t="str">
        <f>LOOKUP(WEEKDAY(DATE(YEAR($B8),MONTH($B8),O11)),'Datos Mes'!$H4:$H10,'Datos Mes'!$I4:$I10)</f>
        <v>S</v>
      </c>
      <c r="P10" s="231" t="str">
        <f>LOOKUP(WEEKDAY(DATE(YEAR($B8),MONTH($B8),P11)),'Datos Mes'!$H4:$H10,'Datos Mes'!$I4:$I10)</f>
        <v>D</v>
      </c>
      <c r="Q10" s="231" t="str">
        <f>LOOKUP(WEEKDAY(DATE(YEAR($B8),MONTH($B8),Q11)),'Datos Mes'!$H4:$H10,'Datos Mes'!$I4:$I10)</f>
        <v>L</v>
      </c>
      <c r="R10" s="232"/>
      <c r="S10" s="231" t="str">
        <f>LOOKUP(WEEKDAY(DATE(YEAR($B8),MONTH($B8),S11)),'Datos Mes'!$H4:$H10,'Datos Mes'!$I4:$I10)</f>
        <v>M</v>
      </c>
      <c r="T10" s="231" t="str">
        <f>LOOKUP(WEEKDAY(DATE(YEAR($B8),MONTH($B8),T11)),'Datos Mes'!$H4:$H10,'Datos Mes'!$I4:$I10)</f>
        <v>M</v>
      </c>
      <c r="U10" s="231" t="str">
        <f>LOOKUP(WEEKDAY(DATE(YEAR($B8),MONTH($B8),U11)),'Datos Mes'!$H4:$H10,'Datos Mes'!$I4:$I10)</f>
        <v>J</v>
      </c>
      <c r="V10" s="231" t="str">
        <f>LOOKUP(WEEKDAY(DATE(YEAR($B8),MONTH($B8),V11)),'Datos Mes'!$H4:$H10,'Datos Mes'!$I4:$I10)</f>
        <v>V</v>
      </c>
      <c r="W10" s="231" t="str">
        <f>LOOKUP(WEEKDAY(DATE(YEAR($B8),MONTH($B8),W11)),'Datos Mes'!$H4:$H10,'Datos Mes'!$I4:$I10)</f>
        <v>S</v>
      </c>
      <c r="X10" s="231" t="str">
        <f>LOOKUP(WEEKDAY(DATE(YEAR($B8),MONTH($B8),X11)),'Datos Mes'!$H4:$H10,'Datos Mes'!$I4:$I10)</f>
        <v>D</v>
      </c>
      <c r="Y10" s="231" t="str">
        <f>LOOKUP(WEEKDAY(DATE(YEAR($B8),MONTH($B8),Y11)),'Datos Mes'!$H4:$H10,'Datos Mes'!$I4:$I10)</f>
        <v>L</v>
      </c>
      <c r="Z10" s="231" t="str">
        <f>LOOKUP(WEEKDAY(DATE(YEAR($B8),MONTH($B8),Z11)),'Datos Mes'!$H4:$H10,'Datos Mes'!$I4:$I10)</f>
        <v>M</v>
      </c>
      <c r="AA10" s="231" t="str">
        <f>LOOKUP(WEEKDAY(DATE(YEAR($B8),MONTH($B8),AA11)),'Datos Mes'!$H4:$H10,'Datos Mes'!$I4:$I10)</f>
        <v>M</v>
      </c>
      <c r="AB10" s="231" t="str">
        <f>LOOKUP(WEEKDAY(DATE(YEAR($B8),MONTH($B8),AB11)),'Datos Mes'!$H4:$H10,'Datos Mes'!$I4:$I10)</f>
        <v>J</v>
      </c>
      <c r="AC10" s="231" t="str">
        <f>LOOKUP(WEEKDAY(DATE(YEAR($B8),MONTH($B8),AC11)),'Datos Mes'!$H4:$H10,'Datos Mes'!$I4:$I10)</f>
        <v>V</v>
      </c>
      <c r="AD10" s="231" t="str">
        <f>LOOKUP(WEEKDAY(DATE(YEAR($B8),MONTH($B8),AD11)),'Datos Mes'!$H4:$H10,'Datos Mes'!$I4:$I10)</f>
        <v>S</v>
      </c>
      <c r="AE10" s="231" t="str">
        <f>LOOKUP(WEEKDAY(DATE(YEAR($B8),MONTH($B8),AE11)),'Datos Mes'!$H4:$H10,'Datos Mes'!$I4:$I10)</f>
        <v>D</v>
      </c>
      <c r="AF10" s="231" t="str">
        <f>LOOKUP(WEEKDAY(DATE(YEAR($B8),MONTH($B8),AF11)),'Datos Mes'!$H4:$H10,'Datos Mes'!$I4:$I10)</f>
        <v>L</v>
      </c>
      <c r="AG10" s="231" t="str">
        <f>LOOKUP(WEEKDAY(DATE(YEAR($B8),MONTH($B8),AG11)),'Datos Mes'!$H4:$H10,'Datos Mes'!$I4:$I10)</f>
        <v>M</v>
      </c>
      <c r="AH10" s="231" t="str">
        <f>LOOKUP(WEEKDAY(DATE(YEAR($B8),MONTH($B8),AH11)),'Datos Mes'!$H4:$H10,'Datos Mes'!$I4:$I10)</f>
        <v>M</v>
      </c>
      <c r="AI10" s="231" t="str">
        <f>LOOKUP(WEEKDAY(DATE(YEAR($B8),MONTH($B8),AI11)),'Datos Mes'!$H4:$H10,'Datos Mes'!$I4:$I10)</f>
        <v>J</v>
      </c>
      <c r="AJ10" s="233"/>
      <c r="AK10" s="464" t="s">
        <v>421</v>
      </c>
      <c r="AL10" s="466" t="s">
        <v>299</v>
      </c>
      <c r="AM10" s="235"/>
      <c r="AN10" s="236" t="s">
        <v>10</v>
      </c>
      <c r="AO10" s="237"/>
      <c r="AP10" s="237"/>
      <c r="AQ10" s="234"/>
      <c r="AR10" s="468"/>
      <c r="AS10" s="235"/>
      <c r="AT10" s="238" t="s">
        <v>413</v>
      </c>
      <c r="AU10" s="238" t="s">
        <v>30</v>
      </c>
      <c r="AV10" s="238" t="s">
        <v>430</v>
      </c>
      <c r="AW10" s="238" t="s">
        <v>428</v>
      </c>
      <c r="AX10" s="238" t="s">
        <v>428</v>
      </c>
      <c r="AY10" s="238" t="s">
        <v>414</v>
      </c>
      <c r="AZ10" s="216" t="s">
        <v>431</v>
      </c>
      <c r="BA10" s="239" t="s">
        <v>36</v>
      </c>
      <c r="BB10" s="240" t="s">
        <v>12</v>
      </c>
      <c r="BC10" s="241" t="s">
        <v>12</v>
      </c>
      <c r="BF10" s="436" t="s">
        <v>416</v>
      </c>
      <c r="BG10" s="434" t="s">
        <v>395</v>
      </c>
      <c r="BH10" s="244"/>
      <c r="BI10" s="231" t="str">
        <f>LOOKUP(WEEKDAY(DATE(YEAR($B7),MONTH($B7),BI11)),'Datos Mes'!$H4:$H10,'Datos Mes'!$I4:$I10)</f>
        <v>V</v>
      </c>
      <c r="BJ10" s="231" t="str">
        <f>LOOKUP(WEEKDAY(DATE(YEAR($B7),MONTH($B7),BJ11)),'Datos Mes'!$H4:$H10,'Datos Mes'!$I4:$I10)</f>
        <v>S</v>
      </c>
      <c r="BK10" s="231" t="str">
        <f>LOOKUP(WEEKDAY(DATE(YEAR($B7),MONTH($B7),BK11)),'Datos Mes'!$H4:$H10,'Datos Mes'!$I4:$I10)</f>
        <v>D</v>
      </c>
      <c r="BL10" s="231" t="str">
        <f>LOOKUP(WEEKDAY(DATE(YEAR($B7),MONTH($B7),BL11)),'Datos Mes'!$H4:$H10,'Datos Mes'!$I4:$I10)</f>
        <v>L</v>
      </c>
      <c r="BM10" s="231" t="str">
        <f>LOOKUP(WEEKDAY(DATE(YEAR($B7),MONTH($B7),BM11)),'Datos Mes'!$H4:$H10,'Datos Mes'!$I4:$I10)</f>
        <v>M</v>
      </c>
      <c r="BN10" s="231" t="str">
        <f>LOOKUP(WEEKDAY(DATE(YEAR($B7),MONTH($B7),BN11)),'Datos Mes'!$H4:$H10,'Datos Mes'!$I4:$I10)</f>
        <v>M</v>
      </c>
      <c r="BO10" s="231" t="str">
        <f>LOOKUP(WEEKDAY(DATE(YEAR($B7),MONTH($B7),BO11)),'Datos Mes'!$H4:$H10,'Datos Mes'!$I4:$I10)</f>
        <v>J</v>
      </c>
      <c r="BP10" s="383" t="str">
        <f>LOOKUP(WEEKDAY(DATE(YEAR($B7),MONTH($B7),BP11)),'Datos Mes'!$H4:$H10,'Datos Mes'!$I4:$I10)</f>
        <v>V</v>
      </c>
      <c r="BQ10" s="231" t="str">
        <f>LOOKUP(WEEKDAY(DATE(YEAR($B7),MONTH($B7),BQ11)),'Datos Mes'!$H4:$H10,'Datos Mes'!$I4:$I10)</f>
        <v>S</v>
      </c>
      <c r="BR10" s="231" t="str">
        <f>LOOKUP(WEEKDAY(DATE(YEAR($B7),MONTH($B7),BR11)),'Datos Mes'!$H4:$H10,'Datos Mes'!$I4:$I10)</f>
        <v>D</v>
      </c>
      <c r="BS10" s="231"/>
      <c r="BT10" s="246"/>
      <c r="BU10" s="245"/>
      <c r="BV10" s="245"/>
      <c r="BW10" s="247"/>
      <c r="BX10" s="231" t="str">
        <f>LOOKUP(WEEKDAY(DATE(YEAR($B8),MONTH($B8),BX11)),'Datos Mes'!$H4:$H10,'Datos Mes'!$I4:$I10)</f>
        <v>M</v>
      </c>
      <c r="BY10" s="231" t="str">
        <f>LOOKUP(WEEKDAY(DATE(YEAR($B8),MONTH($B8),BY11)),'Datos Mes'!$H4:$H10,'Datos Mes'!$I4:$I10)</f>
        <v>M</v>
      </c>
      <c r="BZ10" s="231" t="str">
        <f>LOOKUP(WEEKDAY(DATE(YEAR($B8),MONTH($B8),BZ11)),'Datos Mes'!$H4:$H10,'Datos Mes'!$I4:$I10)</f>
        <v>J</v>
      </c>
      <c r="CA10" s="231" t="str">
        <f>LOOKUP(WEEKDAY(DATE(YEAR($B8),MONTH($B8),CA11)),'Datos Mes'!$H4:$H10,'Datos Mes'!$I4:$I10)</f>
        <v>V</v>
      </c>
      <c r="CB10" s="231" t="str">
        <f>LOOKUP(WEEKDAY(DATE(YEAR($B8),MONTH($B8),CB11)),'Datos Mes'!$H4:$H10,'Datos Mes'!$I4:$I10)</f>
        <v>S</v>
      </c>
      <c r="CC10" s="231" t="str">
        <f>LOOKUP(WEEKDAY(DATE(YEAR($B8),MONTH($B8),CC11)),'Datos Mes'!$H4:$H10,'Datos Mes'!$I4:$I10)</f>
        <v>D</v>
      </c>
      <c r="CD10" s="231" t="str">
        <f>LOOKUP(WEEKDAY(DATE(YEAR($B8),MONTH($B8),CD11)),'Datos Mes'!$H4:$H10,'Datos Mes'!$I4:$I10)</f>
        <v>L</v>
      </c>
      <c r="CE10" s="231" t="str">
        <f>LOOKUP(WEEKDAY(DATE(YEAR($B8),MONTH($B8),CE11)),'Datos Mes'!$H4:$H10,'Datos Mes'!$I4:$I10)</f>
        <v>M</v>
      </c>
      <c r="CF10" s="231" t="str">
        <f>LOOKUP(WEEKDAY(DATE(YEAR($B8),MONTH($B8),CF11)),'Datos Mes'!$H4:$H10,'Datos Mes'!$I4:$I10)</f>
        <v>M</v>
      </c>
      <c r="CG10" s="231" t="str">
        <f>LOOKUP(WEEKDAY(DATE(YEAR($B8),MONTH($B8),CG11)),'Datos Mes'!$H4:$H10,'Datos Mes'!$I4:$I10)</f>
        <v>J</v>
      </c>
      <c r="CH10" s="231" t="str">
        <f>LOOKUP(WEEKDAY(DATE(YEAR($B8),MONTH($B8),CH11)),'Datos Mes'!$H4:$H10,'Datos Mes'!$I4:$I10)</f>
        <v>V</v>
      </c>
      <c r="CI10" s="231" t="str">
        <f>LOOKUP(WEEKDAY(DATE(YEAR($B8),MONTH($B8),CI11)),'Datos Mes'!$H4:$H10,'Datos Mes'!$I4:$I10)</f>
        <v>S</v>
      </c>
      <c r="CJ10" s="231" t="str">
        <f>LOOKUP(WEEKDAY(DATE(YEAR($B8),MONTH($B8),CJ11)),'Datos Mes'!$H4:$H10,'Datos Mes'!$I4:$I10)</f>
        <v>D</v>
      </c>
      <c r="CK10" s="231" t="str">
        <f>LOOKUP(WEEKDAY(DATE(YEAR($B8),MONTH($B8),CK11)),'Datos Mes'!$H4:$H10,'Datos Mes'!$I4:$I10)</f>
        <v>L</v>
      </c>
      <c r="CL10" s="231" t="str">
        <f>LOOKUP(WEEKDAY(DATE(YEAR($B8),MONTH($B8),CL11)),'Datos Mes'!$H4:$H10,'Datos Mes'!$I4:$I10)</f>
        <v>M</v>
      </c>
      <c r="CM10" s="231" t="str">
        <f>LOOKUP(WEEKDAY(DATE(YEAR($B8),MONTH($B8),CM11)),'Datos Mes'!$H4:$H10,'Datos Mes'!$I4:$I10)</f>
        <v>M</v>
      </c>
      <c r="CN10" s="231" t="str">
        <f>LOOKUP(WEEKDAY(DATE(YEAR($B8),MONTH($B8),CN11)),'Datos Mes'!$H4:$H10,'Datos Mes'!$I4:$I10)</f>
        <v>J</v>
      </c>
      <c r="CO10" s="231" t="str">
        <f>LOOKUP(WEEKDAY(DATE(YEAR($B8),MONTH($B8),CO11)),'Datos Mes'!$H4:$H10,'Datos Mes'!$I4:$I10)</f>
        <v>V</v>
      </c>
      <c r="CP10" s="231" t="str">
        <f>LOOKUP(WEEKDAY(DATE(YEAR($B8),MONTH($B8),CP11)),'Datos Mes'!$H4:$H10,'Datos Mes'!$I4:$I10)</f>
        <v>S</v>
      </c>
      <c r="CQ10" s="231" t="str">
        <f>LOOKUP(WEEKDAY(DATE(YEAR($B8),MONTH($B8),CQ11)),'Datos Mes'!$H4:$H10,'Datos Mes'!$I4:$I10)</f>
        <v>D</v>
      </c>
      <c r="CR10" s="231" t="str">
        <f>LOOKUP(WEEKDAY(DATE(YEAR($B8),MONTH($B8),CR11)),'Datos Mes'!$H4:$H10,'Datos Mes'!$I4:$I10)</f>
        <v>L</v>
      </c>
      <c r="CS10" s="231" t="str">
        <f>LOOKUP(WEEKDAY(DATE(YEAR($B8),MONTH($B8),CS11)),'Datos Mes'!$H4:$H10,'Datos Mes'!$I4:$I10)</f>
        <v>M</v>
      </c>
      <c r="CT10" s="231" t="str">
        <f>LOOKUP(WEEKDAY(DATE(YEAR($B8),MONTH($B8),CT11)),'Datos Mes'!$H4:$H10,'Datos Mes'!$I4:$I10)</f>
        <v>M</v>
      </c>
      <c r="CU10" s="231" t="str">
        <f>LOOKUP(WEEKDAY(DATE(YEAR($B8),MONTH($B8),CU11)),'Datos Mes'!$H4:$H10,'Datos Mes'!$I4:$I10)</f>
        <v>J</v>
      </c>
      <c r="CV10" s="231" t="e">
        <f>LOOKUP(WEEKDAY(DATE(YEAR($B8),MONTH($B8),CV11)),'Datos Mes'!$H4:$H10,'Datos Mes'!$I4:$I10)</f>
        <v>#VALUE!</v>
      </c>
      <c r="CW10" s="231" t="e">
        <f>LOOKUP(WEEKDAY(DATE(YEAR($B8),MONTH($B8),CW11)),'Datos Mes'!$H4:$H10,'Datos Mes'!$I4:$I10)</f>
        <v>#VALUE!</v>
      </c>
      <c r="CX10" s="231" t="e">
        <f>LOOKUP(WEEKDAY(DATE(YEAR($B8),MONTH($B8),CX11)),'Datos Mes'!$H4:$H10,'Datos Mes'!$I4:$I10)</f>
        <v>#VALUE!</v>
      </c>
      <c r="CY10" s="231" t="e">
        <f>LOOKUP(WEEKDAY(DATE(YEAR($B8),MONTH($B8),CY11)),'Datos Mes'!$H4:$H10,'Datos Mes'!$I4:$I10)</f>
        <v>#VALUE!</v>
      </c>
      <c r="CZ10" s="248" t="s">
        <v>30</v>
      </c>
      <c r="DA10" s="441"/>
      <c r="DB10" s="440" t="s">
        <v>397</v>
      </c>
      <c r="DC10" s="176">
        <f>'Datos Mes'!B34</f>
        <v>895</v>
      </c>
      <c r="DD10" s="250"/>
      <c r="DE10" s="228" t="s">
        <v>400</v>
      </c>
      <c r="DF10" s="251">
        <f>'Datos Mes'!B23</f>
        <v>7000</v>
      </c>
      <c r="DG10" s="252"/>
      <c r="DH10" s="248"/>
      <c r="DI10" s="253" t="s">
        <v>14</v>
      </c>
      <c r="DJ10" s="174"/>
      <c r="DK10" s="254"/>
      <c r="DL10" s="219"/>
      <c r="DM10" s="217" t="s">
        <v>27</v>
      </c>
      <c r="DN10" s="231" t="str">
        <f>LOOKUP(WEEKDAY(DATE(YEAR($B7),MONTH($B7),DN11)),'Datos Mes'!$H4:$H10,'Datos Mes'!$I4:$I10)</f>
        <v>V</v>
      </c>
      <c r="DO10" s="231" t="str">
        <f>LOOKUP(WEEKDAY(DATE(YEAR($B7),MONTH($B7),DO11)),'Datos Mes'!$H4:$H10,'Datos Mes'!$I4:$I10)</f>
        <v>S</v>
      </c>
      <c r="DP10" s="231" t="str">
        <f>LOOKUP(WEEKDAY(DATE(YEAR($B7),MONTH($B7),DP11)),'Datos Mes'!$H4:$H10,'Datos Mes'!$I4:$I10)</f>
        <v>D</v>
      </c>
      <c r="DQ10" s="231" t="str">
        <f>LOOKUP(WEEKDAY(DATE(YEAR($B7),MONTH($B7),DQ11)),'Datos Mes'!$H4:$H10,'Datos Mes'!$I4:$I10)</f>
        <v>L</v>
      </c>
      <c r="DR10" s="231" t="str">
        <f>LOOKUP(WEEKDAY(DATE(YEAR($B7),MONTH($B7),DR11)),'Datos Mes'!$H4:$H10,'Datos Mes'!$I4:$I10)</f>
        <v>M</v>
      </c>
      <c r="DS10" s="231" t="str">
        <f>LOOKUP(WEEKDAY(DATE(YEAR($B7),MONTH($B7),DS11)),'Datos Mes'!$H4:$H10,'Datos Mes'!$I4:$I10)</f>
        <v>M</v>
      </c>
      <c r="DT10" s="231" t="str">
        <f>LOOKUP(WEEKDAY(DATE(YEAR($B7),MONTH($B7),DT11)),'Datos Mes'!$H4:$H10,'Datos Mes'!$I4:$I10)</f>
        <v>J</v>
      </c>
      <c r="DU10" s="231" t="str">
        <f>LOOKUP(WEEKDAY(DATE(YEAR($B7),MONTH($B7),DU11)),'Datos Mes'!$H4:$H10,'Datos Mes'!$I4:$I10)</f>
        <v>V</v>
      </c>
      <c r="DV10" s="231" t="str">
        <f>LOOKUP(WEEKDAY(DATE(YEAR($B7),MONTH($B7),DV11)),'Datos Mes'!$H4:$H10,'Datos Mes'!$I4:$I10)</f>
        <v>S</v>
      </c>
      <c r="DW10" s="231" t="str">
        <f>LOOKUP(WEEKDAY(DATE(YEAR($B7),MONTH($B7),DW11)),'Datos Mes'!$H4:$H10,'Datos Mes'!$I4:$I10)</f>
        <v>D</v>
      </c>
      <c r="DX10" s="231" t="str">
        <f>LOOKUP(WEEKDAY(DATE(YEAR($B7),MONTH($B7),DX11)),'Datos Mes'!$H4:$H10,'Datos Mes'!$I4:$I10)</f>
        <v>L</v>
      </c>
      <c r="DY10" s="255"/>
      <c r="DZ10" s="255"/>
      <c r="EA10" s="256"/>
      <c r="EB10" s="243" t="s">
        <v>108</v>
      </c>
      <c r="EC10" s="242" t="s">
        <v>39</v>
      </c>
      <c r="EF10" s="257"/>
      <c r="EL10" s="242" t="s">
        <v>394</v>
      </c>
      <c r="EN10" s="258"/>
      <c r="EP10" s="259">
        <f>70.3*EG7</f>
        <v>0</v>
      </c>
      <c r="ES10" s="258"/>
      <c r="ET10" s="258"/>
      <c r="EU10" s="258"/>
      <c r="EW10" s="260" t="s">
        <v>213</v>
      </c>
      <c r="EX10" s="261" t="s">
        <v>212</v>
      </c>
      <c r="EY10" s="261"/>
      <c r="EZ10" s="262" t="s">
        <v>216</v>
      </c>
      <c r="FA10" s="263" t="s">
        <v>192</v>
      </c>
      <c r="FB10" s="264"/>
      <c r="FC10" s="264"/>
      <c r="FD10" s="265"/>
      <c r="FE10" s="266" t="s">
        <v>222</v>
      </c>
      <c r="FF10" s="266"/>
      <c r="FG10" s="267" t="s">
        <v>223</v>
      </c>
      <c r="FH10" s="268"/>
      <c r="FI10" s="269" t="s">
        <v>194</v>
      </c>
      <c r="FJ10" s="270"/>
      <c r="FK10" s="268"/>
      <c r="FM10" s="226" t="s">
        <v>405</v>
      </c>
      <c r="FN10" s="226" t="s">
        <v>396</v>
      </c>
      <c r="FS10" s="226" t="s">
        <v>246</v>
      </c>
      <c r="FT10" s="268"/>
      <c r="FW10" s="271" t="s">
        <v>289</v>
      </c>
      <c r="FY10" s="226" t="s">
        <v>294</v>
      </c>
      <c r="GC10" s="226" t="s">
        <v>256</v>
      </c>
      <c r="GD10" s="272"/>
    </row>
    <row r="11" spans="1:186" s="226" customFormat="1" ht="15.75" customHeight="1">
      <c r="A11" s="273" t="s">
        <v>11</v>
      </c>
      <c r="B11" s="274" t="s">
        <v>0</v>
      </c>
      <c r="C11" s="275" t="s">
        <v>24</v>
      </c>
      <c r="D11" s="276">
        <f>DAY('Datos Mes'!B3)</f>
        <v>1</v>
      </c>
      <c r="E11" s="276">
        <f>1+D$11</f>
        <v>2</v>
      </c>
      <c r="F11" s="276">
        <f>1+E11</f>
        <v>3</v>
      </c>
      <c r="G11" s="276">
        <f t="shared" ref="G11:Q11" si="9">1+F11</f>
        <v>4</v>
      </c>
      <c r="H11" s="276">
        <f t="shared" si="9"/>
        <v>5</v>
      </c>
      <c r="I11" s="276">
        <f t="shared" si="9"/>
        <v>6</v>
      </c>
      <c r="J11" s="276">
        <f t="shared" si="9"/>
        <v>7</v>
      </c>
      <c r="K11" s="276">
        <f t="shared" si="9"/>
        <v>8</v>
      </c>
      <c r="L11" s="276">
        <f t="shared" si="9"/>
        <v>9</v>
      </c>
      <c r="M11" s="276">
        <f t="shared" si="9"/>
        <v>10</v>
      </c>
      <c r="N11" s="276">
        <f t="shared" si="9"/>
        <v>11</v>
      </c>
      <c r="O11" s="276">
        <f t="shared" si="9"/>
        <v>12</v>
      </c>
      <c r="P11" s="276">
        <f t="shared" si="9"/>
        <v>13</v>
      </c>
      <c r="Q11" s="276">
        <f t="shared" si="9"/>
        <v>14</v>
      </c>
      <c r="R11" s="277" t="s">
        <v>1</v>
      </c>
      <c r="S11" s="278">
        <f>1+Q11</f>
        <v>15</v>
      </c>
      <c r="T11" s="279">
        <f>1+S11</f>
        <v>16</v>
      </c>
      <c r="U11" s="279">
        <f>1+T11</f>
        <v>17</v>
      </c>
      <c r="V11" s="279">
        <f t="shared" ref="V11:AE11" si="10">1+U11</f>
        <v>18</v>
      </c>
      <c r="W11" s="279">
        <f t="shared" si="10"/>
        <v>19</v>
      </c>
      <c r="X11" s="279">
        <f t="shared" si="10"/>
        <v>20</v>
      </c>
      <c r="Y11" s="279">
        <f t="shared" si="10"/>
        <v>21</v>
      </c>
      <c r="Z11" s="279">
        <f t="shared" si="10"/>
        <v>22</v>
      </c>
      <c r="AA11" s="279">
        <f t="shared" si="10"/>
        <v>23</v>
      </c>
      <c r="AB11" s="279">
        <f t="shared" si="10"/>
        <v>24</v>
      </c>
      <c r="AC11" s="279">
        <f t="shared" si="10"/>
        <v>25</v>
      </c>
      <c r="AD11" s="279">
        <f t="shared" si="10"/>
        <v>26</v>
      </c>
      <c r="AE11" s="279">
        <f t="shared" si="10"/>
        <v>27</v>
      </c>
      <c r="AF11" s="279">
        <f>1+AE11</f>
        <v>28</v>
      </c>
      <c r="AG11" s="279">
        <f>1+AF11</f>
        <v>29</v>
      </c>
      <c r="AH11" s="279">
        <f>1+AG11</f>
        <v>30</v>
      </c>
      <c r="AI11" s="279">
        <f>1+AH11</f>
        <v>31</v>
      </c>
      <c r="AJ11" s="233" t="s">
        <v>432</v>
      </c>
      <c r="AK11" s="465"/>
      <c r="AL11" s="467" t="s">
        <v>422</v>
      </c>
      <c r="AM11" s="280" t="s">
        <v>423</v>
      </c>
      <c r="AN11" s="281" t="s">
        <v>424</v>
      </c>
      <c r="AO11" s="282" t="s">
        <v>425</v>
      </c>
      <c r="AP11" s="282" t="s">
        <v>426</v>
      </c>
      <c r="AQ11" s="283" t="s">
        <v>427</v>
      </c>
      <c r="AR11" s="249" t="s">
        <v>191</v>
      </c>
      <c r="AS11" s="280" t="s">
        <v>16</v>
      </c>
      <c r="AT11" s="284" t="s">
        <v>412</v>
      </c>
      <c r="AU11" s="284" t="s">
        <v>395</v>
      </c>
      <c r="AV11" s="280" t="s">
        <v>406</v>
      </c>
      <c r="AW11" s="280" t="s">
        <v>429</v>
      </c>
      <c r="AX11" s="280" t="s">
        <v>392</v>
      </c>
      <c r="AY11" s="284" t="s">
        <v>54</v>
      </c>
      <c r="AZ11" s="426" t="s">
        <v>415</v>
      </c>
      <c r="BA11" s="285" t="s">
        <v>37</v>
      </c>
      <c r="BB11" s="286" t="s">
        <v>38</v>
      </c>
      <c r="BC11" s="287" t="s">
        <v>13</v>
      </c>
      <c r="BD11" s="242"/>
      <c r="BE11" s="242"/>
      <c r="BF11" s="437" t="s">
        <v>417</v>
      </c>
      <c r="BG11" s="435" t="s">
        <v>18</v>
      </c>
      <c r="BH11" s="288" t="s">
        <v>11</v>
      </c>
      <c r="BI11" s="279">
        <f>DAY('Datos Mes'!$B$16)</f>
        <v>20</v>
      </c>
      <c r="BJ11" s="279">
        <f>BI11+1</f>
        <v>21</v>
      </c>
      <c r="BK11" s="279">
        <f t="shared" ref="BK11:BR11" si="11">BJ11+1</f>
        <v>22</v>
      </c>
      <c r="BL11" s="279">
        <f t="shared" si="11"/>
        <v>23</v>
      </c>
      <c r="BM11" s="279">
        <f t="shared" si="11"/>
        <v>24</v>
      </c>
      <c r="BN11" s="279">
        <f t="shared" si="11"/>
        <v>25</v>
      </c>
      <c r="BO11" s="279">
        <f t="shared" si="11"/>
        <v>26</v>
      </c>
      <c r="BP11" s="279">
        <f t="shared" si="11"/>
        <v>27</v>
      </c>
      <c r="BQ11" s="279">
        <f t="shared" si="11"/>
        <v>28</v>
      </c>
      <c r="BR11" s="279">
        <f t="shared" si="11"/>
        <v>29</v>
      </c>
      <c r="BS11" s="279"/>
      <c r="BT11" s="279"/>
      <c r="BU11" s="279"/>
      <c r="BV11" s="279"/>
      <c r="BW11" s="289"/>
      <c r="BX11" s="278">
        <f>DAY('Datos Mes'!$B$3)</f>
        <v>1</v>
      </c>
      <c r="BY11" s="276">
        <f>1+BX11</f>
        <v>2</v>
      </c>
      <c r="BZ11" s="276">
        <f>1+BY11</f>
        <v>3</v>
      </c>
      <c r="CA11" s="276">
        <f t="shared" ref="CA11:CN11" si="12">1+BZ11</f>
        <v>4</v>
      </c>
      <c r="CB11" s="276">
        <f t="shared" si="12"/>
        <v>5</v>
      </c>
      <c r="CC11" s="276">
        <f t="shared" si="12"/>
        <v>6</v>
      </c>
      <c r="CD11" s="276">
        <f t="shared" si="12"/>
        <v>7</v>
      </c>
      <c r="CE11" s="276">
        <f t="shared" si="12"/>
        <v>8</v>
      </c>
      <c r="CF11" s="276">
        <f t="shared" si="12"/>
        <v>9</v>
      </c>
      <c r="CG11" s="276">
        <f t="shared" si="12"/>
        <v>10</v>
      </c>
      <c r="CH11" s="276">
        <f t="shared" si="12"/>
        <v>11</v>
      </c>
      <c r="CI11" s="276">
        <f t="shared" si="12"/>
        <v>12</v>
      </c>
      <c r="CJ11" s="276">
        <f t="shared" si="12"/>
        <v>13</v>
      </c>
      <c r="CK11" s="276">
        <f t="shared" si="12"/>
        <v>14</v>
      </c>
      <c r="CL11" s="276">
        <f t="shared" si="12"/>
        <v>15</v>
      </c>
      <c r="CM11" s="276">
        <f t="shared" si="12"/>
        <v>16</v>
      </c>
      <c r="CN11" s="276">
        <f t="shared" si="12"/>
        <v>17</v>
      </c>
      <c r="CO11" s="279">
        <f>IF(1+CN11&lt;=DAY('Datos Mes'!$B17),1+CN11,"")</f>
        <v>18</v>
      </c>
      <c r="CP11" s="279">
        <f>IF(1+CO11&lt;=DAY('Datos Mes'!$B17),1+CO11,"")</f>
        <v>19</v>
      </c>
      <c r="CQ11" s="279">
        <f>IF(1+CP11&lt;=DAY('Datos Mes'!$B17),1+CP11,"")</f>
        <v>20</v>
      </c>
      <c r="CR11" s="279">
        <f>IF(1+CQ11&lt;=DAY('Datos Mes'!$B17),1+CQ11,"")</f>
        <v>21</v>
      </c>
      <c r="CS11" s="279">
        <f>IF(1+CR11&lt;=DAY('Datos Mes'!$B17),1+CR11,"")</f>
        <v>22</v>
      </c>
      <c r="CT11" s="279">
        <f>IF(1+CS11&lt;=DAY('Datos Mes'!$B17),1+CS11,"")</f>
        <v>23</v>
      </c>
      <c r="CU11" s="279">
        <f>IF(1+CT11&lt;=DAY('Datos Mes'!$B17),1+CT11,"")</f>
        <v>24</v>
      </c>
      <c r="CV11" s="279" t="str">
        <f>IF(1+CU11&lt;=DAY('Datos Mes'!$B17),1+CU11,"")</f>
        <v/>
      </c>
      <c r="CW11" s="279" t="e">
        <f>IF(1+CV11&lt;=DAY('Datos Mes'!$B17),1+CV11,"")</f>
        <v>#VALUE!</v>
      </c>
      <c r="CX11" s="279" t="e">
        <f>IF(1+CW11&lt;=DAY('Datos Mes'!$B17),1+CW11,"")</f>
        <v>#VALUE!</v>
      </c>
      <c r="CY11" s="279" t="e">
        <f>IF(1+CX11&lt;=DAY('Datos Mes'!$B17),1+CX11,"")</f>
        <v>#VALUE!</v>
      </c>
      <c r="CZ11" s="290" t="s">
        <v>404</v>
      </c>
      <c r="DA11" s="291" t="s">
        <v>30</v>
      </c>
      <c r="DB11" s="424" t="s">
        <v>418</v>
      </c>
      <c r="DC11" s="292" t="s">
        <v>310</v>
      </c>
      <c r="DD11" s="293" t="s">
        <v>398</v>
      </c>
      <c r="DE11" s="294" t="s">
        <v>399</v>
      </c>
      <c r="DF11" s="295" t="s">
        <v>15</v>
      </c>
      <c r="DG11" s="295" t="s">
        <v>435</v>
      </c>
      <c r="DH11" s="296" t="s">
        <v>436</v>
      </c>
      <c r="DI11" s="297" t="s">
        <v>53</v>
      </c>
      <c r="DJ11" s="174"/>
      <c r="DK11" s="298" t="s">
        <v>20</v>
      </c>
      <c r="DL11" s="298" t="s">
        <v>21</v>
      </c>
      <c r="DM11" s="298" t="s">
        <v>28</v>
      </c>
      <c r="DN11" s="279">
        <f>DAY('Datos Mes'!B16)</f>
        <v>20</v>
      </c>
      <c r="DO11" s="279">
        <f>DN11+1</f>
        <v>21</v>
      </c>
      <c r="DP11" s="279">
        <f t="shared" ref="DP11:DX11" si="13">DO11+1</f>
        <v>22</v>
      </c>
      <c r="DQ11" s="279">
        <f t="shared" si="13"/>
        <v>23</v>
      </c>
      <c r="DR11" s="279">
        <f t="shared" si="13"/>
        <v>24</v>
      </c>
      <c r="DS11" s="279">
        <f t="shared" si="13"/>
        <v>25</v>
      </c>
      <c r="DT11" s="279">
        <f t="shared" si="13"/>
        <v>26</v>
      </c>
      <c r="DU11" s="279">
        <f t="shared" si="13"/>
        <v>27</v>
      </c>
      <c r="DV11" s="279">
        <f t="shared" si="13"/>
        <v>28</v>
      </c>
      <c r="DW11" s="279">
        <f t="shared" si="13"/>
        <v>29</v>
      </c>
      <c r="DX11" s="279">
        <f t="shared" si="13"/>
        <v>30</v>
      </c>
      <c r="DY11" s="279" t="s">
        <v>134</v>
      </c>
      <c r="DZ11" s="299"/>
      <c r="EA11" s="300"/>
      <c r="EB11" s="243"/>
      <c r="EF11" s="242" t="s">
        <v>182</v>
      </c>
      <c r="EG11" s="242" t="s">
        <v>183</v>
      </c>
      <c r="EH11" s="242" t="s">
        <v>184</v>
      </c>
      <c r="EI11" s="242" t="s">
        <v>371</v>
      </c>
      <c r="EJ11" s="242" t="s">
        <v>185</v>
      </c>
      <c r="EK11" s="242" t="s">
        <v>186</v>
      </c>
      <c r="EL11" s="242" t="s">
        <v>30</v>
      </c>
      <c r="EM11" s="242" t="s">
        <v>187</v>
      </c>
      <c r="EN11" s="242" t="s">
        <v>188</v>
      </c>
      <c r="EO11" s="242" t="s">
        <v>189</v>
      </c>
      <c r="EP11" s="242" t="s">
        <v>220</v>
      </c>
      <c r="EQ11" s="242" t="s">
        <v>209</v>
      </c>
      <c r="ER11" s="242" t="s">
        <v>190</v>
      </c>
      <c r="ES11" s="242" t="s">
        <v>9</v>
      </c>
      <c r="ET11" s="242" t="s">
        <v>191</v>
      </c>
      <c r="EU11" s="242" t="s">
        <v>311</v>
      </c>
      <c r="EV11" s="242" t="s">
        <v>210</v>
      </c>
      <c r="EW11" s="301" t="s">
        <v>214</v>
      </c>
      <c r="EX11" s="302"/>
      <c r="EY11" s="302" t="s">
        <v>215</v>
      </c>
      <c r="EZ11" s="303"/>
      <c r="FA11" s="304" t="s">
        <v>211</v>
      </c>
      <c r="FB11" s="305"/>
      <c r="FC11" s="305" t="s">
        <v>217</v>
      </c>
      <c r="FD11" s="306" t="s">
        <v>238</v>
      </c>
      <c r="FE11" s="307" t="s">
        <v>239</v>
      </c>
      <c r="FF11" s="307" t="s">
        <v>241</v>
      </c>
      <c r="FG11" s="308" t="s">
        <v>224</v>
      </c>
      <c r="FH11" s="268" t="s">
        <v>193</v>
      </c>
      <c r="FI11" s="269" t="s">
        <v>205</v>
      </c>
      <c r="FJ11" s="270" t="s">
        <v>206</v>
      </c>
      <c r="FK11" s="268" t="s">
        <v>207</v>
      </c>
      <c r="FL11" s="226" t="s">
        <v>196</v>
      </c>
      <c r="FM11" s="226" t="s">
        <v>393</v>
      </c>
      <c r="FN11" s="226" t="s">
        <v>392</v>
      </c>
      <c r="FO11" s="226" t="s">
        <v>197</v>
      </c>
      <c r="FP11" s="226" t="s">
        <v>243</v>
      </c>
      <c r="FQ11" s="226" t="s">
        <v>242</v>
      </c>
      <c r="FS11" s="226" t="s">
        <v>247</v>
      </c>
      <c r="FT11" s="268" t="s">
        <v>237</v>
      </c>
      <c r="FU11" s="226" t="s">
        <v>248</v>
      </c>
      <c r="FV11" s="226" t="s">
        <v>249</v>
      </c>
      <c r="FW11" s="226" t="s">
        <v>195</v>
      </c>
      <c r="FX11" s="226" t="s">
        <v>253</v>
      </c>
      <c r="FY11" s="226" t="s">
        <v>251</v>
      </c>
      <c r="FZ11" s="226" t="s">
        <v>252</v>
      </c>
      <c r="GA11" s="226" t="s">
        <v>255</v>
      </c>
      <c r="GB11" s="226" t="s">
        <v>293</v>
      </c>
      <c r="GC11" s="309" t="s">
        <v>295</v>
      </c>
      <c r="GD11" s="272" t="s">
        <v>254</v>
      </c>
    </row>
    <row r="12" spans="1:186" s="329" customFormat="1" ht="15.75" customHeight="1">
      <c r="A12" s="421"/>
      <c r="B12" s="421"/>
      <c r="C12" s="311">
        <f>DK12</f>
        <v>0</v>
      </c>
      <c r="D12" s="429"/>
      <c r="E12" s="429"/>
      <c r="F12" s="429"/>
      <c r="G12" s="429"/>
      <c r="H12" s="429"/>
      <c r="I12" s="429"/>
      <c r="J12" s="429"/>
      <c r="K12" s="429"/>
      <c r="L12" s="429"/>
      <c r="M12" s="429"/>
      <c r="N12" s="429"/>
      <c r="O12" s="429"/>
      <c r="P12" s="429"/>
      <c r="Q12" s="429"/>
      <c r="R12" s="312"/>
      <c r="S12" s="430"/>
      <c r="T12" s="429"/>
      <c r="U12" s="429"/>
      <c r="V12" s="429"/>
      <c r="W12" s="429"/>
      <c r="X12" s="429"/>
      <c r="Y12" s="429"/>
      <c r="Z12" s="429"/>
      <c r="AA12" s="429"/>
      <c r="AB12" s="429"/>
      <c r="AC12" s="429"/>
      <c r="AD12" s="429"/>
      <c r="AE12" s="429"/>
      <c r="AF12" s="429"/>
      <c r="AG12" s="429"/>
      <c r="AH12" s="429"/>
      <c r="AI12" s="431"/>
      <c r="AJ12" s="328"/>
      <c r="AK12" s="314">
        <f t="shared" ref="AK12" si="14">A12</f>
        <v>0</v>
      </c>
      <c r="AL12" s="469">
        <f>COUNTIF(D12:AI12,"X")+COUNTIF(D12:AI12,"V")-C12</f>
        <v>0</v>
      </c>
      <c r="AM12" s="469">
        <f>COUNTIF(D12:AK12,"S")</f>
        <v>0</v>
      </c>
      <c r="AN12" s="470">
        <f>COUNTIF(D12:AI12,"D")</f>
        <v>0</v>
      </c>
      <c r="AO12" s="469">
        <f t="shared" ref="AO12:AO75" si="15">COUNTIF($D12:$AI12,"X")+COUNTIF($D12:$AI12,"LL")+COUNTIF($D12:$AK12,"P")+COUNTIF($D12:$AI12,"R")+COUNTIF($D12:$AI12,"F")+COUNTIF($D12:$AI12,"V")</f>
        <v>0</v>
      </c>
      <c r="AP12" s="469">
        <f t="shared" ref="AP12:AP75" si="16">COUNTIF($D12:$AI12,"X")+COUNTIF($D12:$AK12,"S")+COUNTIF($D12:$AI12,"LL")+COUNTIF($D12:$AK12,"P")+COUNTIF($D12:$AI12,"R")+COUNTIF($D12:$AI12,"F")</f>
        <v>0</v>
      </c>
      <c r="AQ12" s="471">
        <f t="shared" ref="AQ12" si="17">COUNTIF(D12:AK12,"X")+COUNTIF(D12:AK12,"ll")-C12-COUNTIF(DN12:DX12,"S")-COUNTIF(DN12:DX12,"V")</f>
        <v>0</v>
      </c>
      <c r="AR12" s="472">
        <f>AQ12</f>
        <v>0</v>
      </c>
      <c r="AS12" s="422"/>
      <c r="AT12" s="423">
        <f t="shared" ref="AT12" si="18">AS12/7.5*1.5*(CZ12-DA12)</f>
        <v>0</v>
      </c>
      <c r="AU12" s="422"/>
      <c r="AV12" s="315">
        <f>AS12/7.5*AU12+C12*0.2*AS12</f>
        <v>0</v>
      </c>
      <c r="AW12" s="422"/>
      <c r="AX12" s="422"/>
      <c r="AY12" s="315">
        <f t="shared" ref="AY12" si="19">DI12</f>
        <v>0</v>
      </c>
      <c r="AZ12" s="315">
        <f>(AQ12)*'Datos Mes'!$B$27+DB12</f>
        <v>0</v>
      </c>
      <c r="BA12" s="421"/>
      <c r="BB12" s="427"/>
      <c r="BC12" s="438"/>
      <c r="BF12" s="473"/>
      <c r="BG12" s="317">
        <f>(COUNTIF($D12:$AI12,"LL")+DL12)*(AS12-'Datos Mes'!$B$23)</f>
        <v>0</v>
      </c>
      <c r="BH12" s="474">
        <f t="shared" ref="BH12" si="20">A12</f>
        <v>0</v>
      </c>
      <c r="BI12" s="402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4"/>
      <c r="BU12" s="404"/>
      <c r="BV12" s="404"/>
      <c r="BW12" s="405"/>
      <c r="BX12" s="406"/>
      <c r="BY12" s="403"/>
      <c r="BZ12" s="403"/>
      <c r="CA12" s="407"/>
      <c r="CB12" s="407"/>
      <c r="CC12" s="408"/>
      <c r="CD12" s="408"/>
      <c r="CE12" s="408"/>
      <c r="CF12" s="408"/>
      <c r="CG12" s="408"/>
      <c r="CH12" s="407"/>
      <c r="CI12" s="407"/>
      <c r="CJ12" s="408"/>
      <c r="CK12" s="408"/>
      <c r="CL12" s="408"/>
      <c r="CM12" s="408"/>
      <c r="CN12" s="408"/>
      <c r="CO12" s="407"/>
      <c r="CP12" s="409"/>
      <c r="CQ12" s="410"/>
      <c r="CR12" s="411"/>
      <c r="CS12" s="410"/>
      <c r="CT12" s="410"/>
      <c r="CU12" s="410"/>
      <c r="CV12" s="410"/>
      <c r="CW12" s="410"/>
      <c r="CX12" s="404"/>
      <c r="CY12" s="404"/>
      <c r="CZ12" s="320">
        <f t="shared" ref="CZ12" si="21">SUM(BI12:CY12)</f>
        <v>0</v>
      </c>
      <c r="DA12" s="321"/>
      <c r="DB12" s="414"/>
      <c r="DC12" s="322">
        <f t="shared" ref="DC12" si="22">(64+$DC$10/8)*DD12</f>
        <v>0</v>
      </c>
      <c r="DD12" s="413"/>
      <c r="DE12" s="414"/>
      <c r="DF12" s="323">
        <f>COUNTIF(D12:AI12,"LL")*$DF$10*1.2</f>
        <v>0</v>
      </c>
      <c r="DG12" s="323">
        <f t="shared" ref="DG12" si="23">DL12*$DF$10</f>
        <v>0</v>
      </c>
      <c r="DH12" s="324">
        <f t="shared" ref="DH12" si="24">AS12*DM12</f>
        <v>0</v>
      </c>
      <c r="DI12" s="325">
        <f>+DC12+DE12+DF12+DG12+DH12</f>
        <v>0</v>
      </c>
      <c r="DJ12" s="177"/>
      <c r="DK12" s="315">
        <f t="shared" ref="DK12" si="25">DL12+COUNTIF(DN12:EA12,"F")+COUNTIF(DN12:EA12,"E")+COUNTIF(DN12:EA12,"P")+COUNTIF(DN12:EA12,"A")</f>
        <v>0</v>
      </c>
      <c r="DL12" s="315">
        <f t="shared" ref="DL12" si="26">COUNTIF(DN12:EA12,"LL")</f>
        <v>0</v>
      </c>
      <c r="DM12" s="315">
        <f t="shared" ref="DM12" si="27">COUNTIF(DN12:EA12,"X")</f>
        <v>0</v>
      </c>
      <c r="DN12" s="415"/>
      <c r="DO12" s="416"/>
      <c r="DP12" s="416"/>
      <c r="DQ12" s="416"/>
      <c r="DR12" s="417"/>
      <c r="DS12" s="416"/>
      <c r="DT12" s="416"/>
      <c r="DU12" s="416"/>
      <c r="DV12" s="418"/>
      <c r="DW12" s="416"/>
      <c r="DX12" s="416"/>
      <c r="DY12" s="419"/>
      <c r="DZ12" s="419"/>
      <c r="EA12" s="420"/>
      <c r="EB12" s="313"/>
      <c r="EC12" s="329" t="s">
        <v>133</v>
      </c>
      <c r="EF12" s="330">
        <f>'Datos Mes'!$B$23</f>
        <v>7000</v>
      </c>
      <c r="EG12" s="330">
        <f t="shared" ref="EG12" si="28">AS12</f>
        <v>0</v>
      </c>
      <c r="EH12" s="330">
        <f t="shared" ref="EH12" si="29">EG12*AL12</f>
        <v>0</v>
      </c>
      <c r="EI12" s="330" t="e">
        <f t="shared" ref="EI12" si="30">(EH12+EL12)/AO12*AM12</f>
        <v>#DIV/0!</v>
      </c>
      <c r="EJ12" s="330" t="e">
        <f t="shared" ref="EJ12" si="31">(EH12+EI12+EK12)/AP12*AN12</f>
        <v>#DIV/0!</v>
      </c>
      <c r="EK12" s="330">
        <f>AT12</f>
        <v>0</v>
      </c>
      <c r="EL12" s="330">
        <f>-AV12</f>
        <v>0</v>
      </c>
      <c r="EM12" s="330">
        <f>AY12</f>
        <v>0</v>
      </c>
      <c r="EN12" s="330">
        <f>'Datos Mes'!$B$24*AL12</f>
        <v>0</v>
      </c>
      <c r="EO12" s="330" t="e">
        <f>IF(SUM(EH12:EN12)&gt;'Datos Mes'!$B$21,'Datos Mes'!$B$21,SUM(EH12:EN12))</f>
        <v>#DIV/0!</v>
      </c>
      <c r="EP12" s="330" t="e">
        <f>IF(SUM(EH12:EN12)&gt;'Datos Mes'!$B$21,SUM(EH12:EN12)-EO12,0)</f>
        <v>#DIV/0!</v>
      </c>
      <c r="EQ12" s="330"/>
      <c r="ER12" s="330" t="e">
        <f>LOOKUP(EO12/AL12,'Datos Mes'!$B$75:$B$82,'Datos Mes'!$C$75:$C$82)*EQ12</f>
        <v>#DIV/0!</v>
      </c>
      <c r="ES12" s="330">
        <f>'Datos Mes'!$B$25*$AQ12</f>
        <v>0</v>
      </c>
      <c r="ET12" s="330">
        <f>'Datos Mes'!$B$26*$AQ12</f>
        <v>0</v>
      </c>
      <c r="EU12" s="330">
        <f t="shared" ref="EU12" si="32">AZ12</f>
        <v>0</v>
      </c>
      <c r="EV12" s="331" t="e">
        <f>ER12+ES12+ET12+EU12</f>
        <v>#DIV/0!</v>
      </c>
      <c r="EW12" s="455" t="s">
        <v>244</v>
      </c>
      <c r="EX12" s="457"/>
      <c r="EY12" s="331" t="e">
        <f>'Datos Mes'!$B$28*EO12</f>
        <v>#DIV/0!</v>
      </c>
      <c r="EZ12" s="331" t="e">
        <f>IF(EX12*'Datos Mes'!$B$19-EY12&gt;0,EX12*'Datos Mes'!$B$19-EY12,0)</f>
        <v>#DIV/0!</v>
      </c>
      <c r="FA12" s="456" t="s">
        <v>233</v>
      </c>
      <c r="FB12" s="455" t="s">
        <v>245</v>
      </c>
      <c r="FC12" s="333"/>
      <c r="FD12" s="331" t="e">
        <f t="shared" ref="FD12" si="33">FC12*EO12</f>
        <v>#DIV/0!</v>
      </c>
      <c r="FE12" s="331" t="e">
        <f>IF(SUM(EH12:EN12)&gt;'Datos Mes'!$B$22,'Datos Mes'!$B$22,SUM(EH12:EN12))</f>
        <v>#DIV/0!</v>
      </c>
      <c r="FF12" s="331" t="e">
        <f>FE12*'Datos Mes'!$B$30</f>
        <v>#DIV/0!</v>
      </c>
      <c r="FG12" s="331" t="e">
        <f t="shared" ref="FG12" si="34">EY12+FD12+EZ12</f>
        <v>#DIV/0!</v>
      </c>
      <c r="FH12" s="331" t="e">
        <f t="shared" ref="FH12" si="35">EO12+EP12-FG12</f>
        <v>#DIV/0!</v>
      </c>
      <c r="FI12" s="334" t="e">
        <f>LOOKUP(FH12,'Datos Mes'!$B$54:$B$69,'Datos Mes'!$C$54:$C$69)</f>
        <v>#DIV/0!</v>
      </c>
      <c r="FJ12" s="331" t="e">
        <f>LOOKUP(FH12,'Datos Mes'!$B$54:$B$69,'Datos Mes'!$E$54:$E$69)</f>
        <v>#DIV/0!</v>
      </c>
      <c r="FK12" s="331" t="e">
        <f t="shared" ref="FK12" si="36">FH12*FI12-FJ12</f>
        <v>#DIV/0!</v>
      </c>
      <c r="FL12" s="331">
        <f t="shared" ref="FL12" si="37">R12</f>
        <v>0</v>
      </c>
      <c r="FM12" s="331">
        <f>AW12</f>
        <v>0</v>
      </c>
      <c r="FN12" s="331">
        <f>AX12</f>
        <v>0</v>
      </c>
      <c r="FO12" s="331" t="e">
        <f>FG12+FK12+FL12-FM12-FN12</f>
        <v>#DIV/0!</v>
      </c>
      <c r="FP12" s="331" t="e">
        <f t="shared" ref="FP12" si="38">EO12+EP12+EV12-FO12</f>
        <v>#DIV/0!</v>
      </c>
      <c r="FQ12" s="335" t="e">
        <f t="shared" ref="FQ12" si="39">FP12+FL12</f>
        <v>#DIV/0!</v>
      </c>
      <c r="FS12" s="331" t="e">
        <f t="shared" ref="FS12" si="40">EO12+EP12+EV12</f>
        <v>#DIV/0!</v>
      </c>
      <c r="FT12" s="331" t="e">
        <f>IF($FB12="Activo",LOOKUP($FA12,'Datos Mes'!$A$87:$A$92,'Datos Mes'!$C$87:$C$92),0)*$EO12</f>
        <v>#DIV/0!</v>
      </c>
      <c r="FU12" s="331" t="e">
        <f>IF($FB12="Activo",'Datos Mes'!$B$31,0)*$EO12</f>
        <v>#DIV/0!</v>
      </c>
      <c r="FV12" s="331" t="e">
        <f>'Datos Mes'!$B$32*$EO12</f>
        <v>#DIV/0!</v>
      </c>
      <c r="FW12" s="331" t="e">
        <f>'Datos Mes'!$D$28*$EO12</f>
        <v>#DIV/0!</v>
      </c>
      <c r="FX12" s="331" t="e">
        <f t="shared" ref="FX12" si="41">SUM(FS12:FV12)</f>
        <v>#DIV/0!</v>
      </c>
      <c r="FY12" s="331" t="e">
        <f t="shared" ref="FY12:FY75" si="42">$FX12/($AL12+$AN12)*1.75</f>
        <v>#DIV/0!</v>
      </c>
      <c r="FZ12" s="331" t="e">
        <f t="shared" ref="FZ12:FZ75" si="43">$FX12/($AL12+$AN12)*13/12</f>
        <v>#DIV/0!</v>
      </c>
      <c r="GA12" s="331">
        <f>(AS12+'Datos Mes'!B$24)*30/12</f>
        <v>9035.326086956522</v>
      </c>
      <c r="GB12" s="331" t="e">
        <f t="shared" ref="GB12" si="44">FX12+SUM(FY12:GA12)</f>
        <v>#DIV/0!</v>
      </c>
      <c r="GC12" s="331" t="e">
        <f t="shared" ref="GC12" si="45">GB12/AQ12</f>
        <v>#DIV/0!</v>
      </c>
      <c r="GD12" s="333" t="e">
        <f t="shared" ref="GD12" si="46">GC12/AS12</f>
        <v>#DIV/0!</v>
      </c>
    </row>
    <row r="13" spans="1:186" s="329" customFormat="1" ht="15.75" customHeight="1">
      <c r="A13" s="421"/>
      <c r="B13" s="421"/>
      <c r="C13" s="311">
        <f t="shared" ref="C13:C76" si="47">DK13</f>
        <v>0</v>
      </c>
      <c r="D13" s="429"/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312"/>
      <c r="S13" s="430"/>
      <c r="T13" s="429"/>
      <c r="U13" s="429"/>
      <c r="V13" s="429"/>
      <c r="W13" s="429"/>
      <c r="X13" s="429"/>
      <c r="Y13" s="429"/>
      <c r="Z13" s="429"/>
      <c r="AA13" s="429"/>
      <c r="AB13" s="429"/>
      <c r="AC13" s="429"/>
      <c r="AD13" s="429"/>
      <c r="AE13" s="429"/>
      <c r="AF13" s="429"/>
      <c r="AG13" s="429"/>
      <c r="AH13" s="429"/>
      <c r="AI13" s="431"/>
      <c r="AJ13" s="328"/>
      <c r="AK13" s="314">
        <f t="shared" ref="AK13:AK15" si="48">A13</f>
        <v>0</v>
      </c>
      <c r="AL13" s="469">
        <f t="shared" ref="AL13:AL15" si="49">COUNTIF(D13:AI13,"X")+COUNTIF(D13:AI13,"V")-C13</f>
        <v>0</v>
      </c>
      <c r="AM13" s="469">
        <f t="shared" ref="AM13:AM15" si="50">COUNTIF(D13:AK13,"S")</f>
        <v>0</v>
      </c>
      <c r="AN13" s="470">
        <f t="shared" ref="AN13:AN15" si="51">COUNTIF(D13:AI13,"D")</f>
        <v>0</v>
      </c>
      <c r="AO13" s="469">
        <f t="shared" si="15"/>
        <v>0</v>
      </c>
      <c r="AP13" s="469">
        <f t="shared" si="16"/>
        <v>0</v>
      </c>
      <c r="AQ13" s="471">
        <f t="shared" ref="AQ13:AQ15" si="52">COUNTIF(D13:AK13,"X")+COUNTIF(D13:AK13,"ll")-C13-COUNTIF(DN13:DX13,"S")-COUNTIF(DN13:DX13,"V")</f>
        <v>0</v>
      </c>
      <c r="AR13" s="472">
        <f t="shared" ref="AR13:AR76" si="53">AQ13</f>
        <v>0</v>
      </c>
      <c r="AS13" s="422"/>
      <c r="AT13" s="423">
        <f t="shared" ref="AT13:AT15" si="54">AS13/7.5*1.5*(CZ13-DA13)</f>
        <v>0</v>
      </c>
      <c r="AU13" s="422"/>
      <c r="AV13" s="315">
        <f t="shared" ref="AV13:AV15" si="55">AS13/7.5*AU13+C13*0.2*AS13</f>
        <v>0</v>
      </c>
      <c r="AW13" s="422"/>
      <c r="AX13" s="422"/>
      <c r="AY13" s="315">
        <f t="shared" ref="AY13:AY15" si="56">DI13</f>
        <v>0</v>
      </c>
      <c r="AZ13" s="315">
        <f>(AQ13)*'Datos Mes'!$B$27+DB13</f>
        <v>0</v>
      </c>
      <c r="BA13" s="421"/>
      <c r="BB13" s="427"/>
      <c r="BC13" s="438"/>
      <c r="BF13" s="473"/>
      <c r="BG13" s="317">
        <f>(COUNTIF($D13:$AI13,"LL")+DL13)*(AS13-'Datos Mes'!$B$23)</f>
        <v>0</v>
      </c>
      <c r="BH13" s="474">
        <f t="shared" ref="BH13:BH15" si="57">A13</f>
        <v>0</v>
      </c>
      <c r="BI13" s="402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4"/>
      <c r="BU13" s="404"/>
      <c r="BV13" s="404"/>
      <c r="BW13" s="405"/>
      <c r="BX13" s="406"/>
      <c r="BY13" s="403"/>
      <c r="BZ13" s="403"/>
      <c r="CA13" s="407"/>
      <c r="CB13" s="407"/>
      <c r="CC13" s="408"/>
      <c r="CD13" s="408"/>
      <c r="CE13" s="408"/>
      <c r="CF13" s="408"/>
      <c r="CG13" s="408"/>
      <c r="CH13" s="407"/>
      <c r="CI13" s="407"/>
      <c r="CJ13" s="408"/>
      <c r="CK13" s="408"/>
      <c r="CL13" s="408"/>
      <c r="CM13" s="408"/>
      <c r="CN13" s="408"/>
      <c r="CO13" s="407"/>
      <c r="CP13" s="409"/>
      <c r="CQ13" s="410"/>
      <c r="CR13" s="411"/>
      <c r="CS13" s="410"/>
      <c r="CT13" s="410"/>
      <c r="CU13" s="410"/>
      <c r="CV13" s="410"/>
      <c r="CW13" s="410"/>
      <c r="CX13" s="404"/>
      <c r="CY13" s="404"/>
      <c r="CZ13" s="320">
        <f t="shared" ref="CZ13:CZ15" si="58">SUM(BI13:CY13)</f>
        <v>0</v>
      </c>
      <c r="DA13" s="321"/>
      <c r="DB13" s="414"/>
      <c r="DC13" s="322">
        <f t="shared" ref="DC13:DC15" si="59">(64+$DC$10/8)*DD13</f>
        <v>0</v>
      </c>
      <c r="DD13" s="413"/>
      <c r="DE13" s="414"/>
      <c r="DF13" s="323">
        <f t="shared" ref="DF13:DF15" si="60">COUNTIF(D13:AI13,"LL")*$DF$10*1.2</f>
        <v>0</v>
      </c>
      <c r="DG13" s="323">
        <f t="shared" ref="DG13:DG15" si="61">DL13*$DF$10</f>
        <v>0</v>
      </c>
      <c r="DH13" s="324">
        <f t="shared" ref="DH13:DH15" si="62">AS13*DM13</f>
        <v>0</v>
      </c>
      <c r="DI13" s="325">
        <f t="shared" ref="DI13:DI15" si="63">+DC13+DE13+DF13+DG13+DH13</f>
        <v>0</v>
      </c>
      <c r="DJ13" s="177"/>
      <c r="DK13" s="315">
        <f t="shared" ref="DK13:DK15" si="64">DL13+COUNTIF(DN13:EA13,"F")+COUNTIF(DN13:EA13,"E")+COUNTIF(DN13:EA13,"P")+COUNTIF(DN13:EA13,"A")</f>
        <v>0</v>
      </c>
      <c r="DL13" s="315">
        <f t="shared" ref="DL13:DL15" si="65">COUNTIF(DN13:EA13,"LL")</f>
        <v>0</v>
      </c>
      <c r="DM13" s="315">
        <f t="shared" ref="DM13:DM15" si="66">COUNTIF(DN13:EA13,"X")</f>
        <v>0</v>
      </c>
      <c r="DN13" s="415"/>
      <c r="DO13" s="416"/>
      <c r="DP13" s="416"/>
      <c r="DQ13" s="416"/>
      <c r="DR13" s="417"/>
      <c r="DS13" s="416"/>
      <c r="DT13" s="416"/>
      <c r="DU13" s="416"/>
      <c r="DV13" s="418"/>
      <c r="DW13" s="416"/>
      <c r="DX13" s="416"/>
      <c r="DY13" s="419"/>
      <c r="DZ13" s="419"/>
      <c r="EA13" s="420"/>
      <c r="EB13" s="313"/>
      <c r="EC13" s="329" t="s">
        <v>133</v>
      </c>
      <c r="EF13" s="330">
        <f>'Datos Mes'!$B$23</f>
        <v>7000</v>
      </c>
      <c r="EG13" s="330">
        <f t="shared" ref="EG13:EG15" si="67">AS13</f>
        <v>0</v>
      </c>
      <c r="EH13" s="330">
        <f t="shared" ref="EH13:EH15" si="68">EG13*AL13</f>
        <v>0</v>
      </c>
      <c r="EI13" s="330" t="e">
        <f t="shared" ref="EI13:EI15" si="69">(EH13+EL13)/AO13*AM13</f>
        <v>#DIV/0!</v>
      </c>
      <c r="EJ13" s="330" t="e">
        <f t="shared" ref="EJ13:EJ15" si="70">(EH13+EI13+EK13)/AP13*AN13</f>
        <v>#DIV/0!</v>
      </c>
      <c r="EK13" s="330">
        <f t="shared" ref="EK13:EK15" si="71">AT13</f>
        <v>0</v>
      </c>
      <c r="EL13" s="330">
        <f t="shared" ref="EL13:EL15" si="72">-AV13</f>
        <v>0</v>
      </c>
      <c r="EM13" s="330">
        <f t="shared" ref="EM13:EM15" si="73">AY13</f>
        <v>0</v>
      </c>
      <c r="EN13" s="330">
        <f>'Datos Mes'!$B$24*AL13</f>
        <v>0</v>
      </c>
      <c r="EO13" s="330" t="e">
        <f>IF(SUM(EH13:EN13)&gt;'Datos Mes'!$B$21,'Datos Mes'!$B$21,SUM(EH13:EN13))</f>
        <v>#DIV/0!</v>
      </c>
      <c r="EP13" s="330" t="e">
        <f>IF(SUM(EH13:EN13)&gt;'Datos Mes'!$B$21,SUM(EH13:EN13)-EO13,0)</f>
        <v>#DIV/0!</v>
      </c>
      <c r="EQ13" s="330"/>
      <c r="ER13" s="330" t="e">
        <f>LOOKUP(EO13/AL13,'Datos Mes'!$B$75:$B$82,'Datos Mes'!$C$75:$C$82)*EQ13</f>
        <v>#DIV/0!</v>
      </c>
      <c r="ES13" s="330">
        <f>'Datos Mes'!$B$25*$AQ13</f>
        <v>0</v>
      </c>
      <c r="ET13" s="330">
        <f>'Datos Mes'!$B$26*$AQ13</f>
        <v>0</v>
      </c>
      <c r="EU13" s="330">
        <f t="shared" ref="EU13:EU15" si="74">AZ13</f>
        <v>0</v>
      </c>
      <c r="EV13" s="331" t="e">
        <f t="shared" ref="EV13:EV15" si="75">ER13+ES13+ET13+EU13</f>
        <v>#DIV/0!</v>
      </c>
      <c r="EW13" s="455" t="s">
        <v>244</v>
      </c>
      <c r="EX13" s="457"/>
      <c r="EY13" s="331" t="e">
        <f>'Datos Mes'!$B$28*EO13</f>
        <v>#DIV/0!</v>
      </c>
      <c r="EZ13" s="331" t="e">
        <f>IF(EX13*'Datos Mes'!$B$19-EY13&gt;0,EX13*'Datos Mes'!$B$19-EY13,0)</f>
        <v>#DIV/0!</v>
      </c>
      <c r="FA13" s="456" t="s">
        <v>233</v>
      </c>
      <c r="FB13" s="455" t="s">
        <v>245</v>
      </c>
      <c r="FC13" s="333"/>
      <c r="FD13" s="331" t="e">
        <f t="shared" ref="FD13:FD15" si="76">FC13*EO13</f>
        <v>#DIV/0!</v>
      </c>
      <c r="FE13" s="331" t="e">
        <f>IF(SUM(EH13:EN13)&gt;'Datos Mes'!$B$22,'Datos Mes'!$B$22,SUM(EH13:EN13))</f>
        <v>#DIV/0!</v>
      </c>
      <c r="FF13" s="331" t="e">
        <f>FE13*'Datos Mes'!$B$30</f>
        <v>#DIV/0!</v>
      </c>
      <c r="FG13" s="331" t="e">
        <f t="shared" ref="FG13:FG15" si="77">EY13+FD13+EZ13</f>
        <v>#DIV/0!</v>
      </c>
      <c r="FH13" s="331" t="e">
        <f t="shared" ref="FH13:FH15" si="78">EO13+EP13-FG13</f>
        <v>#DIV/0!</v>
      </c>
      <c r="FI13" s="334" t="e">
        <f>LOOKUP(FH13,'Datos Mes'!$B$54:$B$69,'Datos Mes'!$C$54:$C$69)</f>
        <v>#DIV/0!</v>
      </c>
      <c r="FJ13" s="331" t="e">
        <f>LOOKUP(FH13,'Datos Mes'!$B$54:$B$69,'Datos Mes'!$E$54:$E$69)</f>
        <v>#DIV/0!</v>
      </c>
      <c r="FK13" s="331" t="e">
        <f t="shared" ref="FK13:FK15" si="79">FH13*FI13-FJ13</f>
        <v>#DIV/0!</v>
      </c>
      <c r="FL13" s="331">
        <f t="shared" ref="FL13:FL15" si="80">R13</f>
        <v>0</v>
      </c>
      <c r="FM13" s="331">
        <f t="shared" ref="FM13:FM15" si="81">AW13</f>
        <v>0</v>
      </c>
      <c r="FN13" s="331">
        <f t="shared" ref="FN13:FN15" si="82">AX13</f>
        <v>0</v>
      </c>
      <c r="FO13" s="331" t="e">
        <f t="shared" ref="FO13:FO15" si="83">FG13+FK13+FL13-FM13-FN13</f>
        <v>#DIV/0!</v>
      </c>
      <c r="FP13" s="331" t="e">
        <f t="shared" ref="FP13:FP15" si="84">EO13+EP13+EV13-FO13</f>
        <v>#DIV/0!</v>
      </c>
      <c r="FQ13" s="335" t="e">
        <f t="shared" ref="FQ13:FQ15" si="85">FP13+FL13</f>
        <v>#DIV/0!</v>
      </c>
      <c r="FS13" s="331" t="e">
        <f t="shared" ref="FS13:FS15" si="86">EO13+EP13+EV13</f>
        <v>#DIV/0!</v>
      </c>
      <c r="FT13" s="331" t="e">
        <f>IF($FB13="Activo",LOOKUP($FA13,'Datos Mes'!$A$87:$A$92,'Datos Mes'!$C$87:$C$92),0)*$EO13</f>
        <v>#DIV/0!</v>
      </c>
      <c r="FU13" s="331" t="e">
        <f>IF($FB13="Activo",'Datos Mes'!$B$31,0)*$EO13</f>
        <v>#DIV/0!</v>
      </c>
      <c r="FV13" s="331" t="e">
        <f>'Datos Mes'!$B$32*$EO13</f>
        <v>#DIV/0!</v>
      </c>
      <c r="FW13" s="331" t="e">
        <f>'Datos Mes'!$D$28*$EO13</f>
        <v>#DIV/0!</v>
      </c>
      <c r="FX13" s="331" t="e">
        <f t="shared" ref="FX13:FX15" si="87">SUM(FS13:FV13)</f>
        <v>#DIV/0!</v>
      </c>
      <c r="FY13" s="331" t="e">
        <f t="shared" si="42"/>
        <v>#DIV/0!</v>
      </c>
      <c r="FZ13" s="331" t="e">
        <f t="shared" si="43"/>
        <v>#DIV/0!</v>
      </c>
      <c r="GA13" s="331">
        <f>(AS13+'Datos Mes'!B$24)*30/12</f>
        <v>9035.326086956522</v>
      </c>
      <c r="GB13" s="331" t="e">
        <f t="shared" ref="GB13:GB15" si="88">FX13+SUM(FY13:GA13)</f>
        <v>#DIV/0!</v>
      </c>
      <c r="GC13" s="331" t="e">
        <f t="shared" ref="GC13:GC15" si="89">GB13/AQ13</f>
        <v>#DIV/0!</v>
      </c>
      <c r="GD13" s="333" t="e">
        <f t="shared" ref="GD13:GD15" si="90">GC13/AS13</f>
        <v>#DIV/0!</v>
      </c>
    </row>
    <row r="14" spans="1:186" s="329" customFormat="1" ht="15.75" customHeight="1">
      <c r="A14" s="421"/>
      <c r="B14" s="421"/>
      <c r="C14" s="311">
        <f t="shared" si="47"/>
        <v>0</v>
      </c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29"/>
      <c r="P14" s="429"/>
      <c r="Q14" s="429"/>
      <c r="R14" s="312"/>
      <c r="S14" s="430"/>
      <c r="T14" s="429"/>
      <c r="U14" s="429"/>
      <c r="V14" s="429"/>
      <c r="W14" s="429"/>
      <c r="X14" s="429"/>
      <c r="Y14" s="429"/>
      <c r="Z14" s="429"/>
      <c r="AA14" s="429"/>
      <c r="AB14" s="429"/>
      <c r="AC14" s="429"/>
      <c r="AD14" s="429"/>
      <c r="AE14" s="429"/>
      <c r="AF14" s="429"/>
      <c r="AG14" s="429"/>
      <c r="AH14" s="429"/>
      <c r="AI14" s="431"/>
      <c r="AJ14" s="328"/>
      <c r="AK14" s="314">
        <f t="shared" si="48"/>
        <v>0</v>
      </c>
      <c r="AL14" s="469">
        <f t="shared" si="49"/>
        <v>0</v>
      </c>
      <c r="AM14" s="469">
        <f t="shared" si="50"/>
        <v>0</v>
      </c>
      <c r="AN14" s="470">
        <f t="shared" si="51"/>
        <v>0</v>
      </c>
      <c r="AO14" s="469">
        <f t="shared" si="15"/>
        <v>0</v>
      </c>
      <c r="AP14" s="469">
        <f t="shared" si="16"/>
        <v>0</v>
      </c>
      <c r="AQ14" s="471">
        <f t="shared" si="52"/>
        <v>0</v>
      </c>
      <c r="AR14" s="472">
        <f t="shared" si="53"/>
        <v>0</v>
      </c>
      <c r="AS14" s="422"/>
      <c r="AT14" s="423">
        <f t="shared" si="54"/>
        <v>0</v>
      </c>
      <c r="AU14" s="422"/>
      <c r="AV14" s="315">
        <f t="shared" si="55"/>
        <v>0</v>
      </c>
      <c r="AW14" s="422"/>
      <c r="AX14" s="422"/>
      <c r="AY14" s="315">
        <f t="shared" si="56"/>
        <v>0</v>
      </c>
      <c r="AZ14" s="315">
        <f>(AQ14)*'Datos Mes'!$B$27+DB14</f>
        <v>0</v>
      </c>
      <c r="BA14" s="421"/>
      <c r="BB14" s="427"/>
      <c r="BC14" s="438"/>
      <c r="BF14" s="473"/>
      <c r="BG14" s="317">
        <f>(COUNTIF($D14:$AI14,"LL")+DL14)*(AS14-'Datos Mes'!$B$23)</f>
        <v>0</v>
      </c>
      <c r="BH14" s="474">
        <f t="shared" si="57"/>
        <v>0</v>
      </c>
      <c r="BI14" s="402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4"/>
      <c r="BU14" s="404"/>
      <c r="BV14" s="404"/>
      <c r="BW14" s="405"/>
      <c r="BX14" s="406"/>
      <c r="BY14" s="403"/>
      <c r="BZ14" s="403"/>
      <c r="CA14" s="407"/>
      <c r="CB14" s="407"/>
      <c r="CC14" s="408"/>
      <c r="CD14" s="408"/>
      <c r="CE14" s="408"/>
      <c r="CF14" s="408"/>
      <c r="CG14" s="408"/>
      <c r="CH14" s="407"/>
      <c r="CI14" s="407"/>
      <c r="CJ14" s="408"/>
      <c r="CK14" s="408"/>
      <c r="CL14" s="408"/>
      <c r="CM14" s="408"/>
      <c r="CN14" s="408"/>
      <c r="CO14" s="407"/>
      <c r="CP14" s="409"/>
      <c r="CQ14" s="410"/>
      <c r="CR14" s="411"/>
      <c r="CS14" s="410"/>
      <c r="CT14" s="410"/>
      <c r="CU14" s="410"/>
      <c r="CV14" s="410"/>
      <c r="CW14" s="410"/>
      <c r="CX14" s="404"/>
      <c r="CY14" s="404"/>
      <c r="CZ14" s="320">
        <f t="shared" si="58"/>
        <v>0</v>
      </c>
      <c r="DA14" s="321"/>
      <c r="DB14" s="414"/>
      <c r="DC14" s="322">
        <f t="shared" si="59"/>
        <v>0</v>
      </c>
      <c r="DD14" s="413"/>
      <c r="DE14" s="414"/>
      <c r="DF14" s="323">
        <f t="shared" si="60"/>
        <v>0</v>
      </c>
      <c r="DG14" s="323">
        <f t="shared" si="61"/>
        <v>0</v>
      </c>
      <c r="DH14" s="324">
        <f t="shared" si="62"/>
        <v>0</v>
      </c>
      <c r="DI14" s="325">
        <f t="shared" si="63"/>
        <v>0</v>
      </c>
      <c r="DJ14" s="177"/>
      <c r="DK14" s="315">
        <f t="shared" si="64"/>
        <v>0</v>
      </c>
      <c r="DL14" s="315">
        <f t="shared" si="65"/>
        <v>0</v>
      </c>
      <c r="DM14" s="315">
        <f t="shared" si="66"/>
        <v>0</v>
      </c>
      <c r="DN14" s="415"/>
      <c r="DO14" s="416"/>
      <c r="DP14" s="416"/>
      <c r="DQ14" s="416"/>
      <c r="DR14" s="417"/>
      <c r="DS14" s="416"/>
      <c r="DT14" s="416"/>
      <c r="DU14" s="416"/>
      <c r="DV14" s="418"/>
      <c r="DW14" s="416"/>
      <c r="DX14" s="416"/>
      <c r="DY14" s="419"/>
      <c r="DZ14" s="419"/>
      <c r="EA14" s="420"/>
      <c r="EB14" s="313"/>
      <c r="EC14" s="329" t="s">
        <v>133</v>
      </c>
      <c r="EF14" s="330">
        <f>'Datos Mes'!$B$23</f>
        <v>7000</v>
      </c>
      <c r="EG14" s="330">
        <f t="shared" si="67"/>
        <v>0</v>
      </c>
      <c r="EH14" s="330">
        <f t="shared" si="68"/>
        <v>0</v>
      </c>
      <c r="EI14" s="330" t="e">
        <f t="shared" si="69"/>
        <v>#DIV/0!</v>
      </c>
      <c r="EJ14" s="330" t="e">
        <f t="shared" si="70"/>
        <v>#DIV/0!</v>
      </c>
      <c r="EK14" s="330">
        <f t="shared" si="71"/>
        <v>0</v>
      </c>
      <c r="EL14" s="330">
        <f t="shared" si="72"/>
        <v>0</v>
      </c>
      <c r="EM14" s="330">
        <f t="shared" si="73"/>
        <v>0</v>
      </c>
      <c r="EN14" s="330">
        <f>'Datos Mes'!$B$24*AL14</f>
        <v>0</v>
      </c>
      <c r="EO14" s="330" t="e">
        <f>IF(SUM(EH14:EN14)&gt;'Datos Mes'!$B$21,'Datos Mes'!$B$21,SUM(EH14:EN14))</f>
        <v>#DIV/0!</v>
      </c>
      <c r="EP14" s="330" t="e">
        <f>IF(SUM(EH14:EN14)&gt;'Datos Mes'!$B$21,SUM(EH14:EN14)-EO14,0)</f>
        <v>#DIV/0!</v>
      </c>
      <c r="EQ14" s="330"/>
      <c r="ER14" s="330" t="e">
        <f>LOOKUP(EO14/AL14,'Datos Mes'!$B$75:$B$82,'Datos Mes'!$C$75:$C$82)*EQ14</f>
        <v>#DIV/0!</v>
      </c>
      <c r="ES14" s="330">
        <f>'Datos Mes'!$B$25*$AQ14</f>
        <v>0</v>
      </c>
      <c r="ET14" s="330">
        <f>'Datos Mes'!$B$26*$AQ14</f>
        <v>0</v>
      </c>
      <c r="EU14" s="330">
        <f t="shared" si="74"/>
        <v>0</v>
      </c>
      <c r="EV14" s="331" t="e">
        <f t="shared" si="75"/>
        <v>#DIV/0!</v>
      </c>
      <c r="EW14" s="455" t="s">
        <v>244</v>
      </c>
      <c r="EX14" s="457"/>
      <c r="EY14" s="331" t="e">
        <f>'Datos Mes'!$B$28*EO14</f>
        <v>#DIV/0!</v>
      </c>
      <c r="EZ14" s="331" t="e">
        <f>IF(EX14*'Datos Mes'!$B$19-EY14&gt;0,EX14*'Datos Mes'!$B$19-EY14,0)</f>
        <v>#DIV/0!</v>
      </c>
      <c r="FA14" s="456" t="s">
        <v>233</v>
      </c>
      <c r="FB14" s="455" t="s">
        <v>245</v>
      </c>
      <c r="FC14" s="333"/>
      <c r="FD14" s="331" t="e">
        <f t="shared" si="76"/>
        <v>#DIV/0!</v>
      </c>
      <c r="FE14" s="331" t="e">
        <f>IF(SUM(EH14:EN14)&gt;'Datos Mes'!$B$22,'Datos Mes'!$B$22,SUM(EH14:EN14))</f>
        <v>#DIV/0!</v>
      </c>
      <c r="FF14" s="331" t="e">
        <f>FE14*'Datos Mes'!$B$30</f>
        <v>#DIV/0!</v>
      </c>
      <c r="FG14" s="331" t="e">
        <f t="shared" si="77"/>
        <v>#DIV/0!</v>
      </c>
      <c r="FH14" s="331" t="e">
        <f t="shared" si="78"/>
        <v>#DIV/0!</v>
      </c>
      <c r="FI14" s="334" t="e">
        <f>LOOKUP(FH14,'Datos Mes'!$B$54:$B$69,'Datos Mes'!$C$54:$C$69)</f>
        <v>#DIV/0!</v>
      </c>
      <c r="FJ14" s="331" t="e">
        <f>LOOKUP(FH14,'Datos Mes'!$B$54:$B$69,'Datos Mes'!$E$54:$E$69)</f>
        <v>#DIV/0!</v>
      </c>
      <c r="FK14" s="331" t="e">
        <f t="shared" si="79"/>
        <v>#DIV/0!</v>
      </c>
      <c r="FL14" s="331">
        <f t="shared" si="80"/>
        <v>0</v>
      </c>
      <c r="FM14" s="331">
        <f t="shared" si="81"/>
        <v>0</v>
      </c>
      <c r="FN14" s="331">
        <f t="shared" si="82"/>
        <v>0</v>
      </c>
      <c r="FO14" s="331" t="e">
        <f t="shared" si="83"/>
        <v>#DIV/0!</v>
      </c>
      <c r="FP14" s="331" t="e">
        <f t="shared" si="84"/>
        <v>#DIV/0!</v>
      </c>
      <c r="FQ14" s="335" t="e">
        <f t="shared" si="85"/>
        <v>#DIV/0!</v>
      </c>
      <c r="FS14" s="331" t="e">
        <f t="shared" si="86"/>
        <v>#DIV/0!</v>
      </c>
      <c r="FT14" s="331" t="e">
        <f>IF($FB14="Activo",LOOKUP($FA14,'Datos Mes'!$A$87:$A$92,'Datos Mes'!$C$87:$C$92),0)*$EO14</f>
        <v>#DIV/0!</v>
      </c>
      <c r="FU14" s="331" t="e">
        <f>IF($FB14="Activo",'Datos Mes'!$B$31,0)*$EO14</f>
        <v>#DIV/0!</v>
      </c>
      <c r="FV14" s="331" t="e">
        <f>'Datos Mes'!$B$32*$EO14</f>
        <v>#DIV/0!</v>
      </c>
      <c r="FW14" s="331" t="e">
        <f>'Datos Mes'!$D$28*$EO14</f>
        <v>#DIV/0!</v>
      </c>
      <c r="FX14" s="331" t="e">
        <f t="shared" si="87"/>
        <v>#DIV/0!</v>
      </c>
      <c r="FY14" s="331" t="e">
        <f t="shared" si="42"/>
        <v>#DIV/0!</v>
      </c>
      <c r="FZ14" s="331" t="e">
        <f t="shared" si="43"/>
        <v>#DIV/0!</v>
      </c>
      <c r="GA14" s="331">
        <f>(AS14+'Datos Mes'!B$24)*30/12</f>
        <v>9035.326086956522</v>
      </c>
      <c r="GB14" s="331" t="e">
        <f t="shared" si="88"/>
        <v>#DIV/0!</v>
      </c>
      <c r="GC14" s="331" t="e">
        <f t="shared" si="89"/>
        <v>#DIV/0!</v>
      </c>
      <c r="GD14" s="333" t="e">
        <f t="shared" si="90"/>
        <v>#DIV/0!</v>
      </c>
    </row>
    <row r="15" spans="1:186" s="329" customFormat="1" ht="15.75" customHeight="1">
      <c r="A15" s="421"/>
      <c r="B15" s="421"/>
      <c r="C15" s="311">
        <f t="shared" si="47"/>
        <v>0</v>
      </c>
      <c r="D15" s="429"/>
      <c r="E15" s="429"/>
      <c r="F15" s="429"/>
      <c r="G15" s="429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312"/>
      <c r="S15" s="430"/>
      <c r="T15" s="429"/>
      <c r="U15" s="429"/>
      <c r="V15" s="429"/>
      <c r="W15" s="429"/>
      <c r="X15" s="429"/>
      <c r="Y15" s="429"/>
      <c r="Z15" s="429"/>
      <c r="AA15" s="429"/>
      <c r="AB15" s="429"/>
      <c r="AC15" s="429"/>
      <c r="AD15" s="429"/>
      <c r="AE15" s="429"/>
      <c r="AF15" s="429"/>
      <c r="AG15" s="429"/>
      <c r="AH15" s="429"/>
      <c r="AI15" s="431"/>
      <c r="AJ15" s="328"/>
      <c r="AK15" s="314">
        <f t="shared" si="48"/>
        <v>0</v>
      </c>
      <c r="AL15" s="469">
        <f t="shared" si="49"/>
        <v>0</v>
      </c>
      <c r="AM15" s="469">
        <f t="shared" si="50"/>
        <v>0</v>
      </c>
      <c r="AN15" s="470">
        <f t="shared" si="51"/>
        <v>0</v>
      </c>
      <c r="AO15" s="469">
        <f t="shared" si="15"/>
        <v>0</v>
      </c>
      <c r="AP15" s="469">
        <f t="shared" si="16"/>
        <v>0</v>
      </c>
      <c r="AQ15" s="471">
        <f t="shared" si="52"/>
        <v>0</v>
      </c>
      <c r="AR15" s="472">
        <f t="shared" si="53"/>
        <v>0</v>
      </c>
      <c r="AS15" s="422"/>
      <c r="AT15" s="423">
        <f t="shared" si="54"/>
        <v>0</v>
      </c>
      <c r="AU15" s="422"/>
      <c r="AV15" s="315">
        <f t="shared" si="55"/>
        <v>0</v>
      </c>
      <c r="AW15" s="422"/>
      <c r="AX15" s="422"/>
      <c r="AY15" s="315">
        <f t="shared" si="56"/>
        <v>0</v>
      </c>
      <c r="AZ15" s="315">
        <f>(AQ15)*'Datos Mes'!$B$27+DB15</f>
        <v>0</v>
      </c>
      <c r="BA15" s="421"/>
      <c r="BB15" s="427"/>
      <c r="BC15" s="438"/>
      <c r="BF15" s="473"/>
      <c r="BG15" s="317">
        <f>(COUNTIF($D15:$AI15,"LL")+DL15)*(AS15-'Datos Mes'!$B$23)</f>
        <v>0</v>
      </c>
      <c r="BH15" s="474">
        <f t="shared" si="57"/>
        <v>0</v>
      </c>
      <c r="BI15" s="402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4"/>
      <c r="BU15" s="404"/>
      <c r="BV15" s="404"/>
      <c r="BW15" s="405"/>
      <c r="BX15" s="406"/>
      <c r="BY15" s="403"/>
      <c r="BZ15" s="403"/>
      <c r="CA15" s="407"/>
      <c r="CB15" s="407"/>
      <c r="CC15" s="408"/>
      <c r="CD15" s="408"/>
      <c r="CE15" s="408"/>
      <c r="CF15" s="408"/>
      <c r="CG15" s="408"/>
      <c r="CH15" s="407"/>
      <c r="CI15" s="407"/>
      <c r="CJ15" s="408"/>
      <c r="CK15" s="408"/>
      <c r="CL15" s="408"/>
      <c r="CM15" s="408"/>
      <c r="CN15" s="408"/>
      <c r="CO15" s="407"/>
      <c r="CP15" s="409"/>
      <c r="CQ15" s="410"/>
      <c r="CR15" s="411"/>
      <c r="CS15" s="410"/>
      <c r="CT15" s="410"/>
      <c r="CU15" s="410"/>
      <c r="CV15" s="410"/>
      <c r="CW15" s="410"/>
      <c r="CX15" s="404"/>
      <c r="CY15" s="404"/>
      <c r="CZ15" s="320">
        <f t="shared" si="58"/>
        <v>0</v>
      </c>
      <c r="DA15" s="321"/>
      <c r="DB15" s="414"/>
      <c r="DC15" s="322">
        <f t="shared" si="59"/>
        <v>0</v>
      </c>
      <c r="DD15" s="413"/>
      <c r="DE15" s="414"/>
      <c r="DF15" s="323">
        <f t="shared" si="60"/>
        <v>0</v>
      </c>
      <c r="DG15" s="323">
        <f t="shared" si="61"/>
        <v>0</v>
      </c>
      <c r="DH15" s="324">
        <f t="shared" si="62"/>
        <v>0</v>
      </c>
      <c r="DI15" s="325">
        <f t="shared" si="63"/>
        <v>0</v>
      </c>
      <c r="DJ15" s="177"/>
      <c r="DK15" s="315">
        <f t="shared" si="64"/>
        <v>0</v>
      </c>
      <c r="DL15" s="315">
        <f t="shared" si="65"/>
        <v>0</v>
      </c>
      <c r="DM15" s="315">
        <f t="shared" si="66"/>
        <v>0</v>
      </c>
      <c r="DN15" s="415"/>
      <c r="DO15" s="416"/>
      <c r="DP15" s="416"/>
      <c r="DQ15" s="416"/>
      <c r="DR15" s="417"/>
      <c r="DS15" s="416"/>
      <c r="DT15" s="416"/>
      <c r="DU15" s="416"/>
      <c r="DV15" s="418"/>
      <c r="DW15" s="416"/>
      <c r="DX15" s="416"/>
      <c r="DY15" s="419"/>
      <c r="DZ15" s="419"/>
      <c r="EA15" s="420"/>
      <c r="EB15" s="313"/>
      <c r="EC15" s="329" t="s">
        <v>133</v>
      </c>
      <c r="EF15" s="330">
        <f>'Datos Mes'!$B$23</f>
        <v>7000</v>
      </c>
      <c r="EG15" s="330">
        <f t="shared" si="67"/>
        <v>0</v>
      </c>
      <c r="EH15" s="330">
        <f t="shared" si="68"/>
        <v>0</v>
      </c>
      <c r="EI15" s="330" t="e">
        <f t="shared" si="69"/>
        <v>#DIV/0!</v>
      </c>
      <c r="EJ15" s="330" t="e">
        <f t="shared" si="70"/>
        <v>#DIV/0!</v>
      </c>
      <c r="EK15" s="330">
        <f t="shared" si="71"/>
        <v>0</v>
      </c>
      <c r="EL15" s="330">
        <f t="shared" si="72"/>
        <v>0</v>
      </c>
      <c r="EM15" s="330">
        <f t="shared" si="73"/>
        <v>0</v>
      </c>
      <c r="EN15" s="330">
        <f>'Datos Mes'!$B$24*AL15</f>
        <v>0</v>
      </c>
      <c r="EO15" s="330" t="e">
        <f>IF(SUM(EH15:EN15)&gt;'Datos Mes'!$B$21,'Datos Mes'!$B$21,SUM(EH15:EN15))</f>
        <v>#DIV/0!</v>
      </c>
      <c r="EP15" s="330" t="e">
        <f>IF(SUM(EH15:EN15)&gt;'Datos Mes'!$B$21,SUM(EH15:EN15)-EO15,0)</f>
        <v>#DIV/0!</v>
      </c>
      <c r="EQ15" s="330"/>
      <c r="ER15" s="330" t="e">
        <f>LOOKUP(EO15/AL15,'Datos Mes'!$B$75:$B$82,'Datos Mes'!$C$75:$C$82)*EQ15</f>
        <v>#DIV/0!</v>
      </c>
      <c r="ES15" s="330">
        <f>'Datos Mes'!$B$25*$AQ15</f>
        <v>0</v>
      </c>
      <c r="ET15" s="330">
        <f>'Datos Mes'!$B$26*$AQ15</f>
        <v>0</v>
      </c>
      <c r="EU15" s="330">
        <f t="shared" si="74"/>
        <v>0</v>
      </c>
      <c r="EV15" s="331" t="e">
        <f t="shared" si="75"/>
        <v>#DIV/0!</v>
      </c>
      <c r="EW15" s="455" t="s">
        <v>244</v>
      </c>
      <c r="EX15" s="457"/>
      <c r="EY15" s="331" t="e">
        <f>'Datos Mes'!$B$28*EO15</f>
        <v>#DIV/0!</v>
      </c>
      <c r="EZ15" s="331" t="e">
        <f>IF(EX15*'Datos Mes'!$B$19-EY15&gt;0,EX15*'Datos Mes'!$B$19-EY15,0)</f>
        <v>#DIV/0!</v>
      </c>
      <c r="FA15" s="456" t="s">
        <v>233</v>
      </c>
      <c r="FB15" s="455" t="s">
        <v>245</v>
      </c>
      <c r="FC15" s="333"/>
      <c r="FD15" s="331" t="e">
        <f t="shared" si="76"/>
        <v>#DIV/0!</v>
      </c>
      <c r="FE15" s="331" t="e">
        <f>IF(SUM(EH15:EN15)&gt;'Datos Mes'!$B$22,'Datos Mes'!$B$22,SUM(EH15:EN15))</f>
        <v>#DIV/0!</v>
      </c>
      <c r="FF15" s="331" t="e">
        <f>FE15*'Datos Mes'!$B$30</f>
        <v>#DIV/0!</v>
      </c>
      <c r="FG15" s="331" t="e">
        <f t="shared" si="77"/>
        <v>#DIV/0!</v>
      </c>
      <c r="FH15" s="331" t="e">
        <f t="shared" si="78"/>
        <v>#DIV/0!</v>
      </c>
      <c r="FI15" s="334" t="e">
        <f>LOOKUP(FH15,'Datos Mes'!$B$54:$B$69,'Datos Mes'!$C$54:$C$69)</f>
        <v>#DIV/0!</v>
      </c>
      <c r="FJ15" s="331" t="e">
        <f>LOOKUP(FH15,'Datos Mes'!$B$54:$B$69,'Datos Mes'!$E$54:$E$69)</f>
        <v>#DIV/0!</v>
      </c>
      <c r="FK15" s="331" t="e">
        <f t="shared" si="79"/>
        <v>#DIV/0!</v>
      </c>
      <c r="FL15" s="331">
        <f t="shared" si="80"/>
        <v>0</v>
      </c>
      <c r="FM15" s="331">
        <f t="shared" si="81"/>
        <v>0</v>
      </c>
      <c r="FN15" s="331">
        <f t="shared" si="82"/>
        <v>0</v>
      </c>
      <c r="FO15" s="331" t="e">
        <f t="shared" si="83"/>
        <v>#DIV/0!</v>
      </c>
      <c r="FP15" s="331" t="e">
        <f t="shared" si="84"/>
        <v>#DIV/0!</v>
      </c>
      <c r="FQ15" s="335" t="e">
        <f t="shared" si="85"/>
        <v>#DIV/0!</v>
      </c>
      <c r="FS15" s="331" t="e">
        <f t="shared" si="86"/>
        <v>#DIV/0!</v>
      </c>
      <c r="FT15" s="331" t="e">
        <f>IF($FB15="Activo",LOOKUP($FA15,'Datos Mes'!$A$87:$A$92,'Datos Mes'!$C$87:$C$92),0)*$EO15</f>
        <v>#DIV/0!</v>
      </c>
      <c r="FU15" s="331" t="e">
        <f>IF($FB15="Activo",'Datos Mes'!$B$31,0)*$EO15</f>
        <v>#DIV/0!</v>
      </c>
      <c r="FV15" s="331" t="e">
        <f>'Datos Mes'!$B$32*$EO15</f>
        <v>#DIV/0!</v>
      </c>
      <c r="FW15" s="331" t="e">
        <f>'Datos Mes'!$D$28*$EO15</f>
        <v>#DIV/0!</v>
      </c>
      <c r="FX15" s="331" t="e">
        <f t="shared" si="87"/>
        <v>#DIV/0!</v>
      </c>
      <c r="FY15" s="331" t="e">
        <f t="shared" si="42"/>
        <v>#DIV/0!</v>
      </c>
      <c r="FZ15" s="331" t="e">
        <f t="shared" si="43"/>
        <v>#DIV/0!</v>
      </c>
      <c r="GA15" s="331">
        <f>(AS15+'Datos Mes'!B$24)*30/12</f>
        <v>9035.326086956522</v>
      </c>
      <c r="GB15" s="331" t="e">
        <f t="shared" si="88"/>
        <v>#DIV/0!</v>
      </c>
      <c r="GC15" s="331" t="e">
        <f t="shared" si="89"/>
        <v>#DIV/0!</v>
      </c>
      <c r="GD15" s="333" t="e">
        <f t="shared" si="90"/>
        <v>#DIV/0!</v>
      </c>
    </row>
    <row r="16" spans="1:186" s="329" customFormat="1" ht="15.75" customHeight="1">
      <c r="A16" s="421"/>
      <c r="B16" s="421"/>
      <c r="C16" s="311">
        <f t="shared" si="47"/>
        <v>0</v>
      </c>
      <c r="D16" s="429"/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29"/>
      <c r="P16" s="429"/>
      <c r="Q16" s="429"/>
      <c r="R16" s="312"/>
      <c r="S16" s="430"/>
      <c r="T16" s="429"/>
      <c r="U16" s="429"/>
      <c r="V16" s="429"/>
      <c r="W16" s="429"/>
      <c r="X16" s="429"/>
      <c r="Y16" s="429"/>
      <c r="Z16" s="429"/>
      <c r="AA16" s="429"/>
      <c r="AB16" s="429"/>
      <c r="AC16" s="429"/>
      <c r="AD16" s="429"/>
      <c r="AE16" s="429"/>
      <c r="AF16" s="429"/>
      <c r="AG16" s="429"/>
      <c r="AH16" s="429"/>
      <c r="AI16" s="431"/>
      <c r="AJ16" s="328"/>
      <c r="AK16" s="314">
        <f t="shared" ref="AK16:AK37" si="91">A16</f>
        <v>0</v>
      </c>
      <c r="AL16" s="469">
        <f t="shared" ref="AL16:AL37" si="92">COUNTIF(D16:AI16,"X")+COUNTIF(D16:AI16,"V")-C16</f>
        <v>0</v>
      </c>
      <c r="AM16" s="469">
        <f t="shared" ref="AM16:AM37" si="93">COUNTIF(D16:AK16,"S")</f>
        <v>0</v>
      </c>
      <c r="AN16" s="470">
        <f t="shared" ref="AN16:AN37" si="94">COUNTIF(D16:AI16,"D")</f>
        <v>0</v>
      </c>
      <c r="AO16" s="469">
        <f t="shared" si="15"/>
        <v>0</v>
      </c>
      <c r="AP16" s="469">
        <f t="shared" si="16"/>
        <v>0</v>
      </c>
      <c r="AQ16" s="471">
        <f t="shared" ref="AQ16:AQ37" si="95">COUNTIF(D16:AK16,"X")+COUNTIF(D16:AK16,"ll")-C16-COUNTIF(DN16:DX16,"S")-COUNTIF(DN16:DX16,"V")</f>
        <v>0</v>
      </c>
      <c r="AR16" s="472">
        <f t="shared" si="53"/>
        <v>0</v>
      </c>
      <c r="AS16" s="422"/>
      <c r="AT16" s="423">
        <f t="shared" ref="AT16:AT37" si="96">AS16/7.5*1.5*(CZ16-DA16)</f>
        <v>0</v>
      </c>
      <c r="AU16" s="422"/>
      <c r="AV16" s="315">
        <f t="shared" ref="AV16:AV37" si="97">AS16/7.5*AU16+C16*0.2*AS16</f>
        <v>0</v>
      </c>
      <c r="AW16" s="422"/>
      <c r="AX16" s="422"/>
      <c r="AY16" s="315">
        <f t="shared" ref="AY16:AY37" si="98">DI16</f>
        <v>0</v>
      </c>
      <c r="AZ16" s="315">
        <f>(AQ16)*'Datos Mes'!$B$27+DB16</f>
        <v>0</v>
      </c>
      <c r="BA16" s="421"/>
      <c r="BB16" s="427"/>
      <c r="BC16" s="438"/>
      <c r="BF16" s="473"/>
      <c r="BG16" s="317">
        <f>(COUNTIF($D16:$AI16,"LL")+DL16)*(AS16-'Datos Mes'!$B$23)</f>
        <v>0</v>
      </c>
      <c r="BH16" s="474">
        <f t="shared" ref="BH16:BH37" si="99">A16</f>
        <v>0</v>
      </c>
      <c r="BI16" s="402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4"/>
      <c r="BU16" s="404"/>
      <c r="BV16" s="404"/>
      <c r="BW16" s="405"/>
      <c r="BX16" s="406"/>
      <c r="BY16" s="403"/>
      <c r="BZ16" s="403"/>
      <c r="CA16" s="407"/>
      <c r="CB16" s="407"/>
      <c r="CC16" s="408"/>
      <c r="CD16" s="408"/>
      <c r="CE16" s="408"/>
      <c r="CF16" s="408"/>
      <c r="CG16" s="408"/>
      <c r="CH16" s="407"/>
      <c r="CI16" s="407"/>
      <c r="CJ16" s="408"/>
      <c r="CK16" s="408"/>
      <c r="CL16" s="408"/>
      <c r="CM16" s="408"/>
      <c r="CN16" s="408"/>
      <c r="CO16" s="407"/>
      <c r="CP16" s="409"/>
      <c r="CQ16" s="410"/>
      <c r="CR16" s="411"/>
      <c r="CS16" s="410"/>
      <c r="CT16" s="410"/>
      <c r="CU16" s="410"/>
      <c r="CV16" s="410"/>
      <c r="CW16" s="410"/>
      <c r="CX16" s="404"/>
      <c r="CY16" s="404"/>
      <c r="CZ16" s="320">
        <f t="shared" ref="CZ16:CZ37" si="100">SUM(BI16:CY16)</f>
        <v>0</v>
      </c>
      <c r="DA16" s="321"/>
      <c r="DB16" s="414"/>
      <c r="DC16" s="322">
        <f t="shared" ref="DC16:DC37" si="101">(64+$DC$10/8)*DD16</f>
        <v>0</v>
      </c>
      <c r="DD16" s="413"/>
      <c r="DE16" s="414"/>
      <c r="DF16" s="323">
        <f t="shared" ref="DF16:DF37" si="102">COUNTIF(D16:AI16,"LL")*$DF$10*1.2</f>
        <v>0</v>
      </c>
      <c r="DG16" s="323">
        <f t="shared" ref="DG16:DG37" si="103">DL16*$DF$10</f>
        <v>0</v>
      </c>
      <c r="DH16" s="324">
        <f t="shared" ref="DH16:DH37" si="104">AS16*DM16</f>
        <v>0</v>
      </c>
      <c r="DI16" s="325">
        <f t="shared" ref="DI16:DI37" si="105">+DC16+DE16+DF16+DG16+DH16</f>
        <v>0</v>
      </c>
      <c r="DJ16" s="177"/>
      <c r="DK16" s="315">
        <f t="shared" ref="DK16:DK37" si="106">DL16+COUNTIF(DN16:EA16,"F")+COUNTIF(DN16:EA16,"E")+COUNTIF(DN16:EA16,"P")+COUNTIF(DN16:EA16,"A")</f>
        <v>0</v>
      </c>
      <c r="DL16" s="315">
        <f t="shared" ref="DL16:DL37" si="107">COUNTIF(DN16:EA16,"LL")</f>
        <v>0</v>
      </c>
      <c r="DM16" s="315">
        <f t="shared" ref="DM16:DM37" si="108">COUNTIF(DN16:EA16,"X")</f>
        <v>0</v>
      </c>
      <c r="DN16" s="415"/>
      <c r="DO16" s="416"/>
      <c r="DP16" s="416"/>
      <c r="DQ16" s="416"/>
      <c r="DR16" s="417"/>
      <c r="DS16" s="416"/>
      <c r="DT16" s="416"/>
      <c r="DU16" s="416"/>
      <c r="DV16" s="418"/>
      <c r="DW16" s="416"/>
      <c r="DX16" s="416"/>
      <c r="DY16" s="419"/>
      <c r="DZ16" s="419"/>
      <c r="EA16" s="420"/>
      <c r="EB16" s="313"/>
      <c r="EC16" s="329" t="s">
        <v>133</v>
      </c>
      <c r="EF16" s="330">
        <f>'Datos Mes'!$B$23</f>
        <v>7000</v>
      </c>
      <c r="EG16" s="330">
        <f t="shared" ref="EG16:EG37" si="109">AS16</f>
        <v>0</v>
      </c>
      <c r="EH16" s="330">
        <f t="shared" ref="EH16:EH37" si="110">EG16*AL16</f>
        <v>0</v>
      </c>
      <c r="EI16" s="330" t="e">
        <f t="shared" ref="EI16:EI37" si="111">(EH16+EL16)/AO16*AM16</f>
        <v>#DIV/0!</v>
      </c>
      <c r="EJ16" s="330" t="e">
        <f t="shared" ref="EJ16:EJ37" si="112">(EH16+EI16+EK16)/AP16*AN16</f>
        <v>#DIV/0!</v>
      </c>
      <c r="EK16" s="330">
        <f t="shared" ref="EK16:EK37" si="113">AT16</f>
        <v>0</v>
      </c>
      <c r="EL16" s="330">
        <f t="shared" ref="EL16:EL37" si="114">-AV16</f>
        <v>0</v>
      </c>
      <c r="EM16" s="330">
        <f t="shared" ref="EM16:EM37" si="115">AY16</f>
        <v>0</v>
      </c>
      <c r="EN16" s="330">
        <f>'Datos Mes'!$B$24*AL16</f>
        <v>0</v>
      </c>
      <c r="EO16" s="330" t="e">
        <f>IF(SUM(EH16:EN16)&gt;'Datos Mes'!$B$21,'Datos Mes'!$B$21,SUM(EH16:EN16))</f>
        <v>#DIV/0!</v>
      </c>
      <c r="EP16" s="330" t="e">
        <f>IF(SUM(EH16:EN16)&gt;'Datos Mes'!$B$21,SUM(EH16:EN16)-EO16,0)</f>
        <v>#DIV/0!</v>
      </c>
      <c r="EQ16" s="330"/>
      <c r="ER16" s="330" t="e">
        <f>LOOKUP(EO16/AL16,'Datos Mes'!$B$75:$B$82,'Datos Mes'!$C$75:$C$82)*EQ16</f>
        <v>#DIV/0!</v>
      </c>
      <c r="ES16" s="330">
        <f>'Datos Mes'!$B$25*$AQ16</f>
        <v>0</v>
      </c>
      <c r="ET16" s="330">
        <f>'Datos Mes'!$B$26*$AQ16</f>
        <v>0</v>
      </c>
      <c r="EU16" s="330">
        <f t="shared" ref="EU16:EU37" si="116">AZ16</f>
        <v>0</v>
      </c>
      <c r="EV16" s="331" t="e">
        <f t="shared" ref="EV16:EV37" si="117">ER16+ES16+ET16+EU16</f>
        <v>#DIV/0!</v>
      </c>
      <c r="EW16" s="455" t="s">
        <v>244</v>
      </c>
      <c r="EX16" s="457"/>
      <c r="EY16" s="331" t="e">
        <f>'Datos Mes'!$B$28*EO16</f>
        <v>#DIV/0!</v>
      </c>
      <c r="EZ16" s="331" t="e">
        <f>IF(EX16*'Datos Mes'!$B$19-EY16&gt;0,EX16*'Datos Mes'!$B$19-EY16,0)</f>
        <v>#DIV/0!</v>
      </c>
      <c r="FA16" s="456" t="s">
        <v>233</v>
      </c>
      <c r="FB16" s="455" t="s">
        <v>245</v>
      </c>
      <c r="FC16" s="333"/>
      <c r="FD16" s="331" t="e">
        <f t="shared" ref="FD16:FD37" si="118">FC16*EO16</f>
        <v>#DIV/0!</v>
      </c>
      <c r="FE16" s="331" t="e">
        <f>IF(SUM(EH16:EN16)&gt;'Datos Mes'!$B$22,'Datos Mes'!$B$22,SUM(EH16:EN16))</f>
        <v>#DIV/0!</v>
      </c>
      <c r="FF16" s="331" t="e">
        <f>FE16*'Datos Mes'!$B$30</f>
        <v>#DIV/0!</v>
      </c>
      <c r="FG16" s="331" t="e">
        <f t="shared" ref="FG16:FG37" si="119">EY16+FD16+EZ16</f>
        <v>#DIV/0!</v>
      </c>
      <c r="FH16" s="331" t="e">
        <f t="shared" ref="FH16:FH37" si="120">EO16+EP16-FG16</f>
        <v>#DIV/0!</v>
      </c>
      <c r="FI16" s="334" t="e">
        <f>LOOKUP(FH16,'Datos Mes'!$B$54:$B$69,'Datos Mes'!$C$54:$C$69)</f>
        <v>#DIV/0!</v>
      </c>
      <c r="FJ16" s="331" t="e">
        <f>LOOKUP(FH16,'Datos Mes'!$B$54:$B$69,'Datos Mes'!$E$54:$E$69)</f>
        <v>#DIV/0!</v>
      </c>
      <c r="FK16" s="331" t="e">
        <f t="shared" ref="FK16:FK37" si="121">FH16*FI16-FJ16</f>
        <v>#DIV/0!</v>
      </c>
      <c r="FL16" s="331">
        <f t="shared" ref="FL16:FL37" si="122">R16</f>
        <v>0</v>
      </c>
      <c r="FM16" s="331">
        <f t="shared" ref="FM16:FM37" si="123">AW16</f>
        <v>0</v>
      </c>
      <c r="FN16" s="331">
        <f t="shared" ref="FN16:FN37" si="124">AX16</f>
        <v>0</v>
      </c>
      <c r="FO16" s="331" t="e">
        <f t="shared" ref="FO16:FO37" si="125">FG16+FK16+FL16-FM16-FN16</f>
        <v>#DIV/0!</v>
      </c>
      <c r="FP16" s="331" t="e">
        <f t="shared" ref="FP16:FP37" si="126">EO16+EP16+EV16-FO16</f>
        <v>#DIV/0!</v>
      </c>
      <c r="FQ16" s="335" t="e">
        <f t="shared" ref="FQ16:FQ37" si="127">FP16+FL16</f>
        <v>#DIV/0!</v>
      </c>
      <c r="FS16" s="331" t="e">
        <f t="shared" ref="FS16:FS37" si="128">EO16+EP16+EV16</f>
        <v>#DIV/0!</v>
      </c>
      <c r="FT16" s="331" t="e">
        <f>IF($FB16="Activo",LOOKUP($FA16,'Datos Mes'!$A$87:$A$92,'Datos Mes'!$C$87:$C$92),0)*$EO16</f>
        <v>#DIV/0!</v>
      </c>
      <c r="FU16" s="331" t="e">
        <f>IF($FB16="Activo",'Datos Mes'!$B$31,0)*$EO16</f>
        <v>#DIV/0!</v>
      </c>
      <c r="FV16" s="331" t="e">
        <f>'Datos Mes'!$B$32*$EO16</f>
        <v>#DIV/0!</v>
      </c>
      <c r="FW16" s="331" t="e">
        <f>'Datos Mes'!$D$28*$EO16</f>
        <v>#DIV/0!</v>
      </c>
      <c r="FX16" s="331" t="e">
        <f t="shared" ref="FX16:FX37" si="129">SUM(FS16:FV16)</f>
        <v>#DIV/0!</v>
      </c>
      <c r="FY16" s="331" t="e">
        <f t="shared" si="42"/>
        <v>#DIV/0!</v>
      </c>
      <c r="FZ16" s="331" t="e">
        <f t="shared" si="43"/>
        <v>#DIV/0!</v>
      </c>
      <c r="GA16" s="331">
        <f>(AS16+'Datos Mes'!B$24)*30/12</f>
        <v>9035.326086956522</v>
      </c>
      <c r="GB16" s="331" t="e">
        <f t="shared" ref="GB16:GB37" si="130">FX16+SUM(FY16:GA16)</f>
        <v>#DIV/0!</v>
      </c>
      <c r="GC16" s="331" t="e">
        <f t="shared" ref="GC16:GC37" si="131">GB16/AQ16</f>
        <v>#DIV/0!</v>
      </c>
      <c r="GD16" s="333" t="e">
        <f t="shared" ref="GD16:GD37" si="132">GC16/AS16</f>
        <v>#DIV/0!</v>
      </c>
    </row>
    <row r="17" spans="1:186" s="329" customFormat="1" ht="15.75" customHeight="1">
      <c r="A17" s="421"/>
      <c r="B17" s="421"/>
      <c r="C17" s="311">
        <f t="shared" si="47"/>
        <v>0</v>
      </c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312"/>
      <c r="S17" s="430"/>
      <c r="T17" s="429"/>
      <c r="U17" s="429"/>
      <c r="V17" s="429"/>
      <c r="W17" s="429"/>
      <c r="X17" s="429"/>
      <c r="Y17" s="429"/>
      <c r="Z17" s="429"/>
      <c r="AA17" s="429"/>
      <c r="AB17" s="429"/>
      <c r="AC17" s="429"/>
      <c r="AD17" s="429"/>
      <c r="AE17" s="429"/>
      <c r="AF17" s="429"/>
      <c r="AG17" s="429"/>
      <c r="AH17" s="429"/>
      <c r="AI17" s="431"/>
      <c r="AJ17" s="328"/>
      <c r="AK17" s="314">
        <f t="shared" si="91"/>
        <v>0</v>
      </c>
      <c r="AL17" s="469">
        <f t="shared" si="92"/>
        <v>0</v>
      </c>
      <c r="AM17" s="469">
        <f t="shared" si="93"/>
        <v>0</v>
      </c>
      <c r="AN17" s="470">
        <f t="shared" si="94"/>
        <v>0</v>
      </c>
      <c r="AO17" s="469">
        <f t="shared" si="15"/>
        <v>0</v>
      </c>
      <c r="AP17" s="469">
        <f t="shared" si="16"/>
        <v>0</v>
      </c>
      <c r="AQ17" s="471">
        <f t="shared" si="95"/>
        <v>0</v>
      </c>
      <c r="AR17" s="472">
        <f t="shared" si="53"/>
        <v>0</v>
      </c>
      <c r="AS17" s="422"/>
      <c r="AT17" s="423">
        <f t="shared" si="96"/>
        <v>0</v>
      </c>
      <c r="AU17" s="422"/>
      <c r="AV17" s="315">
        <f t="shared" si="97"/>
        <v>0</v>
      </c>
      <c r="AW17" s="422"/>
      <c r="AX17" s="422"/>
      <c r="AY17" s="315">
        <f t="shared" si="98"/>
        <v>0</v>
      </c>
      <c r="AZ17" s="315">
        <f>(AQ17)*'Datos Mes'!$B$27+DB17</f>
        <v>0</v>
      </c>
      <c r="BA17" s="421"/>
      <c r="BB17" s="427"/>
      <c r="BC17" s="438"/>
      <c r="BF17" s="473"/>
      <c r="BG17" s="317">
        <f>(COUNTIF($D17:$AI17,"LL")+DL17)*(AS17-'Datos Mes'!$B$23)</f>
        <v>0</v>
      </c>
      <c r="BH17" s="474">
        <f t="shared" si="99"/>
        <v>0</v>
      </c>
      <c r="BI17" s="402"/>
      <c r="BJ17" s="403"/>
      <c r="BK17" s="403"/>
      <c r="BL17" s="403"/>
      <c r="BM17" s="403"/>
      <c r="BN17" s="403"/>
      <c r="BO17" s="403"/>
      <c r="BP17" s="403"/>
      <c r="BQ17" s="403"/>
      <c r="BR17" s="403"/>
      <c r="BS17" s="403"/>
      <c r="BT17" s="404"/>
      <c r="BU17" s="404"/>
      <c r="BV17" s="404"/>
      <c r="BW17" s="405"/>
      <c r="BX17" s="406"/>
      <c r="BY17" s="403"/>
      <c r="BZ17" s="403"/>
      <c r="CA17" s="407"/>
      <c r="CB17" s="407"/>
      <c r="CC17" s="408"/>
      <c r="CD17" s="408"/>
      <c r="CE17" s="408"/>
      <c r="CF17" s="408"/>
      <c r="CG17" s="408"/>
      <c r="CH17" s="407"/>
      <c r="CI17" s="407"/>
      <c r="CJ17" s="408"/>
      <c r="CK17" s="408"/>
      <c r="CL17" s="408"/>
      <c r="CM17" s="408"/>
      <c r="CN17" s="408"/>
      <c r="CO17" s="407"/>
      <c r="CP17" s="409"/>
      <c r="CQ17" s="410"/>
      <c r="CR17" s="411"/>
      <c r="CS17" s="410"/>
      <c r="CT17" s="410"/>
      <c r="CU17" s="410"/>
      <c r="CV17" s="410"/>
      <c r="CW17" s="410"/>
      <c r="CX17" s="404"/>
      <c r="CY17" s="404"/>
      <c r="CZ17" s="320">
        <f t="shared" si="100"/>
        <v>0</v>
      </c>
      <c r="DA17" s="321"/>
      <c r="DB17" s="414"/>
      <c r="DC17" s="322">
        <f t="shared" si="101"/>
        <v>0</v>
      </c>
      <c r="DD17" s="413"/>
      <c r="DE17" s="414"/>
      <c r="DF17" s="323">
        <f t="shared" si="102"/>
        <v>0</v>
      </c>
      <c r="DG17" s="323">
        <f t="shared" si="103"/>
        <v>0</v>
      </c>
      <c r="DH17" s="324">
        <f t="shared" si="104"/>
        <v>0</v>
      </c>
      <c r="DI17" s="325">
        <f t="shared" si="105"/>
        <v>0</v>
      </c>
      <c r="DJ17" s="177"/>
      <c r="DK17" s="315">
        <f t="shared" si="106"/>
        <v>0</v>
      </c>
      <c r="DL17" s="315">
        <f t="shared" si="107"/>
        <v>0</v>
      </c>
      <c r="DM17" s="315">
        <f t="shared" si="108"/>
        <v>0</v>
      </c>
      <c r="DN17" s="415"/>
      <c r="DO17" s="416"/>
      <c r="DP17" s="416"/>
      <c r="DQ17" s="416"/>
      <c r="DR17" s="417"/>
      <c r="DS17" s="416"/>
      <c r="DT17" s="416"/>
      <c r="DU17" s="416"/>
      <c r="DV17" s="418"/>
      <c r="DW17" s="416"/>
      <c r="DX17" s="416"/>
      <c r="DY17" s="419"/>
      <c r="DZ17" s="419"/>
      <c r="EA17" s="420"/>
      <c r="EB17" s="313"/>
      <c r="EC17" s="329" t="s">
        <v>133</v>
      </c>
      <c r="EF17" s="330">
        <f>'Datos Mes'!$B$23</f>
        <v>7000</v>
      </c>
      <c r="EG17" s="330">
        <f t="shared" si="109"/>
        <v>0</v>
      </c>
      <c r="EH17" s="330">
        <f t="shared" si="110"/>
        <v>0</v>
      </c>
      <c r="EI17" s="330" t="e">
        <f t="shared" si="111"/>
        <v>#DIV/0!</v>
      </c>
      <c r="EJ17" s="330" t="e">
        <f t="shared" si="112"/>
        <v>#DIV/0!</v>
      </c>
      <c r="EK17" s="330">
        <f t="shared" si="113"/>
        <v>0</v>
      </c>
      <c r="EL17" s="330">
        <f t="shared" si="114"/>
        <v>0</v>
      </c>
      <c r="EM17" s="330">
        <f t="shared" si="115"/>
        <v>0</v>
      </c>
      <c r="EN17" s="330">
        <f>'Datos Mes'!$B$24*AL17</f>
        <v>0</v>
      </c>
      <c r="EO17" s="330" t="e">
        <f>IF(SUM(EH17:EN17)&gt;'Datos Mes'!$B$21,'Datos Mes'!$B$21,SUM(EH17:EN17))</f>
        <v>#DIV/0!</v>
      </c>
      <c r="EP17" s="330" t="e">
        <f>IF(SUM(EH17:EN17)&gt;'Datos Mes'!$B$21,SUM(EH17:EN17)-EO17,0)</f>
        <v>#DIV/0!</v>
      </c>
      <c r="EQ17" s="330"/>
      <c r="ER17" s="330" t="e">
        <f>LOOKUP(EO17/AL17,'Datos Mes'!$B$75:$B$82,'Datos Mes'!$C$75:$C$82)*EQ17</f>
        <v>#DIV/0!</v>
      </c>
      <c r="ES17" s="330">
        <f>'Datos Mes'!$B$25*$AQ17</f>
        <v>0</v>
      </c>
      <c r="ET17" s="330">
        <f>'Datos Mes'!$B$26*$AQ17</f>
        <v>0</v>
      </c>
      <c r="EU17" s="330">
        <f t="shared" si="116"/>
        <v>0</v>
      </c>
      <c r="EV17" s="331" t="e">
        <f t="shared" si="117"/>
        <v>#DIV/0!</v>
      </c>
      <c r="EW17" s="455" t="s">
        <v>244</v>
      </c>
      <c r="EX17" s="457"/>
      <c r="EY17" s="331" t="e">
        <f>'Datos Mes'!$B$28*EO17</f>
        <v>#DIV/0!</v>
      </c>
      <c r="EZ17" s="331" t="e">
        <f>IF(EX17*'Datos Mes'!$B$19-EY17&gt;0,EX17*'Datos Mes'!$B$19-EY17,0)</f>
        <v>#DIV/0!</v>
      </c>
      <c r="FA17" s="456" t="s">
        <v>233</v>
      </c>
      <c r="FB17" s="455" t="s">
        <v>245</v>
      </c>
      <c r="FC17" s="333"/>
      <c r="FD17" s="331" t="e">
        <f t="shared" si="118"/>
        <v>#DIV/0!</v>
      </c>
      <c r="FE17" s="331" t="e">
        <f>IF(SUM(EH17:EN17)&gt;'Datos Mes'!$B$22,'Datos Mes'!$B$22,SUM(EH17:EN17))</f>
        <v>#DIV/0!</v>
      </c>
      <c r="FF17" s="331" t="e">
        <f>FE17*'Datos Mes'!$B$30</f>
        <v>#DIV/0!</v>
      </c>
      <c r="FG17" s="331" t="e">
        <f t="shared" si="119"/>
        <v>#DIV/0!</v>
      </c>
      <c r="FH17" s="331" t="e">
        <f t="shared" si="120"/>
        <v>#DIV/0!</v>
      </c>
      <c r="FI17" s="334" t="e">
        <f>LOOKUP(FH17,'Datos Mes'!$B$54:$B$69,'Datos Mes'!$C$54:$C$69)</f>
        <v>#DIV/0!</v>
      </c>
      <c r="FJ17" s="331" t="e">
        <f>LOOKUP(FH17,'Datos Mes'!$B$54:$B$69,'Datos Mes'!$E$54:$E$69)</f>
        <v>#DIV/0!</v>
      </c>
      <c r="FK17" s="331" t="e">
        <f t="shared" si="121"/>
        <v>#DIV/0!</v>
      </c>
      <c r="FL17" s="331">
        <f t="shared" si="122"/>
        <v>0</v>
      </c>
      <c r="FM17" s="331">
        <f t="shared" si="123"/>
        <v>0</v>
      </c>
      <c r="FN17" s="331">
        <f t="shared" si="124"/>
        <v>0</v>
      </c>
      <c r="FO17" s="331" t="e">
        <f t="shared" si="125"/>
        <v>#DIV/0!</v>
      </c>
      <c r="FP17" s="331" t="e">
        <f t="shared" si="126"/>
        <v>#DIV/0!</v>
      </c>
      <c r="FQ17" s="335" t="e">
        <f t="shared" si="127"/>
        <v>#DIV/0!</v>
      </c>
      <c r="FS17" s="331" t="e">
        <f t="shared" si="128"/>
        <v>#DIV/0!</v>
      </c>
      <c r="FT17" s="331" t="e">
        <f>IF($FB17="Activo",LOOKUP($FA17,'Datos Mes'!$A$87:$A$92,'Datos Mes'!$C$87:$C$92),0)*$EO17</f>
        <v>#DIV/0!</v>
      </c>
      <c r="FU17" s="331" t="e">
        <f>IF($FB17="Activo",'Datos Mes'!$B$31,0)*$EO17</f>
        <v>#DIV/0!</v>
      </c>
      <c r="FV17" s="331" t="e">
        <f>'Datos Mes'!$B$32*$EO17</f>
        <v>#DIV/0!</v>
      </c>
      <c r="FW17" s="331" t="e">
        <f>'Datos Mes'!$D$28*$EO17</f>
        <v>#DIV/0!</v>
      </c>
      <c r="FX17" s="331" t="e">
        <f t="shared" si="129"/>
        <v>#DIV/0!</v>
      </c>
      <c r="FY17" s="331" t="e">
        <f t="shared" si="42"/>
        <v>#DIV/0!</v>
      </c>
      <c r="FZ17" s="331" t="e">
        <f t="shared" si="43"/>
        <v>#DIV/0!</v>
      </c>
      <c r="GA17" s="331">
        <f>(AS17+'Datos Mes'!B$24)*30/12</f>
        <v>9035.326086956522</v>
      </c>
      <c r="GB17" s="331" t="e">
        <f t="shared" si="130"/>
        <v>#DIV/0!</v>
      </c>
      <c r="GC17" s="331" t="e">
        <f t="shared" si="131"/>
        <v>#DIV/0!</v>
      </c>
      <c r="GD17" s="333" t="e">
        <f t="shared" si="132"/>
        <v>#DIV/0!</v>
      </c>
    </row>
    <row r="18" spans="1:186" s="329" customFormat="1" ht="15.75" customHeight="1">
      <c r="A18" s="421"/>
      <c r="B18" s="421"/>
      <c r="C18" s="311">
        <f t="shared" si="47"/>
        <v>0</v>
      </c>
      <c r="D18" s="429"/>
      <c r="E18" s="429"/>
      <c r="F18" s="429"/>
      <c r="G18" s="429"/>
      <c r="H18" s="429"/>
      <c r="I18" s="429"/>
      <c r="J18" s="429"/>
      <c r="K18" s="429"/>
      <c r="L18" s="429"/>
      <c r="M18" s="429"/>
      <c r="N18" s="429"/>
      <c r="O18" s="429"/>
      <c r="P18" s="429"/>
      <c r="Q18" s="429"/>
      <c r="R18" s="312"/>
      <c r="S18" s="430"/>
      <c r="T18" s="429"/>
      <c r="U18" s="429"/>
      <c r="V18" s="429"/>
      <c r="W18" s="429"/>
      <c r="X18" s="429"/>
      <c r="Y18" s="429"/>
      <c r="Z18" s="429"/>
      <c r="AA18" s="429"/>
      <c r="AB18" s="429"/>
      <c r="AC18" s="429"/>
      <c r="AD18" s="429"/>
      <c r="AE18" s="429"/>
      <c r="AF18" s="429"/>
      <c r="AG18" s="429"/>
      <c r="AH18" s="429"/>
      <c r="AI18" s="431"/>
      <c r="AJ18" s="328"/>
      <c r="AK18" s="314">
        <f t="shared" si="91"/>
        <v>0</v>
      </c>
      <c r="AL18" s="469">
        <f t="shared" si="92"/>
        <v>0</v>
      </c>
      <c r="AM18" s="469">
        <f t="shared" si="93"/>
        <v>0</v>
      </c>
      <c r="AN18" s="470">
        <f t="shared" si="94"/>
        <v>0</v>
      </c>
      <c r="AO18" s="469">
        <f t="shared" si="15"/>
        <v>0</v>
      </c>
      <c r="AP18" s="469">
        <f t="shared" si="16"/>
        <v>0</v>
      </c>
      <c r="AQ18" s="471">
        <f t="shared" si="95"/>
        <v>0</v>
      </c>
      <c r="AR18" s="472">
        <f t="shared" si="53"/>
        <v>0</v>
      </c>
      <c r="AS18" s="422"/>
      <c r="AT18" s="423">
        <f t="shared" si="96"/>
        <v>0</v>
      </c>
      <c r="AU18" s="422"/>
      <c r="AV18" s="315">
        <f t="shared" si="97"/>
        <v>0</v>
      </c>
      <c r="AW18" s="422"/>
      <c r="AX18" s="422"/>
      <c r="AY18" s="315">
        <f t="shared" si="98"/>
        <v>0</v>
      </c>
      <c r="AZ18" s="315">
        <f>(AQ18)*'Datos Mes'!$B$27+DB18</f>
        <v>0</v>
      </c>
      <c r="BA18" s="421"/>
      <c r="BB18" s="427"/>
      <c r="BC18" s="438"/>
      <c r="BF18" s="473"/>
      <c r="BG18" s="317">
        <f>(COUNTIF($D18:$AI18,"LL")+DL18)*(AS18-'Datos Mes'!$B$23)</f>
        <v>0</v>
      </c>
      <c r="BH18" s="474">
        <f t="shared" si="99"/>
        <v>0</v>
      </c>
      <c r="BI18" s="402"/>
      <c r="BJ18" s="403"/>
      <c r="BK18" s="403"/>
      <c r="BL18" s="403"/>
      <c r="BM18" s="403"/>
      <c r="BN18" s="403"/>
      <c r="BO18" s="403"/>
      <c r="BP18" s="403"/>
      <c r="BQ18" s="403"/>
      <c r="BR18" s="403"/>
      <c r="BS18" s="403"/>
      <c r="BT18" s="404"/>
      <c r="BU18" s="404"/>
      <c r="BV18" s="404"/>
      <c r="BW18" s="405"/>
      <c r="BX18" s="406"/>
      <c r="BY18" s="403"/>
      <c r="BZ18" s="403"/>
      <c r="CA18" s="407"/>
      <c r="CB18" s="407"/>
      <c r="CC18" s="408"/>
      <c r="CD18" s="408"/>
      <c r="CE18" s="408"/>
      <c r="CF18" s="408"/>
      <c r="CG18" s="408"/>
      <c r="CH18" s="407"/>
      <c r="CI18" s="407"/>
      <c r="CJ18" s="408"/>
      <c r="CK18" s="408"/>
      <c r="CL18" s="408"/>
      <c r="CM18" s="408"/>
      <c r="CN18" s="408"/>
      <c r="CO18" s="407"/>
      <c r="CP18" s="409"/>
      <c r="CQ18" s="410"/>
      <c r="CR18" s="411"/>
      <c r="CS18" s="410"/>
      <c r="CT18" s="410"/>
      <c r="CU18" s="410"/>
      <c r="CV18" s="410"/>
      <c r="CW18" s="410"/>
      <c r="CX18" s="404"/>
      <c r="CY18" s="404"/>
      <c r="CZ18" s="320">
        <f t="shared" si="100"/>
        <v>0</v>
      </c>
      <c r="DA18" s="321"/>
      <c r="DB18" s="414"/>
      <c r="DC18" s="322">
        <f t="shared" si="101"/>
        <v>0</v>
      </c>
      <c r="DD18" s="413"/>
      <c r="DE18" s="414"/>
      <c r="DF18" s="323">
        <f t="shared" si="102"/>
        <v>0</v>
      </c>
      <c r="DG18" s="323">
        <f t="shared" si="103"/>
        <v>0</v>
      </c>
      <c r="DH18" s="324">
        <f t="shared" si="104"/>
        <v>0</v>
      </c>
      <c r="DI18" s="325">
        <f t="shared" si="105"/>
        <v>0</v>
      </c>
      <c r="DJ18" s="177"/>
      <c r="DK18" s="315">
        <f t="shared" si="106"/>
        <v>0</v>
      </c>
      <c r="DL18" s="315">
        <f t="shared" si="107"/>
        <v>0</v>
      </c>
      <c r="DM18" s="315">
        <f t="shared" si="108"/>
        <v>0</v>
      </c>
      <c r="DN18" s="415"/>
      <c r="DO18" s="416"/>
      <c r="DP18" s="416"/>
      <c r="DQ18" s="416"/>
      <c r="DR18" s="417"/>
      <c r="DS18" s="416"/>
      <c r="DT18" s="416"/>
      <c r="DU18" s="416"/>
      <c r="DV18" s="418"/>
      <c r="DW18" s="416"/>
      <c r="DX18" s="416"/>
      <c r="DY18" s="419"/>
      <c r="DZ18" s="419"/>
      <c r="EA18" s="420"/>
      <c r="EB18" s="313"/>
      <c r="EC18" s="329" t="s">
        <v>133</v>
      </c>
      <c r="EF18" s="330">
        <f>'Datos Mes'!$B$23</f>
        <v>7000</v>
      </c>
      <c r="EG18" s="330">
        <f t="shared" si="109"/>
        <v>0</v>
      </c>
      <c r="EH18" s="330">
        <f t="shared" si="110"/>
        <v>0</v>
      </c>
      <c r="EI18" s="330" t="e">
        <f t="shared" si="111"/>
        <v>#DIV/0!</v>
      </c>
      <c r="EJ18" s="330" t="e">
        <f t="shared" si="112"/>
        <v>#DIV/0!</v>
      </c>
      <c r="EK18" s="330">
        <f t="shared" si="113"/>
        <v>0</v>
      </c>
      <c r="EL18" s="330">
        <f t="shared" si="114"/>
        <v>0</v>
      </c>
      <c r="EM18" s="330">
        <f t="shared" si="115"/>
        <v>0</v>
      </c>
      <c r="EN18" s="330">
        <f>'Datos Mes'!$B$24*AL18</f>
        <v>0</v>
      </c>
      <c r="EO18" s="330" t="e">
        <f>IF(SUM(EH18:EN18)&gt;'Datos Mes'!$B$21,'Datos Mes'!$B$21,SUM(EH18:EN18))</f>
        <v>#DIV/0!</v>
      </c>
      <c r="EP18" s="330" t="e">
        <f>IF(SUM(EH18:EN18)&gt;'Datos Mes'!$B$21,SUM(EH18:EN18)-EO18,0)</f>
        <v>#DIV/0!</v>
      </c>
      <c r="EQ18" s="330"/>
      <c r="ER18" s="330" t="e">
        <f>LOOKUP(EO18/AL18,'Datos Mes'!$B$75:$B$82,'Datos Mes'!$C$75:$C$82)*EQ18</f>
        <v>#DIV/0!</v>
      </c>
      <c r="ES18" s="330">
        <f>'Datos Mes'!$B$25*$AQ18</f>
        <v>0</v>
      </c>
      <c r="ET18" s="330">
        <f>'Datos Mes'!$B$26*$AQ18</f>
        <v>0</v>
      </c>
      <c r="EU18" s="330">
        <f t="shared" si="116"/>
        <v>0</v>
      </c>
      <c r="EV18" s="331" t="e">
        <f t="shared" si="117"/>
        <v>#DIV/0!</v>
      </c>
      <c r="EW18" s="455" t="s">
        <v>244</v>
      </c>
      <c r="EX18" s="457"/>
      <c r="EY18" s="331" t="e">
        <f>'Datos Mes'!$B$28*EO18</f>
        <v>#DIV/0!</v>
      </c>
      <c r="EZ18" s="331" t="e">
        <f>IF(EX18*'Datos Mes'!$B$19-EY18&gt;0,EX18*'Datos Mes'!$B$19-EY18,0)</f>
        <v>#DIV/0!</v>
      </c>
      <c r="FA18" s="456" t="s">
        <v>233</v>
      </c>
      <c r="FB18" s="455" t="s">
        <v>245</v>
      </c>
      <c r="FC18" s="333"/>
      <c r="FD18" s="331" t="e">
        <f t="shared" si="118"/>
        <v>#DIV/0!</v>
      </c>
      <c r="FE18" s="331" t="e">
        <f>IF(SUM(EH18:EN18)&gt;'Datos Mes'!$B$22,'Datos Mes'!$B$22,SUM(EH18:EN18))</f>
        <v>#DIV/0!</v>
      </c>
      <c r="FF18" s="331" t="e">
        <f>FE18*'Datos Mes'!$B$30</f>
        <v>#DIV/0!</v>
      </c>
      <c r="FG18" s="331" t="e">
        <f t="shared" si="119"/>
        <v>#DIV/0!</v>
      </c>
      <c r="FH18" s="331" t="e">
        <f t="shared" si="120"/>
        <v>#DIV/0!</v>
      </c>
      <c r="FI18" s="334" t="e">
        <f>LOOKUP(FH18,'Datos Mes'!$B$54:$B$69,'Datos Mes'!$C$54:$C$69)</f>
        <v>#DIV/0!</v>
      </c>
      <c r="FJ18" s="331" t="e">
        <f>LOOKUP(FH18,'Datos Mes'!$B$54:$B$69,'Datos Mes'!$E$54:$E$69)</f>
        <v>#DIV/0!</v>
      </c>
      <c r="FK18" s="331" t="e">
        <f t="shared" si="121"/>
        <v>#DIV/0!</v>
      </c>
      <c r="FL18" s="331">
        <f t="shared" si="122"/>
        <v>0</v>
      </c>
      <c r="FM18" s="331">
        <f t="shared" si="123"/>
        <v>0</v>
      </c>
      <c r="FN18" s="331">
        <f t="shared" si="124"/>
        <v>0</v>
      </c>
      <c r="FO18" s="331" t="e">
        <f t="shared" si="125"/>
        <v>#DIV/0!</v>
      </c>
      <c r="FP18" s="331" t="e">
        <f t="shared" si="126"/>
        <v>#DIV/0!</v>
      </c>
      <c r="FQ18" s="335" t="e">
        <f t="shared" si="127"/>
        <v>#DIV/0!</v>
      </c>
      <c r="FS18" s="331" t="e">
        <f t="shared" si="128"/>
        <v>#DIV/0!</v>
      </c>
      <c r="FT18" s="331" t="e">
        <f>IF($FB18="Activo",LOOKUP($FA18,'Datos Mes'!$A$87:$A$92,'Datos Mes'!$C$87:$C$92),0)*$EO18</f>
        <v>#DIV/0!</v>
      </c>
      <c r="FU18" s="331" t="e">
        <f>IF($FB18="Activo",'Datos Mes'!$B$31,0)*$EO18</f>
        <v>#DIV/0!</v>
      </c>
      <c r="FV18" s="331" t="e">
        <f>'Datos Mes'!$B$32*$EO18</f>
        <v>#DIV/0!</v>
      </c>
      <c r="FW18" s="331" t="e">
        <f>'Datos Mes'!$D$28*$EO18</f>
        <v>#DIV/0!</v>
      </c>
      <c r="FX18" s="331" t="e">
        <f t="shared" si="129"/>
        <v>#DIV/0!</v>
      </c>
      <c r="FY18" s="331" t="e">
        <f t="shared" si="42"/>
        <v>#DIV/0!</v>
      </c>
      <c r="FZ18" s="331" t="e">
        <f t="shared" si="43"/>
        <v>#DIV/0!</v>
      </c>
      <c r="GA18" s="331">
        <f>(AS18+'Datos Mes'!B$24)*30/12</f>
        <v>9035.326086956522</v>
      </c>
      <c r="GB18" s="331" t="e">
        <f t="shared" si="130"/>
        <v>#DIV/0!</v>
      </c>
      <c r="GC18" s="331" t="e">
        <f t="shared" si="131"/>
        <v>#DIV/0!</v>
      </c>
      <c r="GD18" s="333" t="e">
        <f t="shared" si="132"/>
        <v>#DIV/0!</v>
      </c>
    </row>
    <row r="19" spans="1:186" s="329" customFormat="1" ht="15.75" customHeight="1">
      <c r="A19" s="421"/>
      <c r="B19" s="421"/>
      <c r="C19" s="311">
        <f t="shared" si="47"/>
        <v>0</v>
      </c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312"/>
      <c r="S19" s="430"/>
      <c r="T19" s="429"/>
      <c r="U19" s="429"/>
      <c r="V19" s="429"/>
      <c r="W19" s="429"/>
      <c r="X19" s="429"/>
      <c r="Y19" s="429"/>
      <c r="Z19" s="429"/>
      <c r="AA19" s="429"/>
      <c r="AB19" s="429"/>
      <c r="AC19" s="429"/>
      <c r="AD19" s="429"/>
      <c r="AE19" s="429"/>
      <c r="AF19" s="429"/>
      <c r="AG19" s="429"/>
      <c r="AH19" s="429"/>
      <c r="AI19" s="431"/>
      <c r="AJ19" s="328"/>
      <c r="AK19" s="314">
        <f t="shared" si="91"/>
        <v>0</v>
      </c>
      <c r="AL19" s="469">
        <f t="shared" si="92"/>
        <v>0</v>
      </c>
      <c r="AM19" s="469">
        <f t="shared" si="93"/>
        <v>0</v>
      </c>
      <c r="AN19" s="470">
        <f t="shared" si="94"/>
        <v>0</v>
      </c>
      <c r="AO19" s="469">
        <f t="shared" si="15"/>
        <v>0</v>
      </c>
      <c r="AP19" s="469">
        <f t="shared" si="16"/>
        <v>0</v>
      </c>
      <c r="AQ19" s="471">
        <f t="shared" si="95"/>
        <v>0</v>
      </c>
      <c r="AR19" s="472">
        <f t="shared" si="53"/>
        <v>0</v>
      </c>
      <c r="AS19" s="422"/>
      <c r="AT19" s="423">
        <f t="shared" si="96"/>
        <v>0</v>
      </c>
      <c r="AU19" s="422"/>
      <c r="AV19" s="315">
        <f t="shared" si="97"/>
        <v>0</v>
      </c>
      <c r="AW19" s="422"/>
      <c r="AX19" s="422"/>
      <c r="AY19" s="315">
        <f t="shared" si="98"/>
        <v>0</v>
      </c>
      <c r="AZ19" s="315">
        <f>(AQ19)*'Datos Mes'!$B$27+DB19</f>
        <v>0</v>
      </c>
      <c r="BA19" s="421"/>
      <c r="BB19" s="427"/>
      <c r="BC19" s="438"/>
      <c r="BF19" s="473"/>
      <c r="BG19" s="317">
        <f>(COUNTIF($D19:$AI19,"LL")+DL19)*(AS19-'Datos Mes'!$B$23)</f>
        <v>0</v>
      </c>
      <c r="BH19" s="474">
        <f t="shared" si="99"/>
        <v>0</v>
      </c>
      <c r="BI19" s="402"/>
      <c r="BJ19" s="403"/>
      <c r="BK19" s="403"/>
      <c r="BL19" s="403"/>
      <c r="BM19" s="403"/>
      <c r="BN19" s="403"/>
      <c r="BO19" s="403"/>
      <c r="BP19" s="403"/>
      <c r="BQ19" s="403"/>
      <c r="BR19" s="403"/>
      <c r="BS19" s="403"/>
      <c r="BT19" s="404"/>
      <c r="BU19" s="404"/>
      <c r="BV19" s="404"/>
      <c r="BW19" s="405"/>
      <c r="BX19" s="406"/>
      <c r="BY19" s="403"/>
      <c r="BZ19" s="403"/>
      <c r="CA19" s="407"/>
      <c r="CB19" s="407"/>
      <c r="CC19" s="408"/>
      <c r="CD19" s="408"/>
      <c r="CE19" s="408"/>
      <c r="CF19" s="408"/>
      <c r="CG19" s="408"/>
      <c r="CH19" s="407"/>
      <c r="CI19" s="407"/>
      <c r="CJ19" s="408"/>
      <c r="CK19" s="408"/>
      <c r="CL19" s="408"/>
      <c r="CM19" s="408"/>
      <c r="CN19" s="408"/>
      <c r="CO19" s="407"/>
      <c r="CP19" s="409"/>
      <c r="CQ19" s="410"/>
      <c r="CR19" s="411"/>
      <c r="CS19" s="410"/>
      <c r="CT19" s="410"/>
      <c r="CU19" s="410"/>
      <c r="CV19" s="410"/>
      <c r="CW19" s="410"/>
      <c r="CX19" s="404"/>
      <c r="CY19" s="404"/>
      <c r="CZ19" s="320">
        <f t="shared" si="100"/>
        <v>0</v>
      </c>
      <c r="DA19" s="321"/>
      <c r="DB19" s="414"/>
      <c r="DC19" s="322">
        <f t="shared" si="101"/>
        <v>0</v>
      </c>
      <c r="DD19" s="413"/>
      <c r="DE19" s="414"/>
      <c r="DF19" s="323">
        <f t="shared" si="102"/>
        <v>0</v>
      </c>
      <c r="DG19" s="323">
        <f t="shared" si="103"/>
        <v>0</v>
      </c>
      <c r="DH19" s="324">
        <f t="shared" si="104"/>
        <v>0</v>
      </c>
      <c r="DI19" s="325">
        <f t="shared" si="105"/>
        <v>0</v>
      </c>
      <c r="DJ19" s="177"/>
      <c r="DK19" s="315">
        <f t="shared" si="106"/>
        <v>0</v>
      </c>
      <c r="DL19" s="315">
        <f t="shared" si="107"/>
        <v>0</v>
      </c>
      <c r="DM19" s="315">
        <f t="shared" si="108"/>
        <v>0</v>
      </c>
      <c r="DN19" s="415"/>
      <c r="DO19" s="416"/>
      <c r="DP19" s="416"/>
      <c r="DQ19" s="416"/>
      <c r="DR19" s="417"/>
      <c r="DS19" s="416"/>
      <c r="DT19" s="416"/>
      <c r="DU19" s="416"/>
      <c r="DV19" s="418"/>
      <c r="DW19" s="416"/>
      <c r="DX19" s="416"/>
      <c r="DY19" s="419"/>
      <c r="DZ19" s="419"/>
      <c r="EA19" s="420"/>
      <c r="EB19" s="313"/>
      <c r="EC19" s="329" t="s">
        <v>133</v>
      </c>
      <c r="EF19" s="330">
        <f>'Datos Mes'!$B$23</f>
        <v>7000</v>
      </c>
      <c r="EG19" s="330">
        <f t="shared" si="109"/>
        <v>0</v>
      </c>
      <c r="EH19" s="330">
        <f t="shared" si="110"/>
        <v>0</v>
      </c>
      <c r="EI19" s="330" t="e">
        <f t="shared" si="111"/>
        <v>#DIV/0!</v>
      </c>
      <c r="EJ19" s="330" t="e">
        <f t="shared" si="112"/>
        <v>#DIV/0!</v>
      </c>
      <c r="EK19" s="330">
        <f t="shared" si="113"/>
        <v>0</v>
      </c>
      <c r="EL19" s="330">
        <f t="shared" si="114"/>
        <v>0</v>
      </c>
      <c r="EM19" s="330">
        <f t="shared" si="115"/>
        <v>0</v>
      </c>
      <c r="EN19" s="330">
        <f>'Datos Mes'!$B$24*AL19</f>
        <v>0</v>
      </c>
      <c r="EO19" s="330" t="e">
        <f>IF(SUM(EH19:EN19)&gt;'Datos Mes'!$B$21,'Datos Mes'!$B$21,SUM(EH19:EN19))</f>
        <v>#DIV/0!</v>
      </c>
      <c r="EP19" s="330" t="e">
        <f>IF(SUM(EH19:EN19)&gt;'Datos Mes'!$B$21,SUM(EH19:EN19)-EO19,0)</f>
        <v>#DIV/0!</v>
      </c>
      <c r="EQ19" s="330"/>
      <c r="ER19" s="330" t="e">
        <f>LOOKUP(EO19/AL19,'Datos Mes'!$B$75:$B$82,'Datos Mes'!$C$75:$C$82)*EQ19</f>
        <v>#DIV/0!</v>
      </c>
      <c r="ES19" s="330">
        <f>'Datos Mes'!$B$25*$AQ19</f>
        <v>0</v>
      </c>
      <c r="ET19" s="330">
        <f>'Datos Mes'!$B$26*$AQ19</f>
        <v>0</v>
      </c>
      <c r="EU19" s="330">
        <f t="shared" si="116"/>
        <v>0</v>
      </c>
      <c r="EV19" s="331" t="e">
        <f t="shared" si="117"/>
        <v>#DIV/0!</v>
      </c>
      <c r="EW19" s="455" t="s">
        <v>244</v>
      </c>
      <c r="EX19" s="457"/>
      <c r="EY19" s="331" t="e">
        <f>'Datos Mes'!$B$28*EO19</f>
        <v>#DIV/0!</v>
      </c>
      <c r="EZ19" s="331" t="e">
        <f>IF(EX19*'Datos Mes'!$B$19-EY19&gt;0,EX19*'Datos Mes'!$B$19-EY19,0)</f>
        <v>#DIV/0!</v>
      </c>
      <c r="FA19" s="456" t="s">
        <v>233</v>
      </c>
      <c r="FB19" s="455" t="s">
        <v>245</v>
      </c>
      <c r="FC19" s="333"/>
      <c r="FD19" s="331" t="e">
        <f t="shared" si="118"/>
        <v>#DIV/0!</v>
      </c>
      <c r="FE19" s="331" t="e">
        <f>IF(SUM(EH19:EN19)&gt;'Datos Mes'!$B$22,'Datos Mes'!$B$22,SUM(EH19:EN19))</f>
        <v>#DIV/0!</v>
      </c>
      <c r="FF19" s="331" t="e">
        <f>FE19*'Datos Mes'!$B$30</f>
        <v>#DIV/0!</v>
      </c>
      <c r="FG19" s="331" t="e">
        <f t="shared" si="119"/>
        <v>#DIV/0!</v>
      </c>
      <c r="FH19" s="331" t="e">
        <f t="shared" si="120"/>
        <v>#DIV/0!</v>
      </c>
      <c r="FI19" s="334" t="e">
        <f>LOOKUP(FH19,'Datos Mes'!$B$54:$B$69,'Datos Mes'!$C$54:$C$69)</f>
        <v>#DIV/0!</v>
      </c>
      <c r="FJ19" s="331" t="e">
        <f>LOOKUP(FH19,'Datos Mes'!$B$54:$B$69,'Datos Mes'!$E$54:$E$69)</f>
        <v>#DIV/0!</v>
      </c>
      <c r="FK19" s="331" t="e">
        <f t="shared" si="121"/>
        <v>#DIV/0!</v>
      </c>
      <c r="FL19" s="331">
        <f t="shared" si="122"/>
        <v>0</v>
      </c>
      <c r="FM19" s="331">
        <f t="shared" si="123"/>
        <v>0</v>
      </c>
      <c r="FN19" s="331">
        <f t="shared" si="124"/>
        <v>0</v>
      </c>
      <c r="FO19" s="331" t="e">
        <f t="shared" si="125"/>
        <v>#DIV/0!</v>
      </c>
      <c r="FP19" s="331" t="e">
        <f t="shared" si="126"/>
        <v>#DIV/0!</v>
      </c>
      <c r="FQ19" s="335" t="e">
        <f t="shared" si="127"/>
        <v>#DIV/0!</v>
      </c>
      <c r="FS19" s="331" t="e">
        <f t="shared" si="128"/>
        <v>#DIV/0!</v>
      </c>
      <c r="FT19" s="331" t="e">
        <f>IF($FB19="Activo",LOOKUP($FA19,'Datos Mes'!$A$87:$A$92,'Datos Mes'!$C$87:$C$92),0)*$EO19</f>
        <v>#DIV/0!</v>
      </c>
      <c r="FU19" s="331" t="e">
        <f>IF($FB19="Activo",'Datos Mes'!$B$31,0)*$EO19</f>
        <v>#DIV/0!</v>
      </c>
      <c r="FV19" s="331" t="e">
        <f>'Datos Mes'!$B$32*$EO19</f>
        <v>#DIV/0!</v>
      </c>
      <c r="FW19" s="331" t="e">
        <f>'Datos Mes'!$D$28*$EO19</f>
        <v>#DIV/0!</v>
      </c>
      <c r="FX19" s="331" t="e">
        <f t="shared" si="129"/>
        <v>#DIV/0!</v>
      </c>
      <c r="FY19" s="331" t="e">
        <f t="shared" si="42"/>
        <v>#DIV/0!</v>
      </c>
      <c r="FZ19" s="331" t="e">
        <f t="shared" si="43"/>
        <v>#DIV/0!</v>
      </c>
      <c r="GA19" s="331">
        <f>(AS19+'Datos Mes'!B$24)*30/12</f>
        <v>9035.326086956522</v>
      </c>
      <c r="GB19" s="331" t="e">
        <f t="shared" si="130"/>
        <v>#DIV/0!</v>
      </c>
      <c r="GC19" s="331" t="e">
        <f t="shared" si="131"/>
        <v>#DIV/0!</v>
      </c>
      <c r="GD19" s="333" t="e">
        <f t="shared" si="132"/>
        <v>#DIV/0!</v>
      </c>
    </row>
    <row r="20" spans="1:186" s="329" customFormat="1" ht="15.75" customHeight="1">
      <c r="A20" s="421"/>
      <c r="B20" s="421"/>
      <c r="C20" s="311">
        <f t="shared" si="47"/>
        <v>0</v>
      </c>
      <c r="D20" s="429"/>
      <c r="E20" s="429"/>
      <c r="F20" s="429"/>
      <c r="G20" s="429"/>
      <c r="H20" s="429"/>
      <c r="I20" s="429"/>
      <c r="J20" s="429"/>
      <c r="K20" s="429"/>
      <c r="L20" s="429"/>
      <c r="M20" s="429"/>
      <c r="N20" s="429"/>
      <c r="O20" s="429"/>
      <c r="P20" s="429"/>
      <c r="Q20" s="429"/>
      <c r="R20" s="312"/>
      <c r="S20" s="430"/>
      <c r="T20" s="429"/>
      <c r="U20" s="429"/>
      <c r="V20" s="429"/>
      <c r="W20" s="429"/>
      <c r="X20" s="429"/>
      <c r="Y20" s="429"/>
      <c r="Z20" s="429"/>
      <c r="AA20" s="429"/>
      <c r="AB20" s="429"/>
      <c r="AC20" s="429"/>
      <c r="AD20" s="429"/>
      <c r="AE20" s="429"/>
      <c r="AF20" s="429"/>
      <c r="AG20" s="429"/>
      <c r="AH20" s="429"/>
      <c r="AI20" s="431"/>
      <c r="AJ20" s="328"/>
      <c r="AK20" s="314">
        <f t="shared" si="91"/>
        <v>0</v>
      </c>
      <c r="AL20" s="469">
        <f t="shared" si="92"/>
        <v>0</v>
      </c>
      <c r="AM20" s="469">
        <f t="shared" si="93"/>
        <v>0</v>
      </c>
      <c r="AN20" s="470">
        <f t="shared" si="94"/>
        <v>0</v>
      </c>
      <c r="AO20" s="469">
        <f t="shared" si="15"/>
        <v>0</v>
      </c>
      <c r="AP20" s="469">
        <f t="shared" si="16"/>
        <v>0</v>
      </c>
      <c r="AQ20" s="471">
        <f t="shared" si="95"/>
        <v>0</v>
      </c>
      <c r="AR20" s="472">
        <f t="shared" si="53"/>
        <v>0</v>
      </c>
      <c r="AS20" s="422"/>
      <c r="AT20" s="423">
        <f t="shared" si="96"/>
        <v>0</v>
      </c>
      <c r="AU20" s="422"/>
      <c r="AV20" s="315">
        <f t="shared" si="97"/>
        <v>0</v>
      </c>
      <c r="AW20" s="422"/>
      <c r="AX20" s="422"/>
      <c r="AY20" s="315">
        <f t="shared" si="98"/>
        <v>0</v>
      </c>
      <c r="AZ20" s="315">
        <f>(AQ20)*'Datos Mes'!$B$27+DB20</f>
        <v>0</v>
      </c>
      <c r="BA20" s="421"/>
      <c r="BB20" s="427"/>
      <c r="BC20" s="438"/>
      <c r="BF20" s="473"/>
      <c r="BG20" s="317">
        <f>(COUNTIF($D20:$AI20,"LL")+DL20)*(AS20-'Datos Mes'!$B$23)</f>
        <v>0</v>
      </c>
      <c r="BH20" s="474">
        <f t="shared" si="99"/>
        <v>0</v>
      </c>
      <c r="BI20" s="402"/>
      <c r="BJ20" s="403"/>
      <c r="BK20" s="403"/>
      <c r="BL20" s="403"/>
      <c r="BM20" s="403"/>
      <c r="BN20" s="403"/>
      <c r="BO20" s="403"/>
      <c r="BP20" s="403"/>
      <c r="BQ20" s="403"/>
      <c r="BR20" s="403"/>
      <c r="BS20" s="403"/>
      <c r="BT20" s="404"/>
      <c r="BU20" s="404"/>
      <c r="BV20" s="404"/>
      <c r="BW20" s="405"/>
      <c r="BX20" s="406"/>
      <c r="BY20" s="403"/>
      <c r="BZ20" s="403"/>
      <c r="CA20" s="407"/>
      <c r="CB20" s="407"/>
      <c r="CC20" s="408"/>
      <c r="CD20" s="408"/>
      <c r="CE20" s="408"/>
      <c r="CF20" s="408"/>
      <c r="CG20" s="408"/>
      <c r="CH20" s="407"/>
      <c r="CI20" s="407"/>
      <c r="CJ20" s="408"/>
      <c r="CK20" s="408"/>
      <c r="CL20" s="408"/>
      <c r="CM20" s="408"/>
      <c r="CN20" s="408"/>
      <c r="CO20" s="407"/>
      <c r="CP20" s="409"/>
      <c r="CQ20" s="410"/>
      <c r="CR20" s="411"/>
      <c r="CS20" s="410"/>
      <c r="CT20" s="410"/>
      <c r="CU20" s="410"/>
      <c r="CV20" s="410"/>
      <c r="CW20" s="410"/>
      <c r="CX20" s="404"/>
      <c r="CY20" s="404"/>
      <c r="CZ20" s="320">
        <f t="shared" si="100"/>
        <v>0</v>
      </c>
      <c r="DA20" s="321"/>
      <c r="DB20" s="414"/>
      <c r="DC20" s="322">
        <f t="shared" si="101"/>
        <v>0</v>
      </c>
      <c r="DD20" s="413"/>
      <c r="DE20" s="414"/>
      <c r="DF20" s="323">
        <f t="shared" si="102"/>
        <v>0</v>
      </c>
      <c r="DG20" s="323">
        <f t="shared" si="103"/>
        <v>0</v>
      </c>
      <c r="DH20" s="324">
        <f t="shared" si="104"/>
        <v>0</v>
      </c>
      <c r="DI20" s="325">
        <f t="shared" si="105"/>
        <v>0</v>
      </c>
      <c r="DJ20" s="177"/>
      <c r="DK20" s="315">
        <f t="shared" si="106"/>
        <v>0</v>
      </c>
      <c r="DL20" s="315">
        <f t="shared" si="107"/>
        <v>0</v>
      </c>
      <c r="DM20" s="315">
        <f t="shared" si="108"/>
        <v>0</v>
      </c>
      <c r="DN20" s="415"/>
      <c r="DO20" s="416"/>
      <c r="DP20" s="416"/>
      <c r="DQ20" s="416"/>
      <c r="DR20" s="417"/>
      <c r="DS20" s="416"/>
      <c r="DT20" s="416"/>
      <c r="DU20" s="416"/>
      <c r="DV20" s="418"/>
      <c r="DW20" s="416"/>
      <c r="DX20" s="416"/>
      <c r="DY20" s="419"/>
      <c r="DZ20" s="419"/>
      <c r="EA20" s="420"/>
      <c r="EB20" s="313"/>
      <c r="EC20" s="329" t="s">
        <v>133</v>
      </c>
      <c r="EF20" s="330">
        <f>'Datos Mes'!$B$23</f>
        <v>7000</v>
      </c>
      <c r="EG20" s="330">
        <f t="shared" si="109"/>
        <v>0</v>
      </c>
      <c r="EH20" s="330">
        <f t="shared" si="110"/>
        <v>0</v>
      </c>
      <c r="EI20" s="330" t="e">
        <f t="shared" si="111"/>
        <v>#DIV/0!</v>
      </c>
      <c r="EJ20" s="330" t="e">
        <f t="shared" si="112"/>
        <v>#DIV/0!</v>
      </c>
      <c r="EK20" s="330">
        <f t="shared" si="113"/>
        <v>0</v>
      </c>
      <c r="EL20" s="330">
        <f t="shared" si="114"/>
        <v>0</v>
      </c>
      <c r="EM20" s="330">
        <f t="shared" si="115"/>
        <v>0</v>
      </c>
      <c r="EN20" s="330">
        <f>'Datos Mes'!$B$24*AL20</f>
        <v>0</v>
      </c>
      <c r="EO20" s="330" t="e">
        <f>IF(SUM(EH20:EN20)&gt;'Datos Mes'!$B$21,'Datos Mes'!$B$21,SUM(EH20:EN20))</f>
        <v>#DIV/0!</v>
      </c>
      <c r="EP20" s="330" t="e">
        <f>IF(SUM(EH20:EN20)&gt;'Datos Mes'!$B$21,SUM(EH20:EN20)-EO20,0)</f>
        <v>#DIV/0!</v>
      </c>
      <c r="EQ20" s="330"/>
      <c r="ER20" s="330" t="e">
        <f>LOOKUP(EO20/AL20,'Datos Mes'!$B$75:$B$82,'Datos Mes'!$C$75:$C$82)*EQ20</f>
        <v>#DIV/0!</v>
      </c>
      <c r="ES20" s="330">
        <f>'Datos Mes'!$B$25*$AQ20</f>
        <v>0</v>
      </c>
      <c r="ET20" s="330">
        <f>'Datos Mes'!$B$26*$AQ20</f>
        <v>0</v>
      </c>
      <c r="EU20" s="330">
        <f t="shared" si="116"/>
        <v>0</v>
      </c>
      <c r="EV20" s="331" t="e">
        <f t="shared" si="117"/>
        <v>#DIV/0!</v>
      </c>
      <c r="EW20" s="455" t="s">
        <v>244</v>
      </c>
      <c r="EX20" s="457"/>
      <c r="EY20" s="331" t="e">
        <f>'Datos Mes'!$B$28*EO20</f>
        <v>#DIV/0!</v>
      </c>
      <c r="EZ20" s="331" t="e">
        <f>IF(EX20*'Datos Mes'!$B$19-EY20&gt;0,EX20*'Datos Mes'!$B$19-EY20,0)</f>
        <v>#DIV/0!</v>
      </c>
      <c r="FA20" s="456" t="s">
        <v>233</v>
      </c>
      <c r="FB20" s="455" t="s">
        <v>245</v>
      </c>
      <c r="FC20" s="333"/>
      <c r="FD20" s="331" t="e">
        <f t="shared" si="118"/>
        <v>#DIV/0!</v>
      </c>
      <c r="FE20" s="331" t="e">
        <f>IF(SUM(EH20:EN20)&gt;'Datos Mes'!$B$22,'Datos Mes'!$B$22,SUM(EH20:EN20))</f>
        <v>#DIV/0!</v>
      </c>
      <c r="FF20" s="331" t="e">
        <f>FE20*'Datos Mes'!$B$30</f>
        <v>#DIV/0!</v>
      </c>
      <c r="FG20" s="331" t="e">
        <f t="shared" si="119"/>
        <v>#DIV/0!</v>
      </c>
      <c r="FH20" s="331" t="e">
        <f t="shared" si="120"/>
        <v>#DIV/0!</v>
      </c>
      <c r="FI20" s="334" t="e">
        <f>LOOKUP(FH20,'Datos Mes'!$B$54:$B$69,'Datos Mes'!$C$54:$C$69)</f>
        <v>#DIV/0!</v>
      </c>
      <c r="FJ20" s="331" t="e">
        <f>LOOKUP(FH20,'Datos Mes'!$B$54:$B$69,'Datos Mes'!$E$54:$E$69)</f>
        <v>#DIV/0!</v>
      </c>
      <c r="FK20" s="331" t="e">
        <f t="shared" si="121"/>
        <v>#DIV/0!</v>
      </c>
      <c r="FL20" s="331">
        <f t="shared" si="122"/>
        <v>0</v>
      </c>
      <c r="FM20" s="331">
        <f t="shared" si="123"/>
        <v>0</v>
      </c>
      <c r="FN20" s="331">
        <f t="shared" si="124"/>
        <v>0</v>
      </c>
      <c r="FO20" s="331" t="e">
        <f t="shared" si="125"/>
        <v>#DIV/0!</v>
      </c>
      <c r="FP20" s="331" t="e">
        <f t="shared" si="126"/>
        <v>#DIV/0!</v>
      </c>
      <c r="FQ20" s="335" t="e">
        <f t="shared" si="127"/>
        <v>#DIV/0!</v>
      </c>
      <c r="FS20" s="331" t="e">
        <f t="shared" si="128"/>
        <v>#DIV/0!</v>
      </c>
      <c r="FT20" s="331" t="e">
        <f>IF($FB20="Activo",LOOKUP($FA20,'Datos Mes'!$A$87:$A$92,'Datos Mes'!$C$87:$C$92),0)*$EO20</f>
        <v>#DIV/0!</v>
      </c>
      <c r="FU20" s="331" t="e">
        <f>IF($FB20="Activo",'Datos Mes'!$B$31,0)*$EO20</f>
        <v>#DIV/0!</v>
      </c>
      <c r="FV20" s="331" t="e">
        <f>'Datos Mes'!$B$32*$EO20</f>
        <v>#DIV/0!</v>
      </c>
      <c r="FW20" s="331" t="e">
        <f>'Datos Mes'!$D$28*$EO20</f>
        <v>#DIV/0!</v>
      </c>
      <c r="FX20" s="331" t="e">
        <f t="shared" si="129"/>
        <v>#DIV/0!</v>
      </c>
      <c r="FY20" s="331" t="e">
        <f t="shared" si="42"/>
        <v>#DIV/0!</v>
      </c>
      <c r="FZ20" s="331" t="e">
        <f t="shared" si="43"/>
        <v>#DIV/0!</v>
      </c>
      <c r="GA20" s="331">
        <f>(AS20+'Datos Mes'!B$24)*30/12</f>
        <v>9035.326086956522</v>
      </c>
      <c r="GB20" s="331" t="e">
        <f t="shared" si="130"/>
        <v>#DIV/0!</v>
      </c>
      <c r="GC20" s="331" t="e">
        <f t="shared" si="131"/>
        <v>#DIV/0!</v>
      </c>
      <c r="GD20" s="333" t="e">
        <f t="shared" si="132"/>
        <v>#DIV/0!</v>
      </c>
    </row>
    <row r="21" spans="1:186" s="329" customFormat="1" ht="15.75" customHeight="1">
      <c r="A21" s="421"/>
      <c r="B21" s="421"/>
      <c r="C21" s="311">
        <f t="shared" si="47"/>
        <v>0</v>
      </c>
      <c r="D21" s="429"/>
      <c r="E21" s="429"/>
      <c r="F21" s="429"/>
      <c r="G21" s="429"/>
      <c r="H21" s="429"/>
      <c r="I21" s="429"/>
      <c r="J21" s="429"/>
      <c r="K21" s="429"/>
      <c r="L21" s="429"/>
      <c r="M21" s="429"/>
      <c r="N21" s="429"/>
      <c r="O21" s="429"/>
      <c r="P21" s="429"/>
      <c r="Q21" s="429"/>
      <c r="R21" s="312"/>
      <c r="S21" s="430"/>
      <c r="T21" s="429"/>
      <c r="U21" s="429"/>
      <c r="V21" s="429"/>
      <c r="W21" s="429"/>
      <c r="X21" s="429"/>
      <c r="Y21" s="429"/>
      <c r="Z21" s="429"/>
      <c r="AA21" s="429"/>
      <c r="AB21" s="429"/>
      <c r="AC21" s="429"/>
      <c r="AD21" s="429"/>
      <c r="AE21" s="429"/>
      <c r="AF21" s="429"/>
      <c r="AG21" s="429"/>
      <c r="AH21" s="429"/>
      <c r="AI21" s="431"/>
      <c r="AJ21" s="328"/>
      <c r="AK21" s="314">
        <f t="shared" si="91"/>
        <v>0</v>
      </c>
      <c r="AL21" s="469">
        <f t="shared" si="92"/>
        <v>0</v>
      </c>
      <c r="AM21" s="469">
        <f t="shared" si="93"/>
        <v>0</v>
      </c>
      <c r="AN21" s="470">
        <f t="shared" si="94"/>
        <v>0</v>
      </c>
      <c r="AO21" s="469">
        <f t="shared" si="15"/>
        <v>0</v>
      </c>
      <c r="AP21" s="469">
        <f t="shared" si="16"/>
        <v>0</v>
      </c>
      <c r="AQ21" s="471">
        <f t="shared" si="95"/>
        <v>0</v>
      </c>
      <c r="AR21" s="472">
        <f t="shared" si="53"/>
        <v>0</v>
      </c>
      <c r="AS21" s="422"/>
      <c r="AT21" s="423">
        <f t="shared" si="96"/>
        <v>0</v>
      </c>
      <c r="AU21" s="422"/>
      <c r="AV21" s="315">
        <f t="shared" si="97"/>
        <v>0</v>
      </c>
      <c r="AW21" s="422"/>
      <c r="AX21" s="422"/>
      <c r="AY21" s="315">
        <f t="shared" si="98"/>
        <v>0</v>
      </c>
      <c r="AZ21" s="315">
        <f>(AQ21)*'Datos Mes'!$B$27+DB21</f>
        <v>0</v>
      </c>
      <c r="BA21" s="421"/>
      <c r="BB21" s="427"/>
      <c r="BC21" s="438"/>
      <c r="BF21" s="473"/>
      <c r="BG21" s="317">
        <f>(COUNTIF($D21:$AI21,"LL")+DL21)*(AS21-'Datos Mes'!$B$23)</f>
        <v>0</v>
      </c>
      <c r="BH21" s="474">
        <f t="shared" si="99"/>
        <v>0</v>
      </c>
      <c r="BI21" s="402"/>
      <c r="BJ21" s="403"/>
      <c r="BK21" s="403"/>
      <c r="BL21" s="403"/>
      <c r="BM21" s="403"/>
      <c r="BN21" s="403"/>
      <c r="BO21" s="403"/>
      <c r="BP21" s="403"/>
      <c r="BQ21" s="403"/>
      <c r="BR21" s="403"/>
      <c r="BS21" s="403"/>
      <c r="BT21" s="404"/>
      <c r="BU21" s="404"/>
      <c r="BV21" s="404"/>
      <c r="BW21" s="405"/>
      <c r="BX21" s="406"/>
      <c r="BY21" s="403"/>
      <c r="BZ21" s="403"/>
      <c r="CA21" s="407"/>
      <c r="CB21" s="407"/>
      <c r="CC21" s="408"/>
      <c r="CD21" s="408"/>
      <c r="CE21" s="408"/>
      <c r="CF21" s="408"/>
      <c r="CG21" s="408"/>
      <c r="CH21" s="407"/>
      <c r="CI21" s="407"/>
      <c r="CJ21" s="408"/>
      <c r="CK21" s="408"/>
      <c r="CL21" s="408"/>
      <c r="CM21" s="408"/>
      <c r="CN21" s="408"/>
      <c r="CO21" s="407"/>
      <c r="CP21" s="409"/>
      <c r="CQ21" s="410"/>
      <c r="CR21" s="411"/>
      <c r="CS21" s="410"/>
      <c r="CT21" s="410"/>
      <c r="CU21" s="410"/>
      <c r="CV21" s="410"/>
      <c r="CW21" s="410"/>
      <c r="CX21" s="404"/>
      <c r="CY21" s="404"/>
      <c r="CZ21" s="320">
        <f t="shared" si="100"/>
        <v>0</v>
      </c>
      <c r="DA21" s="321"/>
      <c r="DB21" s="414"/>
      <c r="DC21" s="322">
        <f t="shared" si="101"/>
        <v>0</v>
      </c>
      <c r="DD21" s="413"/>
      <c r="DE21" s="414"/>
      <c r="DF21" s="323">
        <f t="shared" si="102"/>
        <v>0</v>
      </c>
      <c r="DG21" s="323">
        <f t="shared" si="103"/>
        <v>0</v>
      </c>
      <c r="DH21" s="324">
        <f t="shared" si="104"/>
        <v>0</v>
      </c>
      <c r="DI21" s="325">
        <f t="shared" si="105"/>
        <v>0</v>
      </c>
      <c r="DJ21" s="177"/>
      <c r="DK21" s="315">
        <f t="shared" si="106"/>
        <v>0</v>
      </c>
      <c r="DL21" s="315">
        <f t="shared" si="107"/>
        <v>0</v>
      </c>
      <c r="DM21" s="315">
        <f t="shared" si="108"/>
        <v>0</v>
      </c>
      <c r="DN21" s="415"/>
      <c r="DO21" s="416"/>
      <c r="DP21" s="416"/>
      <c r="DQ21" s="416"/>
      <c r="DR21" s="417"/>
      <c r="DS21" s="416"/>
      <c r="DT21" s="416"/>
      <c r="DU21" s="416"/>
      <c r="DV21" s="418"/>
      <c r="DW21" s="416"/>
      <c r="DX21" s="416"/>
      <c r="DY21" s="419"/>
      <c r="DZ21" s="419"/>
      <c r="EA21" s="420"/>
      <c r="EB21" s="313"/>
      <c r="EC21" s="329" t="s">
        <v>133</v>
      </c>
      <c r="EF21" s="330">
        <f>'Datos Mes'!$B$23</f>
        <v>7000</v>
      </c>
      <c r="EG21" s="330">
        <f t="shared" si="109"/>
        <v>0</v>
      </c>
      <c r="EH21" s="330">
        <f t="shared" si="110"/>
        <v>0</v>
      </c>
      <c r="EI21" s="330" t="e">
        <f t="shared" si="111"/>
        <v>#DIV/0!</v>
      </c>
      <c r="EJ21" s="330" t="e">
        <f t="shared" si="112"/>
        <v>#DIV/0!</v>
      </c>
      <c r="EK21" s="330">
        <f t="shared" si="113"/>
        <v>0</v>
      </c>
      <c r="EL21" s="330">
        <f t="shared" si="114"/>
        <v>0</v>
      </c>
      <c r="EM21" s="330">
        <f t="shared" si="115"/>
        <v>0</v>
      </c>
      <c r="EN21" s="330">
        <f>'Datos Mes'!$B$24*AL21</f>
        <v>0</v>
      </c>
      <c r="EO21" s="330" t="e">
        <f>IF(SUM(EH21:EN21)&gt;'Datos Mes'!$B$21,'Datos Mes'!$B$21,SUM(EH21:EN21))</f>
        <v>#DIV/0!</v>
      </c>
      <c r="EP21" s="330" t="e">
        <f>IF(SUM(EH21:EN21)&gt;'Datos Mes'!$B$21,SUM(EH21:EN21)-EO21,0)</f>
        <v>#DIV/0!</v>
      </c>
      <c r="EQ21" s="330"/>
      <c r="ER21" s="330" t="e">
        <f>LOOKUP(EO21/AL21,'Datos Mes'!$B$75:$B$82,'Datos Mes'!$C$75:$C$82)*EQ21</f>
        <v>#DIV/0!</v>
      </c>
      <c r="ES21" s="330">
        <f>'Datos Mes'!$B$25*$AQ21</f>
        <v>0</v>
      </c>
      <c r="ET21" s="330">
        <f>'Datos Mes'!$B$26*$AQ21</f>
        <v>0</v>
      </c>
      <c r="EU21" s="330">
        <f t="shared" si="116"/>
        <v>0</v>
      </c>
      <c r="EV21" s="331" t="e">
        <f t="shared" si="117"/>
        <v>#DIV/0!</v>
      </c>
      <c r="EW21" s="455" t="s">
        <v>244</v>
      </c>
      <c r="EX21" s="457"/>
      <c r="EY21" s="331" t="e">
        <f>'Datos Mes'!$B$28*EO21</f>
        <v>#DIV/0!</v>
      </c>
      <c r="EZ21" s="331" t="e">
        <f>IF(EX21*'Datos Mes'!$B$19-EY21&gt;0,EX21*'Datos Mes'!$B$19-EY21,0)</f>
        <v>#DIV/0!</v>
      </c>
      <c r="FA21" s="456" t="s">
        <v>233</v>
      </c>
      <c r="FB21" s="455" t="s">
        <v>245</v>
      </c>
      <c r="FC21" s="333"/>
      <c r="FD21" s="331" t="e">
        <f t="shared" si="118"/>
        <v>#DIV/0!</v>
      </c>
      <c r="FE21" s="331" t="e">
        <f>IF(SUM(EH21:EN21)&gt;'Datos Mes'!$B$22,'Datos Mes'!$B$22,SUM(EH21:EN21))</f>
        <v>#DIV/0!</v>
      </c>
      <c r="FF21" s="331" t="e">
        <f>FE21*'Datos Mes'!$B$30</f>
        <v>#DIV/0!</v>
      </c>
      <c r="FG21" s="331" t="e">
        <f t="shared" si="119"/>
        <v>#DIV/0!</v>
      </c>
      <c r="FH21" s="331" t="e">
        <f t="shared" si="120"/>
        <v>#DIV/0!</v>
      </c>
      <c r="FI21" s="334" t="e">
        <f>LOOKUP(FH21,'Datos Mes'!$B$54:$B$69,'Datos Mes'!$C$54:$C$69)</f>
        <v>#DIV/0!</v>
      </c>
      <c r="FJ21" s="331" t="e">
        <f>LOOKUP(FH21,'Datos Mes'!$B$54:$B$69,'Datos Mes'!$E$54:$E$69)</f>
        <v>#DIV/0!</v>
      </c>
      <c r="FK21" s="331" t="e">
        <f t="shared" si="121"/>
        <v>#DIV/0!</v>
      </c>
      <c r="FL21" s="331">
        <f t="shared" si="122"/>
        <v>0</v>
      </c>
      <c r="FM21" s="331">
        <f t="shared" si="123"/>
        <v>0</v>
      </c>
      <c r="FN21" s="331">
        <f t="shared" si="124"/>
        <v>0</v>
      </c>
      <c r="FO21" s="331" t="e">
        <f t="shared" si="125"/>
        <v>#DIV/0!</v>
      </c>
      <c r="FP21" s="331" t="e">
        <f t="shared" si="126"/>
        <v>#DIV/0!</v>
      </c>
      <c r="FQ21" s="335" t="e">
        <f t="shared" si="127"/>
        <v>#DIV/0!</v>
      </c>
      <c r="FS21" s="331" t="e">
        <f t="shared" si="128"/>
        <v>#DIV/0!</v>
      </c>
      <c r="FT21" s="331" t="e">
        <f>IF($FB21="Activo",LOOKUP($FA21,'Datos Mes'!$A$87:$A$92,'Datos Mes'!$C$87:$C$92),0)*$EO21</f>
        <v>#DIV/0!</v>
      </c>
      <c r="FU21" s="331" t="e">
        <f>IF($FB21="Activo",'Datos Mes'!$B$31,0)*$EO21</f>
        <v>#DIV/0!</v>
      </c>
      <c r="FV21" s="331" t="e">
        <f>'Datos Mes'!$B$32*$EO21</f>
        <v>#DIV/0!</v>
      </c>
      <c r="FW21" s="331" t="e">
        <f>'Datos Mes'!$D$28*$EO21</f>
        <v>#DIV/0!</v>
      </c>
      <c r="FX21" s="331" t="e">
        <f t="shared" si="129"/>
        <v>#DIV/0!</v>
      </c>
      <c r="FY21" s="331" t="e">
        <f t="shared" si="42"/>
        <v>#DIV/0!</v>
      </c>
      <c r="FZ21" s="331" t="e">
        <f t="shared" si="43"/>
        <v>#DIV/0!</v>
      </c>
      <c r="GA21" s="331">
        <f>(AS21+'Datos Mes'!B$24)*30/12</f>
        <v>9035.326086956522</v>
      </c>
      <c r="GB21" s="331" t="e">
        <f t="shared" si="130"/>
        <v>#DIV/0!</v>
      </c>
      <c r="GC21" s="331" t="e">
        <f t="shared" si="131"/>
        <v>#DIV/0!</v>
      </c>
      <c r="GD21" s="333" t="e">
        <f t="shared" si="132"/>
        <v>#DIV/0!</v>
      </c>
    </row>
    <row r="22" spans="1:186" s="329" customFormat="1" ht="15.75" customHeight="1">
      <c r="A22" s="421"/>
      <c r="B22" s="421"/>
      <c r="C22" s="311">
        <f t="shared" si="47"/>
        <v>0</v>
      </c>
      <c r="D22" s="429"/>
      <c r="E22" s="429"/>
      <c r="F22" s="429"/>
      <c r="G22" s="429"/>
      <c r="H22" s="429"/>
      <c r="I22" s="429"/>
      <c r="J22" s="429"/>
      <c r="K22" s="429"/>
      <c r="L22" s="429"/>
      <c r="M22" s="429"/>
      <c r="N22" s="429"/>
      <c r="O22" s="429"/>
      <c r="P22" s="429"/>
      <c r="Q22" s="429"/>
      <c r="R22" s="312"/>
      <c r="S22" s="430"/>
      <c r="T22" s="429"/>
      <c r="U22" s="429"/>
      <c r="V22" s="429"/>
      <c r="W22" s="429"/>
      <c r="X22" s="429"/>
      <c r="Y22" s="429"/>
      <c r="Z22" s="429"/>
      <c r="AA22" s="429"/>
      <c r="AB22" s="429"/>
      <c r="AC22" s="429"/>
      <c r="AD22" s="429"/>
      <c r="AE22" s="429"/>
      <c r="AF22" s="429"/>
      <c r="AG22" s="429"/>
      <c r="AH22" s="429"/>
      <c r="AI22" s="431"/>
      <c r="AJ22" s="328"/>
      <c r="AK22" s="314">
        <f t="shared" si="91"/>
        <v>0</v>
      </c>
      <c r="AL22" s="469">
        <f t="shared" si="92"/>
        <v>0</v>
      </c>
      <c r="AM22" s="469">
        <f t="shared" si="93"/>
        <v>0</v>
      </c>
      <c r="AN22" s="470">
        <f t="shared" si="94"/>
        <v>0</v>
      </c>
      <c r="AO22" s="469">
        <f t="shared" si="15"/>
        <v>0</v>
      </c>
      <c r="AP22" s="469">
        <f t="shared" si="16"/>
        <v>0</v>
      </c>
      <c r="AQ22" s="471">
        <f t="shared" si="95"/>
        <v>0</v>
      </c>
      <c r="AR22" s="472">
        <f t="shared" si="53"/>
        <v>0</v>
      </c>
      <c r="AS22" s="422"/>
      <c r="AT22" s="423">
        <f t="shared" si="96"/>
        <v>0</v>
      </c>
      <c r="AU22" s="422"/>
      <c r="AV22" s="315">
        <f t="shared" si="97"/>
        <v>0</v>
      </c>
      <c r="AW22" s="422"/>
      <c r="AX22" s="422"/>
      <c r="AY22" s="315">
        <f t="shared" si="98"/>
        <v>0</v>
      </c>
      <c r="AZ22" s="315">
        <f>(AQ22)*'Datos Mes'!$B$27+DB22</f>
        <v>0</v>
      </c>
      <c r="BA22" s="421"/>
      <c r="BB22" s="427"/>
      <c r="BC22" s="438"/>
      <c r="BF22" s="473"/>
      <c r="BG22" s="317">
        <f>(COUNTIF($D22:$AI22,"LL")+DL22)*(AS22-'Datos Mes'!$B$23)</f>
        <v>0</v>
      </c>
      <c r="BH22" s="474">
        <f t="shared" si="99"/>
        <v>0</v>
      </c>
      <c r="BI22" s="402"/>
      <c r="BJ22" s="403"/>
      <c r="BK22" s="403"/>
      <c r="BL22" s="403"/>
      <c r="BM22" s="403"/>
      <c r="BN22" s="403"/>
      <c r="BO22" s="403"/>
      <c r="BP22" s="403"/>
      <c r="BQ22" s="403"/>
      <c r="BR22" s="403"/>
      <c r="BS22" s="403"/>
      <c r="BT22" s="404"/>
      <c r="BU22" s="404"/>
      <c r="BV22" s="404"/>
      <c r="BW22" s="405"/>
      <c r="BX22" s="406"/>
      <c r="BY22" s="403"/>
      <c r="BZ22" s="403"/>
      <c r="CA22" s="407"/>
      <c r="CB22" s="407"/>
      <c r="CC22" s="408"/>
      <c r="CD22" s="408"/>
      <c r="CE22" s="408"/>
      <c r="CF22" s="408"/>
      <c r="CG22" s="408"/>
      <c r="CH22" s="407"/>
      <c r="CI22" s="407"/>
      <c r="CJ22" s="408"/>
      <c r="CK22" s="408"/>
      <c r="CL22" s="408"/>
      <c r="CM22" s="408"/>
      <c r="CN22" s="408"/>
      <c r="CO22" s="407"/>
      <c r="CP22" s="409"/>
      <c r="CQ22" s="410"/>
      <c r="CR22" s="411"/>
      <c r="CS22" s="410"/>
      <c r="CT22" s="410"/>
      <c r="CU22" s="410"/>
      <c r="CV22" s="410"/>
      <c r="CW22" s="410"/>
      <c r="CX22" s="404"/>
      <c r="CY22" s="404"/>
      <c r="CZ22" s="320">
        <f t="shared" si="100"/>
        <v>0</v>
      </c>
      <c r="DA22" s="321"/>
      <c r="DB22" s="414"/>
      <c r="DC22" s="322">
        <f t="shared" si="101"/>
        <v>0</v>
      </c>
      <c r="DD22" s="413"/>
      <c r="DE22" s="414"/>
      <c r="DF22" s="323">
        <f t="shared" si="102"/>
        <v>0</v>
      </c>
      <c r="DG22" s="323">
        <f t="shared" si="103"/>
        <v>0</v>
      </c>
      <c r="DH22" s="324">
        <f t="shared" si="104"/>
        <v>0</v>
      </c>
      <c r="DI22" s="325">
        <f t="shared" si="105"/>
        <v>0</v>
      </c>
      <c r="DJ22" s="177"/>
      <c r="DK22" s="315">
        <f t="shared" si="106"/>
        <v>0</v>
      </c>
      <c r="DL22" s="315">
        <f t="shared" si="107"/>
        <v>0</v>
      </c>
      <c r="DM22" s="315">
        <f t="shared" si="108"/>
        <v>0</v>
      </c>
      <c r="DN22" s="415"/>
      <c r="DO22" s="416"/>
      <c r="DP22" s="416"/>
      <c r="DQ22" s="416"/>
      <c r="DR22" s="417"/>
      <c r="DS22" s="416"/>
      <c r="DT22" s="416"/>
      <c r="DU22" s="416"/>
      <c r="DV22" s="418"/>
      <c r="DW22" s="416"/>
      <c r="DX22" s="416"/>
      <c r="DY22" s="419"/>
      <c r="DZ22" s="419"/>
      <c r="EA22" s="420"/>
      <c r="EB22" s="313"/>
      <c r="EC22" s="329" t="s">
        <v>133</v>
      </c>
      <c r="EF22" s="330">
        <f>'Datos Mes'!$B$23</f>
        <v>7000</v>
      </c>
      <c r="EG22" s="330">
        <f t="shared" si="109"/>
        <v>0</v>
      </c>
      <c r="EH22" s="330">
        <f t="shared" si="110"/>
        <v>0</v>
      </c>
      <c r="EI22" s="330" t="e">
        <f t="shared" si="111"/>
        <v>#DIV/0!</v>
      </c>
      <c r="EJ22" s="330" t="e">
        <f t="shared" si="112"/>
        <v>#DIV/0!</v>
      </c>
      <c r="EK22" s="330">
        <f t="shared" si="113"/>
        <v>0</v>
      </c>
      <c r="EL22" s="330">
        <f t="shared" si="114"/>
        <v>0</v>
      </c>
      <c r="EM22" s="330">
        <f t="shared" si="115"/>
        <v>0</v>
      </c>
      <c r="EN22" s="330">
        <f>'Datos Mes'!$B$24*AL22</f>
        <v>0</v>
      </c>
      <c r="EO22" s="330" t="e">
        <f>IF(SUM(EH22:EN22)&gt;'Datos Mes'!$B$21,'Datos Mes'!$B$21,SUM(EH22:EN22))</f>
        <v>#DIV/0!</v>
      </c>
      <c r="EP22" s="330" t="e">
        <f>IF(SUM(EH22:EN22)&gt;'Datos Mes'!$B$21,SUM(EH22:EN22)-EO22,0)</f>
        <v>#DIV/0!</v>
      </c>
      <c r="EQ22" s="330"/>
      <c r="ER22" s="330" t="e">
        <f>LOOKUP(EO22/AL22,'Datos Mes'!$B$75:$B$82,'Datos Mes'!$C$75:$C$82)*EQ22</f>
        <v>#DIV/0!</v>
      </c>
      <c r="ES22" s="330">
        <f>'Datos Mes'!$B$25*$AQ22</f>
        <v>0</v>
      </c>
      <c r="ET22" s="330">
        <f>'Datos Mes'!$B$26*$AQ22</f>
        <v>0</v>
      </c>
      <c r="EU22" s="330">
        <f t="shared" si="116"/>
        <v>0</v>
      </c>
      <c r="EV22" s="331" t="e">
        <f t="shared" si="117"/>
        <v>#DIV/0!</v>
      </c>
      <c r="EW22" s="455" t="s">
        <v>244</v>
      </c>
      <c r="EX22" s="457"/>
      <c r="EY22" s="331" t="e">
        <f>'Datos Mes'!$B$28*EO22</f>
        <v>#DIV/0!</v>
      </c>
      <c r="EZ22" s="331" t="e">
        <f>IF(EX22*'Datos Mes'!$B$19-EY22&gt;0,EX22*'Datos Mes'!$B$19-EY22,0)</f>
        <v>#DIV/0!</v>
      </c>
      <c r="FA22" s="456" t="s">
        <v>233</v>
      </c>
      <c r="FB22" s="455" t="s">
        <v>245</v>
      </c>
      <c r="FC22" s="333"/>
      <c r="FD22" s="331" t="e">
        <f t="shared" si="118"/>
        <v>#DIV/0!</v>
      </c>
      <c r="FE22" s="331" t="e">
        <f>IF(SUM(EH22:EN22)&gt;'Datos Mes'!$B$22,'Datos Mes'!$B$22,SUM(EH22:EN22))</f>
        <v>#DIV/0!</v>
      </c>
      <c r="FF22" s="331" t="e">
        <f>FE22*'Datos Mes'!$B$30</f>
        <v>#DIV/0!</v>
      </c>
      <c r="FG22" s="331" t="e">
        <f t="shared" si="119"/>
        <v>#DIV/0!</v>
      </c>
      <c r="FH22" s="331" t="e">
        <f t="shared" si="120"/>
        <v>#DIV/0!</v>
      </c>
      <c r="FI22" s="334" t="e">
        <f>LOOKUP(FH22,'Datos Mes'!$B$54:$B$69,'Datos Mes'!$C$54:$C$69)</f>
        <v>#DIV/0!</v>
      </c>
      <c r="FJ22" s="331" t="e">
        <f>LOOKUP(FH22,'Datos Mes'!$B$54:$B$69,'Datos Mes'!$E$54:$E$69)</f>
        <v>#DIV/0!</v>
      </c>
      <c r="FK22" s="331" t="e">
        <f t="shared" si="121"/>
        <v>#DIV/0!</v>
      </c>
      <c r="FL22" s="331">
        <f t="shared" si="122"/>
        <v>0</v>
      </c>
      <c r="FM22" s="331">
        <f t="shared" si="123"/>
        <v>0</v>
      </c>
      <c r="FN22" s="331">
        <f t="shared" si="124"/>
        <v>0</v>
      </c>
      <c r="FO22" s="331" t="e">
        <f t="shared" si="125"/>
        <v>#DIV/0!</v>
      </c>
      <c r="FP22" s="331" t="e">
        <f t="shared" si="126"/>
        <v>#DIV/0!</v>
      </c>
      <c r="FQ22" s="335" t="e">
        <f t="shared" si="127"/>
        <v>#DIV/0!</v>
      </c>
      <c r="FS22" s="331" t="e">
        <f t="shared" si="128"/>
        <v>#DIV/0!</v>
      </c>
      <c r="FT22" s="331" t="e">
        <f>IF($FB22="Activo",LOOKUP($FA22,'Datos Mes'!$A$87:$A$92,'Datos Mes'!$C$87:$C$92),0)*$EO22</f>
        <v>#DIV/0!</v>
      </c>
      <c r="FU22" s="331" t="e">
        <f>IF($FB22="Activo",'Datos Mes'!$B$31,0)*$EO22</f>
        <v>#DIV/0!</v>
      </c>
      <c r="FV22" s="331" t="e">
        <f>'Datos Mes'!$B$32*$EO22</f>
        <v>#DIV/0!</v>
      </c>
      <c r="FW22" s="331" t="e">
        <f>'Datos Mes'!$D$28*$EO22</f>
        <v>#DIV/0!</v>
      </c>
      <c r="FX22" s="331" t="e">
        <f t="shared" si="129"/>
        <v>#DIV/0!</v>
      </c>
      <c r="FY22" s="331" t="e">
        <f t="shared" si="42"/>
        <v>#DIV/0!</v>
      </c>
      <c r="FZ22" s="331" t="e">
        <f t="shared" si="43"/>
        <v>#DIV/0!</v>
      </c>
      <c r="GA22" s="331">
        <f>(AS22+'Datos Mes'!B$24)*30/12</f>
        <v>9035.326086956522</v>
      </c>
      <c r="GB22" s="331" t="e">
        <f t="shared" si="130"/>
        <v>#DIV/0!</v>
      </c>
      <c r="GC22" s="331" t="e">
        <f t="shared" si="131"/>
        <v>#DIV/0!</v>
      </c>
      <c r="GD22" s="333" t="e">
        <f t="shared" si="132"/>
        <v>#DIV/0!</v>
      </c>
    </row>
    <row r="23" spans="1:186" s="329" customFormat="1" ht="15.75" customHeight="1">
      <c r="A23" s="421"/>
      <c r="B23" s="421"/>
      <c r="C23" s="311">
        <f t="shared" si="47"/>
        <v>0</v>
      </c>
      <c r="D23" s="429"/>
      <c r="E23" s="429"/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312"/>
      <c r="S23" s="430"/>
      <c r="T23" s="429"/>
      <c r="U23" s="429"/>
      <c r="V23" s="429"/>
      <c r="W23" s="429"/>
      <c r="X23" s="429"/>
      <c r="Y23" s="429"/>
      <c r="Z23" s="429"/>
      <c r="AA23" s="429"/>
      <c r="AB23" s="429"/>
      <c r="AC23" s="429"/>
      <c r="AD23" s="429"/>
      <c r="AE23" s="429"/>
      <c r="AF23" s="429"/>
      <c r="AG23" s="429"/>
      <c r="AH23" s="429"/>
      <c r="AI23" s="431"/>
      <c r="AJ23" s="328"/>
      <c r="AK23" s="314">
        <f t="shared" si="91"/>
        <v>0</v>
      </c>
      <c r="AL23" s="469">
        <f t="shared" si="92"/>
        <v>0</v>
      </c>
      <c r="AM23" s="469">
        <f t="shared" si="93"/>
        <v>0</v>
      </c>
      <c r="AN23" s="470">
        <f t="shared" si="94"/>
        <v>0</v>
      </c>
      <c r="AO23" s="469">
        <f t="shared" si="15"/>
        <v>0</v>
      </c>
      <c r="AP23" s="469">
        <f t="shared" si="16"/>
        <v>0</v>
      </c>
      <c r="AQ23" s="471">
        <f t="shared" si="95"/>
        <v>0</v>
      </c>
      <c r="AR23" s="472">
        <f t="shared" si="53"/>
        <v>0</v>
      </c>
      <c r="AS23" s="422"/>
      <c r="AT23" s="423">
        <f t="shared" si="96"/>
        <v>0</v>
      </c>
      <c r="AU23" s="422"/>
      <c r="AV23" s="315">
        <f t="shared" si="97"/>
        <v>0</v>
      </c>
      <c r="AW23" s="422"/>
      <c r="AX23" s="422"/>
      <c r="AY23" s="315">
        <f t="shared" si="98"/>
        <v>0</v>
      </c>
      <c r="AZ23" s="315">
        <f>(AQ23)*'Datos Mes'!$B$27+DB23</f>
        <v>0</v>
      </c>
      <c r="BA23" s="421"/>
      <c r="BB23" s="427"/>
      <c r="BC23" s="438"/>
      <c r="BF23" s="473"/>
      <c r="BG23" s="317">
        <f>(COUNTIF($D23:$AI23,"LL")+DL23)*(AS23-'Datos Mes'!$B$23)</f>
        <v>0</v>
      </c>
      <c r="BH23" s="474">
        <f t="shared" si="99"/>
        <v>0</v>
      </c>
      <c r="BI23" s="402"/>
      <c r="BJ23" s="403"/>
      <c r="BK23" s="403"/>
      <c r="BL23" s="403"/>
      <c r="BM23" s="403"/>
      <c r="BN23" s="403"/>
      <c r="BO23" s="403"/>
      <c r="BP23" s="403"/>
      <c r="BQ23" s="403"/>
      <c r="BR23" s="403"/>
      <c r="BS23" s="403"/>
      <c r="BT23" s="404"/>
      <c r="BU23" s="404"/>
      <c r="BV23" s="404"/>
      <c r="BW23" s="405"/>
      <c r="BX23" s="406"/>
      <c r="BY23" s="403"/>
      <c r="BZ23" s="403"/>
      <c r="CA23" s="407"/>
      <c r="CB23" s="407"/>
      <c r="CC23" s="408"/>
      <c r="CD23" s="408"/>
      <c r="CE23" s="408"/>
      <c r="CF23" s="408"/>
      <c r="CG23" s="408"/>
      <c r="CH23" s="407"/>
      <c r="CI23" s="407"/>
      <c r="CJ23" s="408"/>
      <c r="CK23" s="408"/>
      <c r="CL23" s="408"/>
      <c r="CM23" s="408"/>
      <c r="CN23" s="408"/>
      <c r="CO23" s="407"/>
      <c r="CP23" s="409"/>
      <c r="CQ23" s="410"/>
      <c r="CR23" s="411"/>
      <c r="CS23" s="410"/>
      <c r="CT23" s="410"/>
      <c r="CU23" s="410"/>
      <c r="CV23" s="410"/>
      <c r="CW23" s="410"/>
      <c r="CX23" s="404"/>
      <c r="CY23" s="404"/>
      <c r="CZ23" s="320">
        <f t="shared" si="100"/>
        <v>0</v>
      </c>
      <c r="DA23" s="321"/>
      <c r="DB23" s="414"/>
      <c r="DC23" s="322">
        <f t="shared" si="101"/>
        <v>0</v>
      </c>
      <c r="DD23" s="413"/>
      <c r="DE23" s="414"/>
      <c r="DF23" s="323">
        <f t="shared" si="102"/>
        <v>0</v>
      </c>
      <c r="DG23" s="323">
        <f t="shared" si="103"/>
        <v>0</v>
      </c>
      <c r="DH23" s="324">
        <f t="shared" si="104"/>
        <v>0</v>
      </c>
      <c r="DI23" s="325">
        <f t="shared" si="105"/>
        <v>0</v>
      </c>
      <c r="DJ23" s="177"/>
      <c r="DK23" s="315">
        <f t="shared" si="106"/>
        <v>0</v>
      </c>
      <c r="DL23" s="315">
        <f t="shared" si="107"/>
        <v>0</v>
      </c>
      <c r="DM23" s="315">
        <f t="shared" si="108"/>
        <v>0</v>
      </c>
      <c r="DN23" s="415"/>
      <c r="DO23" s="416"/>
      <c r="DP23" s="416"/>
      <c r="DQ23" s="416"/>
      <c r="DR23" s="417"/>
      <c r="DS23" s="416"/>
      <c r="DT23" s="416"/>
      <c r="DU23" s="416"/>
      <c r="DV23" s="418"/>
      <c r="DW23" s="416"/>
      <c r="DX23" s="416"/>
      <c r="DY23" s="419"/>
      <c r="DZ23" s="419"/>
      <c r="EA23" s="420"/>
      <c r="EB23" s="313"/>
      <c r="EC23" s="329" t="s">
        <v>133</v>
      </c>
      <c r="EF23" s="330">
        <f>'Datos Mes'!$B$23</f>
        <v>7000</v>
      </c>
      <c r="EG23" s="330">
        <f t="shared" si="109"/>
        <v>0</v>
      </c>
      <c r="EH23" s="330">
        <f t="shared" si="110"/>
        <v>0</v>
      </c>
      <c r="EI23" s="330" t="e">
        <f t="shared" si="111"/>
        <v>#DIV/0!</v>
      </c>
      <c r="EJ23" s="330" t="e">
        <f t="shared" si="112"/>
        <v>#DIV/0!</v>
      </c>
      <c r="EK23" s="330">
        <f t="shared" si="113"/>
        <v>0</v>
      </c>
      <c r="EL23" s="330">
        <f t="shared" si="114"/>
        <v>0</v>
      </c>
      <c r="EM23" s="330">
        <f t="shared" si="115"/>
        <v>0</v>
      </c>
      <c r="EN23" s="330">
        <f>'Datos Mes'!$B$24*AL23</f>
        <v>0</v>
      </c>
      <c r="EO23" s="330" t="e">
        <f>IF(SUM(EH23:EN23)&gt;'Datos Mes'!$B$21,'Datos Mes'!$B$21,SUM(EH23:EN23))</f>
        <v>#DIV/0!</v>
      </c>
      <c r="EP23" s="330" t="e">
        <f>IF(SUM(EH23:EN23)&gt;'Datos Mes'!$B$21,SUM(EH23:EN23)-EO23,0)</f>
        <v>#DIV/0!</v>
      </c>
      <c r="EQ23" s="330"/>
      <c r="ER23" s="330" t="e">
        <f>LOOKUP(EO23/AL23,'Datos Mes'!$B$75:$B$82,'Datos Mes'!$C$75:$C$82)*EQ23</f>
        <v>#DIV/0!</v>
      </c>
      <c r="ES23" s="330">
        <f>'Datos Mes'!$B$25*$AQ23</f>
        <v>0</v>
      </c>
      <c r="ET23" s="330">
        <f>'Datos Mes'!$B$26*$AQ23</f>
        <v>0</v>
      </c>
      <c r="EU23" s="330">
        <f t="shared" si="116"/>
        <v>0</v>
      </c>
      <c r="EV23" s="331" t="e">
        <f t="shared" si="117"/>
        <v>#DIV/0!</v>
      </c>
      <c r="EW23" s="455" t="s">
        <v>244</v>
      </c>
      <c r="EX23" s="457"/>
      <c r="EY23" s="331" t="e">
        <f>'Datos Mes'!$B$28*EO23</f>
        <v>#DIV/0!</v>
      </c>
      <c r="EZ23" s="331" t="e">
        <f>IF(EX23*'Datos Mes'!$B$19-EY23&gt;0,EX23*'Datos Mes'!$B$19-EY23,0)</f>
        <v>#DIV/0!</v>
      </c>
      <c r="FA23" s="456" t="s">
        <v>233</v>
      </c>
      <c r="FB23" s="455" t="s">
        <v>245</v>
      </c>
      <c r="FC23" s="333"/>
      <c r="FD23" s="331" t="e">
        <f t="shared" si="118"/>
        <v>#DIV/0!</v>
      </c>
      <c r="FE23" s="331" t="e">
        <f>IF(SUM(EH23:EN23)&gt;'Datos Mes'!$B$22,'Datos Mes'!$B$22,SUM(EH23:EN23))</f>
        <v>#DIV/0!</v>
      </c>
      <c r="FF23" s="331" t="e">
        <f>FE23*'Datos Mes'!$B$30</f>
        <v>#DIV/0!</v>
      </c>
      <c r="FG23" s="331" t="e">
        <f t="shared" si="119"/>
        <v>#DIV/0!</v>
      </c>
      <c r="FH23" s="331" t="e">
        <f t="shared" si="120"/>
        <v>#DIV/0!</v>
      </c>
      <c r="FI23" s="334" t="e">
        <f>LOOKUP(FH23,'Datos Mes'!$B$54:$B$69,'Datos Mes'!$C$54:$C$69)</f>
        <v>#DIV/0!</v>
      </c>
      <c r="FJ23" s="331" t="e">
        <f>LOOKUP(FH23,'Datos Mes'!$B$54:$B$69,'Datos Mes'!$E$54:$E$69)</f>
        <v>#DIV/0!</v>
      </c>
      <c r="FK23" s="331" t="e">
        <f t="shared" si="121"/>
        <v>#DIV/0!</v>
      </c>
      <c r="FL23" s="331">
        <f t="shared" si="122"/>
        <v>0</v>
      </c>
      <c r="FM23" s="331">
        <f t="shared" si="123"/>
        <v>0</v>
      </c>
      <c r="FN23" s="331">
        <f t="shared" si="124"/>
        <v>0</v>
      </c>
      <c r="FO23" s="331" t="e">
        <f t="shared" si="125"/>
        <v>#DIV/0!</v>
      </c>
      <c r="FP23" s="331" t="e">
        <f t="shared" si="126"/>
        <v>#DIV/0!</v>
      </c>
      <c r="FQ23" s="335" t="e">
        <f t="shared" si="127"/>
        <v>#DIV/0!</v>
      </c>
      <c r="FS23" s="331" t="e">
        <f t="shared" si="128"/>
        <v>#DIV/0!</v>
      </c>
      <c r="FT23" s="331" t="e">
        <f>IF($FB23="Activo",LOOKUP($FA23,'Datos Mes'!$A$87:$A$92,'Datos Mes'!$C$87:$C$92),0)*$EO23</f>
        <v>#DIV/0!</v>
      </c>
      <c r="FU23" s="331" t="e">
        <f>IF($FB23="Activo",'Datos Mes'!$B$31,0)*$EO23</f>
        <v>#DIV/0!</v>
      </c>
      <c r="FV23" s="331" t="e">
        <f>'Datos Mes'!$B$32*$EO23</f>
        <v>#DIV/0!</v>
      </c>
      <c r="FW23" s="331" t="e">
        <f>'Datos Mes'!$D$28*$EO23</f>
        <v>#DIV/0!</v>
      </c>
      <c r="FX23" s="331" t="e">
        <f t="shared" si="129"/>
        <v>#DIV/0!</v>
      </c>
      <c r="FY23" s="331" t="e">
        <f t="shared" si="42"/>
        <v>#DIV/0!</v>
      </c>
      <c r="FZ23" s="331" t="e">
        <f t="shared" si="43"/>
        <v>#DIV/0!</v>
      </c>
      <c r="GA23" s="331">
        <f>(AS23+'Datos Mes'!B$24)*30/12</f>
        <v>9035.326086956522</v>
      </c>
      <c r="GB23" s="331" t="e">
        <f t="shared" si="130"/>
        <v>#DIV/0!</v>
      </c>
      <c r="GC23" s="331" t="e">
        <f t="shared" si="131"/>
        <v>#DIV/0!</v>
      </c>
      <c r="GD23" s="333" t="e">
        <f t="shared" si="132"/>
        <v>#DIV/0!</v>
      </c>
    </row>
    <row r="24" spans="1:186" s="329" customFormat="1" ht="15.75" customHeight="1">
      <c r="A24" s="421"/>
      <c r="B24" s="421"/>
      <c r="C24" s="311">
        <f t="shared" si="47"/>
        <v>0</v>
      </c>
      <c r="D24" s="429"/>
      <c r="E24" s="429"/>
      <c r="F24" s="429"/>
      <c r="G24" s="429"/>
      <c r="H24" s="429"/>
      <c r="I24" s="429"/>
      <c r="J24" s="429"/>
      <c r="K24" s="429"/>
      <c r="L24" s="429"/>
      <c r="M24" s="429"/>
      <c r="N24" s="429"/>
      <c r="O24" s="429"/>
      <c r="P24" s="429"/>
      <c r="Q24" s="429"/>
      <c r="R24" s="312"/>
      <c r="S24" s="430"/>
      <c r="T24" s="429"/>
      <c r="U24" s="429"/>
      <c r="V24" s="429"/>
      <c r="W24" s="429"/>
      <c r="X24" s="429"/>
      <c r="Y24" s="429"/>
      <c r="Z24" s="429"/>
      <c r="AA24" s="429"/>
      <c r="AB24" s="429"/>
      <c r="AC24" s="429"/>
      <c r="AD24" s="429"/>
      <c r="AE24" s="429"/>
      <c r="AF24" s="429"/>
      <c r="AG24" s="429"/>
      <c r="AH24" s="429"/>
      <c r="AI24" s="431"/>
      <c r="AJ24" s="328"/>
      <c r="AK24" s="314">
        <f t="shared" si="91"/>
        <v>0</v>
      </c>
      <c r="AL24" s="469">
        <f t="shared" si="92"/>
        <v>0</v>
      </c>
      <c r="AM24" s="469">
        <f t="shared" si="93"/>
        <v>0</v>
      </c>
      <c r="AN24" s="470">
        <f t="shared" si="94"/>
        <v>0</v>
      </c>
      <c r="AO24" s="469">
        <f t="shared" si="15"/>
        <v>0</v>
      </c>
      <c r="AP24" s="469">
        <f t="shared" si="16"/>
        <v>0</v>
      </c>
      <c r="AQ24" s="471">
        <f t="shared" si="95"/>
        <v>0</v>
      </c>
      <c r="AR24" s="472">
        <f t="shared" si="53"/>
        <v>0</v>
      </c>
      <c r="AS24" s="422"/>
      <c r="AT24" s="423">
        <f t="shared" si="96"/>
        <v>0</v>
      </c>
      <c r="AU24" s="422"/>
      <c r="AV24" s="315">
        <f t="shared" si="97"/>
        <v>0</v>
      </c>
      <c r="AW24" s="422"/>
      <c r="AX24" s="422"/>
      <c r="AY24" s="315">
        <f t="shared" si="98"/>
        <v>0</v>
      </c>
      <c r="AZ24" s="315">
        <f>(AQ24)*'Datos Mes'!$B$27+DB24</f>
        <v>0</v>
      </c>
      <c r="BA24" s="421"/>
      <c r="BB24" s="427"/>
      <c r="BC24" s="438"/>
      <c r="BF24" s="473"/>
      <c r="BG24" s="317">
        <f>(COUNTIF($D24:$AI24,"LL")+DL24)*(AS24-'Datos Mes'!$B$23)</f>
        <v>0</v>
      </c>
      <c r="BH24" s="474">
        <f t="shared" si="99"/>
        <v>0</v>
      </c>
      <c r="BI24" s="402"/>
      <c r="BJ24" s="403"/>
      <c r="BK24" s="403"/>
      <c r="BL24" s="403"/>
      <c r="BM24" s="403"/>
      <c r="BN24" s="403"/>
      <c r="BO24" s="403"/>
      <c r="BP24" s="403"/>
      <c r="BQ24" s="403"/>
      <c r="BR24" s="403"/>
      <c r="BS24" s="403"/>
      <c r="BT24" s="404"/>
      <c r="BU24" s="404"/>
      <c r="BV24" s="404"/>
      <c r="BW24" s="405"/>
      <c r="BX24" s="406"/>
      <c r="BY24" s="403"/>
      <c r="BZ24" s="403"/>
      <c r="CA24" s="407"/>
      <c r="CB24" s="407"/>
      <c r="CC24" s="408"/>
      <c r="CD24" s="408"/>
      <c r="CE24" s="408"/>
      <c r="CF24" s="408"/>
      <c r="CG24" s="408"/>
      <c r="CH24" s="407"/>
      <c r="CI24" s="407"/>
      <c r="CJ24" s="408"/>
      <c r="CK24" s="408"/>
      <c r="CL24" s="408"/>
      <c r="CM24" s="408"/>
      <c r="CN24" s="408"/>
      <c r="CO24" s="407"/>
      <c r="CP24" s="409"/>
      <c r="CQ24" s="410"/>
      <c r="CR24" s="411"/>
      <c r="CS24" s="410"/>
      <c r="CT24" s="410"/>
      <c r="CU24" s="410"/>
      <c r="CV24" s="410"/>
      <c r="CW24" s="410"/>
      <c r="CX24" s="404"/>
      <c r="CY24" s="404"/>
      <c r="CZ24" s="320">
        <f t="shared" si="100"/>
        <v>0</v>
      </c>
      <c r="DA24" s="321"/>
      <c r="DB24" s="414"/>
      <c r="DC24" s="322">
        <f t="shared" si="101"/>
        <v>0</v>
      </c>
      <c r="DD24" s="413"/>
      <c r="DE24" s="414"/>
      <c r="DF24" s="323">
        <f t="shared" si="102"/>
        <v>0</v>
      </c>
      <c r="DG24" s="323">
        <f t="shared" si="103"/>
        <v>0</v>
      </c>
      <c r="DH24" s="324">
        <f t="shared" si="104"/>
        <v>0</v>
      </c>
      <c r="DI24" s="325">
        <f t="shared" si="105"/>
        <v>0</v>
      </c>
      <c r="DJ24" s="177"/>
      <c r="DK24" s="315">
        <f t="shared" si="106"/>
        <v>0</v>
      </c>
      <c r="DL24" s="315">
        <f t="shared" si="107"/>
        <v>0</v>
      </c>
      <c r="DM24" s="315">
        <f t="shared" si="108"/>
        <v>0</v>
      </c>
      <c r="DN24" s="415"/>
      <c r="DO24" s="416"/>
      <c r="DP24" s="416"/>
      <c r="DQ24" s="416"/>
      <c r="DR24" s="417"/>
      <c r="DS24" s="416"/>
      <c r="DT24" s="416"/>
      <c r="DU24" s="416"/>
      <c r="DV24" s="418"/>
      <c r="DW24" s="416"/>
      <c r="DX24" s="416"/>
      <c r="DY24" s="419"/>
      <c r="DZ24" s="419"/>
      <c r="EA24" s="420"/>
      <c r="EB24" s="313"/>
      <c r="EC24" s="329" t="s">
        <v>133</v>
      </c>
      <c r="EF24" s="330">
        <f>'Datos Mes'!$B$23</f>
        <v>7000</v>
      </c>
      <c r="EG24" s="330">
        <f t="shared" si="109"/>
        <v>0</v>
      </c>
      <c r="EH24" s="330">
        <f t="shared" si="110"/>
        <v>0</v>
      </c>
      <c r="EI24" s="330" t="e">
        <f t="shared" si="111"/>
        <v>#DIV/0!</v>
      </c>
      <c r="EJ24" s="330" t="e">
        <f t="shared" si="112"/>
        <v>#DIV/0!</v>
      </c>
      <c r="EK24" s="330">
        <f t="shared" si="113"/>
        <v>0</v>
      </c>
      <c r="EL24" s="330">
        <f t="shared" si="114"/>
        <v>0</v>
      </c>
      <c r="EM24" s="330">
        <f t="shared" si="115"/>
        <v>0</v>
      </c>
      <c r="EN24" s="330">
        <f>'Datos Mes'!$B$24*AL24</f>
        <v>0</v>
      </c>
      <c r="EO24" s="330" t="e">
        <f>IF(SUM(EH24:EN24)&gt;'Datos Mes'!$B$21,'Datos Mes'!$B$21,SUM(EH24:EN24))</f>
        <v>#DIV/0!</v>
      </c>
      <c r="EP24" s="330" t="e">
        <f>IF(SUM(EH24:EN24)&gt;'Datos Mes'!$B$21,SUM(EH24:EN24)-EO24,0)</f>
        <v>#DIV/0!</v>
      </c>
      <c r="EQ24" s="330"/>
      <c r="ER24" s="330" t="e">
        <f>LOOKUP(EO24/AL24,'Datos Mes'!$B$75:$B$82,'Datos Mes'!$C$75:$C$82)*EQ24</f>
        <v>#DIV/0!</v>
      </c>
      <c r="ES24" s="330">
        <f>'Datos Mes'!$B$25*$AQ24</f>
        <v>0</v>
      </c>
      <c r="ET24" s="330">
        <f>'Datos Mes'!$B$26*$AQ24</f>
        <v>0</v>
      </c>
      <c r="EU24" s="330">
        <f t="shared" si="116"/>
        <v>0</v>
      </c>
      <c r="EV24" s="331" t="e">
        <f t="shared" si="117"/>
        <v>#DIV/0!</v>
      </c>
      <c r="EW24" s="455" t="s">
        <v>244</v>
      </c>
      <c r="EX24" s="457"/>
      <c r="EY24" s="331" t="e">
        <f>'Datos Mes'!$B$28*EO24</f>
        <v>#DIV/0!</v>
      </c>
      <c r="EZ24" s="331" t="e">
        <f>IF(EX24*'Datos Mes'!$B$19-EY24&gt;0,EX24*'Datos Mes'!$B$19-EY24,0)</f>
        <v>#DIV/0!</v>
      </c>
      <c r="FA24" s="456" t="s">
        <v>233</v>
      </c>
      <c r="FB24" s="455" t="s">
        <v>245</v>
      </c>
      <c r="FC24" s="333"/>
      <c r="FD24" s="331" t="e">
        <f t="shared" si="118"/>
        <v>#DIV/0!</v>
      </c>
      <c r="FE24" s="331" t="e">
        <f>IF(SUM(EH24:EN24)&gt;'Datos Mes'!$B$22,'Datos Mes'!$B$22,SUM(EH24:EN24))</f>
        <v>#DIV/0!</v>
      </c>
      <c r="FF24" s="331" t="e">
        <f>FE24*'Datos Mes'!$B$30</f>
        <v>#DIV/0!</v>
      </c>
      <c r="FG24" s="331" t="e">
        <f t="shared" si="119"/>
        <v>#DIV/0!</v>
      </c>
      <c r="FH24" s="331" t="e">
        <f t="shared" si="120"/>
        <v>#DIV/0!</v>
      </c>
      <c r="FI24" s="334" t="e">
        <f>LOOKUP(FH24,'Datos Mes'!$B$54:$B$69,'Datos Mes'!$C$54:$C$69)</f>
        <v>#DIV/0!</v>
      </c>
      <c r="FJ24" s="331" t="e">
        <f>LOOKUP(FH24,'Datos Mes'!$B$54:$B$69,'Datos Mes'!$E$54:$E$69)</f>
        <v>#DIV/0!</v>
      </c>
      <c r="FK24" s="331" t="e">
        <f t="shared" si="121"/>
        <v>#DIV/0!</v>
      </c>
      <c r="FL24" s="331">
        <f t="shared" si="122"/>
        <v>0</v>
      </c>
      <c r="FM24" s="331">
        <f t="shared" si="123"/>
        <v>0</v>
      </c>
      <c r="FN24" s="331">
        <f t="shared" si="124"/>
        <v>0</v>
      </c>
      <c r="FO24" s="331" t="e">
        <f t="shared" si="125"/>
        <v>#DIV/0!</v>
      </c>
      <c r="FP24" s="331" t="e">
        <f t="shared" si="126"/>
        <v>#DIV/0!</v>
      </c>
      <c r="FQ24" s="335" t="e">
        <f t="shared" si="127"/>
        <v>#DIV/0!</v>
      </c>
      <c r="FS24" s="331" t="e">
        <f t="shared" si="128"/>
        <v>#DIV/0!</v>
      </c>
      <c r="FT24" s="331" t="e">
        <f>IF($FB24="Activo",LOOKUP($FA24,'Datos Mes'!$A$87:$A$92,'Datos Mes'!$C$87:$C$92),0)*$EO24</f>
        <v>#DIV/0!</v>
      </c>
      <c r="FU24" s="331" t="e">
        <f>IF($FB24="Activo",'Datos Mes'!$B$31,0)*$EO24</f>
        <v>#DIV/0!</v>
      </c>
      <c r="FV24" s="331" t="e">
        <f>'Datos Mes'!$B$32*$EO24</f>
        <v>#DIV/0!</v>
      </c>
      <c r="FW24" s="331" t="e">
        <f>'Datos Mes'!$D$28*$EO24</f>
        <v>#DIV/0!</v>
      </c>
      <c r="FX24" s="331" t="e">
        <f t="shared" si="129"/>
        <v>#DIV/0!</v>
      </c>
      <c r="FY24" s="331" t="e">
        <f t="shared" si="42"/>
        <v>#DIV/0!</v>
      </c>
      <c r="FZ24" s="331" t="e">
        <f t="shared" si="43"/>
        <v>#DIV/0!</v>
      </c>
      <c r="GA24" s="331">
        <f>(AS24+'Datos Mes'!B$24)*30/12</f>
        <v>9035.326086956522</v>
      </c>
      <c r="GB24" s="331" t="e">
        <f t="shared" si="130"/>
        <v>#DIV/0!</v>
      </c>
      <c r="GC24" s="331" t="e">
        <f t="shared" si="131"/>
        <v>#DIV/0!</v>
      </c>
      <c r="GD24" s="333" t="e">
        <f t="shared" si="132"/>
        <v>#DIV/0!</v>
      </c>
    </row>
    <row r="25" spans="1:186" s="329" customFormat="1" ht="15.75" customHeight="1">
      <c r="A25" s="421"/>
      <c r="B25" s="421"/>
      <c r="C25" s="311">
        <f t="shared" si="47"/>
        <v>0</v>
      </c>
      <c r="D25" s="429"/>
      <c r="E25" s="429"/>
      <c r="F25" s="429"/>
      <c r="G25" s="429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312"/>
      <c r="S25" s="430"/>
      <c r="T25" s="429"/>
      <c r="U25" s="429"/>
      <c r="V25" s="429"/>
      <c r="W25" s="429"/>
      <c r="X25" s="429"/>
      <c r="Y25" s="429"/>
      <c r="Z25" s="429"/>
      <c r="AA25" s="429"/>
      <c r="AB25" s="429"/>
      <c r="AC25" s="429"/>
      <c r="AD25" s="429"/>
      <c r="AE25" s="429"/>
      <c r="AF25" s="429"/>
      <c r="AG25" s="429"/>
      <c r="AH25" s="429"/>
      <c r="AI25" s="431"/>
      <c r="AJ25" s="328"/>
      <c r="AK25" s="314">
        <f t="shared" si="91"/>
        <v>0</v>
      </c>
      <c r="AL25" s="469">
        <f t="shared" si="92"/>
        <v>0</v>
      </c>
      <c r="AM25" s="469">
        <f t="shared" si="93"/>
        <v>0</v>
      </c>
      <c r="AN25" s="470">
        <f t="shared" si="94"/>
        <v>0</v>
      </c>
      <c r="AO25" s="469">
        <f t="shared" si="15"/>
        <v>0</v>
      </c>
      <c r="AP25" s="469">
        <f t="shared" si="16"/>
        <v>0</v>
      </c>
      <c r="AQ25" s="471">
        <f t="shared" si="95"/>
        <v>0</v>
      </c>
      <c r="AR25" s="472">
        <f t="shared" si="53"/>
        <v>0</v>
      </c>
      <c r="AS25" s="422"/>
      <c r="AT25" s="423">
        <f t="shared" si="96"/>
        <v>0</v>
      </c>
      <c r="AU25" s="422"/>
      <c r="AV25" s="315">
        <f t="shared" si="97"/>
        <v>0</v>
      </c>
      <c r="AW25" s="422"/>
      <c r="AX25" s="422"/>
      <c r="AY25" s="315">
        <f t="shared" si="98"/>
        <v>0</v>
      </c>
      <c r="AZ25" s="315">
        <f>(AQ25)*'Datos Mes'!$B$27+DB25</f>
        <v>0</v>
      </c>
      <c r="BA25" s="421"/>
      <c r="BB25" s="427"/>
      <c r="BC25" s="438"/>
      <c r="BF25" s="473"/>
      <c r="BG25" s="317">
        <f>(COUNTIF($D25:$AI25,"LL")+DL25)*(AS25-'Datos Mes'!$B$23)</f>
        <v>0</v>
      </c>
      <c r="BH25" s="474">
        <f t="shared" si="99"/>
        <v>0</v>
      </c>
      <c r="BI25" s="402"/>
      <c r="BJ25" s="403"/>
      <c r="BK25" s="403"/>
      <c r="BL25" s="403"/>
      <c r="BM25" s="403"/>
      <c r="BN25" s="403"/>
      <c r="BO25" s="403"/>
      <c r="BP25" s="403"/>
      <c r="BQ25" s="403"/>
      <c r="BR25" s="403"/>
      <c r="BS25" s="403"/>
      <c r="BT25" s="404"/>
      <c r="BU25" s="404"/>
      <c r="BV25" s="404"/>
      <c r="BW25" s="405"/>
      <c r="BX25" s="406"/>
      <c r="BY25" s="403"/>
      <c r="BZ25" s="403"/>
      <c r="CA25" s="407"/>
      <c r="CB25" s="407"/>
      <c r="CC25" s="408"/>
      <c r="CD25" s="408"/>
      <c r="CE25" s="408"/>
      <c r="CF25" s="408"/>
      <c r="CG25" s="408"/>
      <c r="CH25" s="407"/>
      <c r="CI25" s="407"/>
      <c r="CJ25" s="408"/>
      <c r="CK25" s="408"/>
      <c r="CL25" s="408"/>
      <c r="CM25" s="408"/>
      <c r="CN25" s="408"/>
      <c r="CO25" s="407"/>
      <c r="CP25" s="409"/>
      <c r="CQ25" s="410"/>
      <c r="CR25" s="411"/>
      <c r="CS25" s="410"/>
      <c r="CT25" s="410"/>
      <c r="CU25" s="410"/>
      <c r="CV25" s="410"/>
      <c r="CW25" s="410"/>
      <c r="CX25" s="404"/>
      <c r="CY25" s="404"/>
      <c r="CZ25" s="320">
        <f t="shared" si="100"/>
        <v>0</v>
      </c>
      <c r="DA25" s="321"/>
      <c r="DB25" s="414"/>
      <c r="DC25" s="322">
        <f t="shared" si="101"/>
        <v>0</v>
      </c>
      <c r="DD25" s="413"/>
      <c r="DE25" s="414"/>
      <c r="DF25" s="323">
        <f t="shared" si="102"/>
        <v>0</v>
      </c>
      <c r="DG25" s="323">
        <f t="shared" si="103"/>
        <v>0</v>
      </c>
      <c r="DH25" s="324">
        <f t="shared" si="104"/>
        <v>0</v>
      </c>
      <c r="DI25" s="325">
        <f t="shared" si="105"/>
        <v>0</v>
      </c>
      <c r="DJ25" s="177"/>
      <c r="DK25" s="315">
        <f t="shared" si="106"/>
        <v>0</v>
      </c>
      <c r="DL25" s="315">
        <f t="shared" si="107"/>
        <v>0</v>
      </c>
      <c r="DM25" s="315">
        <f t="shared" si="108"/>
        <v>0</v>
      </c>
      <c r="DN25" s="415"/>
      <c r="DO25" s="416"/>
      <c r="DP25" s="416"/>
      <c r="DQ25" s="416"/>
      <c r="DR25" s="417"/>
      <c r="DS25" s="416"/>
      <c r="DT25" s="416"/>
      <c r="DU25" s="416"/>
      <c r="DV25" s="418"/>
      <c r="DW25" s="416"/>
      <c r="DX25" s="416"/>
      <c r="DY25" s="419"/>
      <c r="DZ25" s="419"/>
      <c r="EA25" s="420"/>
      <c r="EB25" s="313"/>
      <c r="EC25" s="329" t="s">
        <v>133</v>
      </c>
      <c r="EF25" s="330">
        <f>'Datos Mes'!$B$23</f>
        <v>7000</v>
      </c>
      <c r="EG25" s="330">
        <f t="shared" si="109"/>
        <v>0</v>
      </c>
      <c r="EH25" s="330">
        <f t="shared" si="110"/>
        <v>0</v>
      </c>
      <c r="EI25" s="330" t="e">
        <f t="shared" si="111"/>
        <v>#DIV/0!</v>
      </c>
      <c r="EJ25" s="330" t="e">
        <f t="shared" si="112"/>
        <v>#DIV/0!</v>
      </c>
      <c r="EK25" s="330">
        <f t="shared" si="113"/>
        <v>0</v>
      </c>
      <c r="EL25" s="330">
        <f t="shared" si="114"/>
        <v>0</v>
      </c>
      <c r="EM25" s="330">
        <f t="shared" si="115"/>
        <v>0</v>
      </c>
      <c r="EN25" s="330">
        <f>'Datos Mes'!$B$24*AL25</f>
        <v>0</v>
      </c>
      <c r="EO25" s="330" t="e">
        <f>IF(SUM(EH25:EN25)&gt;'Datos Mes'!$B$21,'Datos Mes'!$B$21,SUM(EH25:EN25))</f>
        <v>#DIV/0!</v>
      </c>
      <c r="EP25" s="330" t="e">
        <f>IF(SUM(EH25:EN25)&gt;'Datos Mes'!$B$21,SUM(EH25:EN25)-EO25,0)</f>
        <v>#DIV/0!</v>
      </c>
      <c r="EQ25" s="330"/>
      <c r="ER25" s="330" t="e">
        <f>LOOKUP(EO25/AL25,'Datos Mes'!$B$75:$B$82,'Datos Mes'!$C$75:$C$82)*EQ25</f>
        <v>#DIV/0!</v>
      </c>
      <c r="ES25" s="330">
        <f>'Datos Mes'!$B$25*$AQ25</f>
        <v>0</v>
      </c>
      <c r="ET25" s="330">
        <f>'Datos Mes'!$B$26*$AQ25</f>
        <v>0</v>
      </c>
      <c r="EU25" s="330">
        <f t="shared" si="116"/>
        <v>0</v>
      </c>
      <c r="EV25" s="331" t="e">
        <f t="shared" si="117"/>
        <v>#DIV/0!</v>
      </c>
      <c r="EW25" s="455" t="s">
        <v>244</v>
      </c>
      <c r="EX25" s="457"/>
      <c r="EY25" s="331" t="e">
        <f>'Datos Mes'!$B$28*EO25</f>
        <v>#DIV/0!</v>
      </c>
      <c r="EZ25" s="331" t="e">
        <f>IF(EX25*'Datos Mes'!$B$19-EY25&gt;0,EX25*'Datos Mes'!$B$19-EY25,0)</f>
        <v>#DIV/0!</v>
      </c>
      <c r="FA25" s="456" t="s">
        <v>233</v>
      </c>
      <c r="FB25" s="455" t="s">
        <v>245</v>
      </c>
      <c r="FC25" s="333"/>
      <c r="FD25" s="331" t="e">
        <f t="shared" si="118"/>
        <v>#DIV/0!</v>
      </c>
      <c r="FE25" s="331" t="e">
        <f>IF(SUM(EH25:EN25)&gt;'Datos Mes'!$B$22,'Datos Mes'!$B$22,SUM(EH25:EN25))</f>
        <v>#DIV/0!</v>
      </c>
      <c r="FF25" s="331" t="e">
        <f>FE25*'Datos Mes'!$B$30</f>
        <v>#DIV/0!</v>
      </c>
      <c r="FG25" s="331" t="e">
        <f t="shared" si="119"/>
        <v>#DIV/0!</v>
      </c>
      <c r="FH25" s="331" t="e">
        <f t="shared" si="120"/>
        <v>#DIV/0!</v>
      </c>
      <c r="FI25" s="334" t="e">
        <f>LOOKUP(FH25,'Datos Mes'!$B$54:$B$69,'Datos Mes'!$C$54:$C$69)</f>
        <v>#DIV/0!</v>
      </c>
      <c r="FJ25" s="331" t="e">
        <f>LOOKUP(FH25,'Datos Mes'!$B$54:$B$69,'Datos Mes'!$E$54:$E$69)</f>
        <v>#DIV/0!</v>
      </c>
      <c r="FK25" s="331" t="e">
        <f t="shared" si="121"/>
        <v>#DIV/0!</v>
      </c>
      <c r="FL25" s="331">
        <f t="shared" si="122"/>
        <v>0</v>
      </c>
      <c r="FM25" s="331">
        <f t="shared" si="123"/>
        <v>0</v>
      </c>
      <c r="FN25" s="331">
        <f t="shared" si="124"/>
        <v>0</v>
      </c>
      <c r="FO25" s="331" t="e">
        <f t="shared" si="125"/>
        <v>#DIV/0!</v>
      </c>
      <c r="FP25" s="331" t="e">
        <f t="shared" si="126"/>
        <v>#DIV/0!</v>
      </c>
      <c r="FQ25" s="335" t="e">
        <f t="shared" si="127"/>
        <v>#DIV/0!</v>
      </c>
      <c r="FS25" s="331" t="e">
        <f t="shared" si="128"/>
        <v>#DIV/0!</v>
      </c>
      <c r="FT25" s="331" t="e">
        <f>IF($FB25="Activo",LOOKUP($FA25,'Datos Mes'!$A$87:$A$92,'Datos Mes'!$C$87:$C$92),0)*$EO25</f>
        <v>#DIV/0!</v>
      </c>
      <c r="FU25" s="331" t="e">
        <f>IF($FB25="Activo",'Datos Mes'!$B$31,0)*$EO25</f>
        <v>#DIV/0!</v>
      </c>
      <c r="FV25" s="331" t="e">
        <f>'Datos Mes'!$B$32*$EO25</f>
        <v>#DIV/0!</v>
      </c>
      <c r="FW25" s="331" t="e">
        <f>'Datos Mes'!$D$28*$EO25</f>
        <v>#DIV/0!</v>
      </c>
      <c r="FX25" s="331" t="e">
        <f t="shared" si="129"/>
        <v>#DIV/0!</v>
      </c>
      <c r="FY25" s="331" t="e">
        <f t="shared" si="42"/>
        <v>#DIV/0!</v>
      </c>
      <c r="FZ25" s="331" t="e">
        <f t="shared" si="43"/>
        <v>#DIV/0!</v>
      </c>
      <c r="GA25" s="331">
        <f>(AS25+'Datos Mes'!B$24)*30/12</f>
        <v>9035.326086956522</v>
      </c>
      <c r="GB25" s="331" t="e">
        <f t="shared" si="130"/>
        <v>#DIV/0!</v>
      </c>
      <c r="GC25" s="331" t="e">
        <f t="shared" si="131"/>
        <v>#DIV/0!</v>
      </c>
      <c r="GD25" s="333" t="e">
        <f t="shared" si="132"/>
        <v>#DIV/0!</v>
      </c>
    </row>
    <row r="26" spans="1:186" s="329" customFormat="1" ht="15.75" customHeight="1">
      <c r="A26" s="421"/>
      <c r="B26" s="421"/>
      <c r="C26" s="311">
        <f t="shared" si="47"/>
        <v>0</v>
      </c>
      <c r="D26" s="429"/>
      <c r="E26" s="429"/>
      <c r="F26" s="429"/>
      <c r="G26" s="429"/>
      <c r="H26" s="429"/>
      <c r="I26" s="429"/>
      <c r="J26" s="429"/>
      <c r="K26" s="429"/>
      <c r="L26" s="429"/>
      <c r="M26" s="429"/>
      <c r="N26" s="429"/>
      <c r="O26" s="429"/>
      <c r="P26" s="429"/>
      <c r="Q26" s="429"/>
      <c r="R26" s="312"/>
      <c r="S26" s="430"/>
      <c r="T26" s="429"/>
      <c r="U26" s="429"/>
      <c r="V26" s="429"/>
      <c r="W26" s="429"/>
      <c r="X26" s="429"/>
      <c r="Y26" s="429"/>
      <c r="Z26" s="429"/>
      <c r="AA26" s="429"/>
      <c r="AB26" s="429"/>
      <c r="AC26" s="429"/>
      <c r="AD26" s="429"/>
      <c r="AE26" s="429"/>
      <c r="AF26" s="429"/>
      <c r="AG26" s="429"/>
      <c r="AH26" s="429"/>
      <c r="AI26" s="431"/>
      <c r="AJ26" s="328"/>
      <c r="AK26" s="314">
        <f t="shared" si="91"/>
        <v>0</v>
      </c>
      <c r="AL26" s="469">
        <f t="shared" si="92"/>
        <v>0</v>
      </c>
      <c r="AM26" s="469">
        <f t="shared" si="93"/>
        <v>0</v>
      </c>
      <c r="AN26" s="470">
        <f t="shared" si="94"/>
        <v>0</v>
      </c>
      <c r="AO26" s="469">
        <f t="shared" si="15"/>
        <v>0</v>
      </c>
      <c r="AP26" s="469">
        <f t="shared" si="16"/>
        <v>0</v>
      </c>
      <c r="AQ26" s="471">
        <f t="shared" si="95"/>
        <v>0</v>
      </c>
      <c r="AR26" s="472">
        <f t="shared" si="53"/>
        <v>0</v>
      </c>
      <c r="AS26" s="422"/>
      <c r="AT26" s="423">
        <f t="shared" si="96"/>
        <v>0</v>
      </c>
      <c r="AU26" s="422"/>
      <c r="AV26" s="315">
        <f t="shared" si="97"/>
        <v>0</v>
      </c>
      <c r="AW26" s="422"/>
      <c r="AX26" s="422"/>
      <c r="AY26" s="315">
        <f t="shared" si="98"/>
        <v>0</v>
      </c>
      <c r="AZ26" s="315">
        <f>(AQ26)*'Datos Mes'!$B$27+DB26</f>
        <v>0</v>
      </c>
      <c r="BA26" s="421"/>
      <c r="BB26" s="427"/>
      <c r="BC26" s="438"/>
      <c r="BF26" s="473"/>
      <c r="BG26" s="317">
        <f>(COUNTIF($D26:$AI26,"LL")+DL26)*(AS26-'Datos Mes'!$B$23)</f>
        <v>0</v>
      </c>
      <c r="BH26" s="474">
        <f t="shared" si="99"/>
        <v>0</v>
      </c>
      <c r="BI26" s="402"/>
      <c r="BJ26" s="403"/>
      <c r="BK26" s="403"/>
      <c r="BL26" s="403"/>
      <c r="BM26" s="403"/>
      <c r="BN26" s="403"/>
      <c r="BO26" s="403"/>
      <c r="BP26" s="403"/>
      <c r="BQ26" s="403"/>
      <c r="BR26" s="403"/>
      <c r="BS26" s="403"/>
      <c r="BT26" s="404"/>
      <c r="BU26" s="404"/>
      <c r="BV26" s="404"/>
      <c r="BW26" s="405"/>
      <c r="BX26" s="406"/>
      <c r="BY26" s="403"/>
      <c r="BZ26" s="403"/>
      <c r="CA26" s="407"/>
      <c r="CB26" s="407"/>
      <c r="CC26" s="408"/>
      <c r="CD26" s="408"/>
      <c r="CE26" s="408"/>
      <c r="CF26" s="408"/>
      <c r="CG26" s="408"/>
      <c r="CH26" s="407"/>
      <c r="CI26" s="407"/>
      <c r="CJ26" s="408"/>
      <c r="CK26" s="408"/>
      <c r="CL26" s="408"/>
      <c r="CM26" s="408"/>
      <c r="CN26" s="408"/>
      <c r="CO26" s="407"/>
      <c r="CP26" s="409"/>
      <c r="CQ26" s="410"/>
      <c r="CR26" s="411"/>
      <c r="CS26" s="410"/>
      <c r="CT26" s="410"/>
      <c r="CU26" s="410"/>
      <c r="CV26" s="410"/>
      <c r="CW26" s="410"/>
      <c r="CX26" s="404"/>
      <c r="CY26" s="404"/>
      <c r="CZ26" s="320">
        <f t="shared" si="100"/>
        <v>0</v>
      </c>
      <c r="DA26" s="321"/>
      <c r="DB26" s="414"/>
      <c r="DC26" s="322">
        <f t="shared" si="101"/>
        <v>0</v>
      </c>
      <c r="DD26" s="413"/>
      <c r="DE26" s="414"/>
      <c r="DF26" s="323">
        <f t="shared" si="102"/>
        <v>0</v>
      </c>
      <c r="DG26" s="323">
        <f t="shared" si="103"/>
        <v>0</v>
      </c>
      <c r="DH26" s="324">
        <f t="shared" si="104"/>
        <v>0</v>
      </c>
      <c r="DI26" s="325">
        <f t="shared" si="105"/>
        <v>0</v>
      </c>
      <c r="DJ26" s="177"/>
      <c r="DK26" s="315">
        <f t="shared" si="106"/>
        <v>0</v>
      </c>
      <c r="DL26" s="315">
        <f t="shared" si="107"/>
        <v>0</v>
      </c>
      <c r="DM26" s="315">
        <f t="shared" si="108"/>
        <v>0</v>
      </c>
      <c r="DN26" s="415"/>
      <c r="DO26" s="416"/>
      <c r="DP26" s="416"/>
      <c r="DQ26" s="416"/>
      <c r="DR26" s="417"/>
      <c r="DS26" s="416"/>
      <c r="DT26" s="416"/>
      <c r="DU26" s="416"/>
      <c r="DV26" s="418"/>
      <c r="DW26" s="416"/>
      <c r="DX26" s="416"/>
      <c r="DY26" s="419"/>
      <c r="DZ26" s="419"/>
      <c r="EA26" s="420"/>
      <c r="EB26" s="313"/>
      <c r="EC26" s="329" t="s">
        <v>133</v>
      </c>
      <c r="EF26" s="330">
        <f>'Datos Mes'!$B$23</f>
        <v>7000</v>
      </c>
      <c r="EG26" s="330">
        <f t="shared" si="109"/>
        <v>0</v>
      </c>
      <c r="EH26" s="330">
        <f t="shared" si="110"/>
        <v>0</v>
      </c>
      <c r="EI26" s="330" t="e">
        <f t="shared" si="111"/>
        <v>#DIV/0!</v>
      </c>
      <c r="EJ26" s="330" t="e">
        <f t="shared" si="112"/>
        <v>#DIV/0!</v>
      </c>
      <c r="EK26" s="330">
        <f t="shared" si="113"/>
        <v>0</v>
      </c>
      <c r="EL26" s="330">
        <f t="shared" si="114"/>
        <v>0</v>
      </c>
      <c r="EM26" s="330">
        <f t="shared" si="115"/>
        <v>0</v>
      </c>
      <c r="EN26" s="330">
        <f>'Datos Mes'!$B$24*AL26</f>
        <v>0</v>
      </c>
      <c r="EO26" s="330" t="e">
        <f>IF(SUM(EH26:EN26)&gt;'Datos Mes'!$B$21,'Datos Mes'!$B$21,SUM(EH26:EN26))</f>
        <v>#DIV/0!</v>
      </c>
      <c r="EP26" s="330" t="e">
        <f>IF(SUM(EH26:EN26)&gt;'Datos Mes'!$B$21,SUM(EH26:EN26)-EO26,0)</f>
        <v>#DIV/0!</v>
      </c>
      <c r="EQ26" s="330"/>
      <c r="ER26" s="330" t="e">
        <f>LOOKUP(EO26/AL26,'Datos Mes'!$B$75:$B$82,'Datos Mes'!$C$75:$C$82)*EQ26</f>
        <v>#DIV/0!</v>
      </c>
      <c r="ES26" s="330">
        <f>'Datos Mes'!$B$25*$AQ26</f>
        <v>0</v>
      </c>
      <c r="ET26" s="330">
        <f>'Datos Mes'!$B$26*$AQ26</f>
        <v>0</v>
      </c>
      <c r="EU26" s="330">
        <f t="shared" si="116"/>
        <v>0</v>
      </c>
      <c r="EV26" s="331" t="e">
        <f t="shared" si="117"/>
        <v>#DIV/0!</v>
      </c>
      <c r="EW26" s="455" t="s">
        <v>244</v>
      </c>
      <c r="EX26" s="457"/>
      <c r="EY26" s="331" t="e">
        <f>'Datos Mes'!$B$28*EO26</f>
        <v>#DIV/0!</v>
      </c>
      <c r="EZ26" s="331" t="e">
        <f>IF(EX26*'Datos Mes'!$B$19-EY26&gt;0,EX26*'Datos Mes'!$B$19-EY26,0)</f>
        <v>#DIV/0!</v>
      </c>
      <c r="FA26" s="456" t="s">
        <v>233</v>
      </c>
      <c r="FB26" s="455" t="s">
        <v>245</v>
      </c>
      <c r="FC26" s="333"/>
      <c r="FD26" s="331" t="e">
        <f t="shared" si="118"/>
        <v>#DIV/0!</v>
      </c>
      <c r="FE26" s="331" t="e">
        <f>IF(SUM(EH26:EN26)&gt;'Datos Mes'!$B$22,'Datos Mes'!$B$22,SUM(EH26:EN26))</f>
        <v>#DIV/0!</v>
      </c>
      <c r="FF26" s="331" t="e">
        <f>FE26*'Datos Mes'!$B$30</f>
        <v>#DIV/0!</v>
      </c>
      <c r="FG26" s="331" t="e">
        <f t="shared" si="119"/>
        <v>#DIV/0!</v>
      </c>
      <c r="FH26" s="331" t="e">
        <f t="shared" si="120"/>
        <v>#DIV/0!</v>
      </c>
      <c r="FI26" s="334" t="e">
        <f>LOOKUP(FH26,'Datos Mes'!$B$54:$B$69,'Datos Mes'!$C$54:$C$69)</f>
        <v>#DIV/0!</v>
      </c>
      <c r="FJ26" s="331" t="e">
        <f>LOOKUP(FH26,'Datos Mes'!$B$54:$B$69,'Datos Mes'!$E$54:$E$69)</f>
        <v>#DIV/0!</v>
      </c>
      <c r="FK26" s="331" t="e">
        <f t="shared" si="121"/>
        <v>#DIV/0!</v>
      </c>
      <c r="FL26" s="331">
        <f t="shared" si="122"/>
        <v>0</v>
      </c>
      <c r="FM26" s="331">
        <f t="shared" si="123"/>
        <v>0</v>
      </c>
      <c r="FN26" s="331">
        <f t="shared" si="124"/>
        <v>0</v>
      </c>
      <c r="FO26" s="331" t="e">
        <f t="shared" si="125"/>
        <v>#DIV/0!</v>
      </c>
      <c r="FP26" s="331" t="e">
        <f t="shared" si="126"/>
        <v>#DIV/0!</v>
      </c>
      <c r="FQ26" s="335" t="e">
        <f t="shared" si="127"/>
        <v>#DIV/0!</v>
      </c>
      <c r="FS26" s="331" t="e">
        <f t="shared" si="128"/>
        <v>#DIV/0!</v>
      </c>
      <c r="FT26" s="331" t="e">
        <f>IF($FB26="Activo",LOOKUP($FA26,'Datos Mes'!$A$87:$A$92,'Datos Mes'!$C$87:$C$92),0)*$EO26</f>
        <v>#DIV/0!</v>
      </c>
      <c r="FU26" s="331" t="e">
        <f>IF($FB26="Activo",'Datos Mes'!$B$31,0)*$EO26</f>
        <v>#DIV/0!</v>
      </c>
      <c r="FV26" s="331" t="e">
        <f>'Datos Mes'!$B$32*$EO26</f>
        <v>#DIV/0!</v>
      </c>
      <c r="FW26" s="331" t="e">
        <f>'Datos Mes'!$D$28*$EO26</f>
        <v>#DIV/0!</v>
      </c>
      <c r="FX26" s="331" t="e">
        <f t="shared" si="129"/>
        <v>#DIV/0!</v>
      </c>
      <c r="FY26" s="331" t="e">
        <f t="shared" si="42"/>
        <v>#DIV/0!</v>
      </c>
      <c r="FZ26" s="331" t="e">
        <f t="shared" si="43"/>
        <v>#DIV/0!</v>
      </c>
      <c r="GA26" s="331">
        <f>(AS26+'Datos Mes'!B$24)*30/12</f>
        <v>9035.326086956522</v>
      </c>
      <c r="GB26" s="331" t="e">
        <f t="shared" si="130"/>
        <v>#DIV/0!</v>
      </c>
      <c r="GC26" s="331" t="e">
        <f t="shared" si="131"/>
        <v>#DIV/0!</v>
      </c>
      <c r="GD26" s="333" t="e">
        <f t="shared" si="132"/>
        <v>#DIV/0!</v>
      </c>
    </row>
    <row r="27" spans="1:186" s="329" customFormat="1" ht="15.75" customHeight="1">
      <c r="A27" s="421"/>
      <c r="B27" s="421"/>
      <c r="C27" s="311">
        <f t="shared" si="47"/>
        <v>0</v>
      </c>
      <c r="D27" s="429"/>
      <c r="E27" s="429"/>
      <c r="F27" s="429"/>
      <c r="G27" s="429"/>
      <c r="H27" s="429"/>
      <c r="I27" s="429"/>
      <c r="J27" s="429"/>
      <c r="K27" s="429"/>
      <c r="L27" s="429"/>
      <c r="M27" s="429"/>
      <c r="N27" s="429"/>
      <c r="O27" s="429"/>
      <c r="P27" s="429"/>
      <c r="Q27" s="429"/>
      <c r="R27" s="312"/>
      <c r="S27" s="430"/>
      <c r="T27" s="429"/>
      <c r="U27" s="429"/>
      <c r="V27" s="429"/>
      <c r="W27" s="429"/>
      <c r="X27" s="429"/>
      <c r="Y27" s="429"/>
      <c r="Z27" s="429"/>
      <c r="AA27" s="429"/>
      <c r="AB27" s="429"/>
      <c r="AC27" s="429"/>
      <c r="AD27" s="429"/>
      <c r="AE27" s="429"/>
      <c r="AF27" s="429"/>
      <c r="AG27" s="429"/>
      <c r="AH27" s="429"/>
      <c r="AI27" s="431"/>
      <c r="AJ27" s="328"/>
      <c r="AK27" s="314">
        <f t="shared" si="91"/>
        <v>0</v>
      </c>
      <c r="AL27" s="469">
        <f t="shared" si="92"/>
        <v>0</v>
      </c>
      <c r="AM27" s="469">
        <f t="shared" si="93"/>
        <v>0</v>
      </c>
      <c r="AN27" s="470">
        <f t="shared" si="94"/>
        <v>0</v>
      </c>
      <c r="AO27" s="469">
        <f t="shared" si="15"/>
        <v>0</v>
      </c>
      <c r="AP27" s="469">
        <f t="shared" si="16"/>
        <v>0</v>
      </c>
      <c r="AQ27" s="471">
        <f t="shared" si="95"/>
        <v>0</v>
      </c>
      <c r="AR27" s="472">
        <f t="shared" si="53"/>
        <v>0</v>
      </c>
      <c r="AS27" s="422"/>
      <c r="AT27" s="423">
        <f t="shared" si="96"/>
        <v>0</v>
      </c>
      <c r="AU27" s="422"/>
      <c r="AV27" s="315">
        <f t="shared" si="97"/>
        <v>0</v>
      </c>
      <c r="AW27" s="422"/>
      <c r="AX27" s="422"/>
      <c r="AY27" s="315">
        <f t="shared" si="98"/>
        <v>0</v>
      </c>
      <c r="AZ27" s="315">
        <f>(AQ27)*'Datos Mes'!$B$27+DB27</f>
        <v>0</v>
      </c>
      <c r="BA27" s="421"/>
      <c r="BB27" s="427"/>
      <c r="BC27" s="438"/>
      <c r="BF27" s="473"/>
      <c r="BG27" s="317">
        <f>(COUNTIF($D27:$AI27,"LL")+DL27)*(AS27-'Datos Mes'!$B$23)</f>
        <v>0</v>
      </c>
      <c r="BH27" s="474">
        <f t="shared" si="99"/>
        <v>0</v>
      </c>
      <c r="BI27" s="402"/>
      <c r="BJ27" s="403"/>
      <c r="BK27" s="403"/>
      <c r="BL27" s="403"/>
      <c r="BM27" s="403"/>
      <c r="BN27" s="403"/>
      <c r="BO27" s="403"/>
      <c r="BP27" s="403"/>
      <c r="BQ27" s="403"/>
      <c r="BR27" s="403"/>
      <c r="BS27" s="403"/>
      <c r="BT27" s="404"/>
      <c r="BU27" s="404"/>
      <c r="BV27" s="404"/>
      <c r="BW27" s="405"/>
      <c r="BX27" s="406"/>
      <c r="BY27" s="403"/>
      <c r="BZ27" s="403"/>
      <c r="CA27" s="407"/>
      <c r="CB27" s="407"/>
      <c r="CC27" s="408"/>
      <c r="CD27" s="408"/>
      <c r="CE27" s="408"/>
      <c r="CF27" s="408"/>
      <c r="CG27" s="408"/>
      <c r="CH27" s="407"/>
      <c r="CI27" s="407"/>
      <c r="CJ27" s="408"/>
      <c r="CK27" s="408"/>
      <c r="CL27" s="408"/>
      <c r="CM27" s="408"/>
      <c r="CN27" s="408"/>
      <c r="CO27" s="407"/>
      <c r="CP27" s="409"/>
      <c r="CQ27" s="410"/>
      <c r="CR27" s="411"/>
      <c r="CS27" s="410"/>
      <c r="CT27" s="410"/>
      <c r="CU27" s="410"/>
      <c r="CV27" s="410"/>
      <c r="CW27" s="410"/>
      <c r="CX27" s="404"/>
      <c r="CY27" s="404"/>
      <c r="CZ27" s="320">
        <f t="shared" si="100"/>
        <v>0</v>
      </c>
      <c r="DA27" s="321"/>
      <c r="DB27" s="414"/>
      <c r="DC27" s="322">
        <f t="shared" si="101"/>
        <v>0</v>
      </c>
      <c r="DD27" s="413"/>
      <c r="DE27" s="414"/>
      <c r="DF27" s="323">
        <f t="shared" si="102"/>
        <v>0</v>
      </c>
      <c r="DG27" s="323">
        <f t="shared" si="103"/>
        <v>0</v>
      </c>
      <c r="DH27" s="324">
        <f t="shared" si="104"/>
        <v>0</v>
      </c>
      <c r="DI27" s="325">
        <f t="shared" si="105"/>
        <v>0</v>
      </c>
      <c r="DJ27" s="177"/>
      <c r="DK27" s="315">
        <f t="shared" si="106"/>
        <v>0</v>
      </c>
      <c r="DL27" s="315">
        <f t="shared" si="107"/>
        <v>0</v>
      </c>
      <c r="DM27" s="315">
        <f t="shared" si="108"/>
        <v>0</v>
      </c>
      <c r="DN27" s="415"/>
      <c r="DO27" s="416"/>
      <c r="DP27" s="416"/>
      <c r="DQ27" s="416"/>
      <c r="DR27" s="417"/>
      <c r="DS27" s="416"/>
      <c r="DT27" s="416"/>
      <c r="DU27" s="416"/>
      <c r="DV27" s="418"/>
      <c r="DW27" s="416"/>
      <c r="DX27" s="416"/>
      <c r="DY27" s="419"/>
      <c r="DZ27" s="419"/>
      <c r="EA27" s="420"/>
      <c r="EB27" s="313"/>
      <c r="EC27" s="329" t="s">
        <v>133</v>
      </c>
      <c r="EF27" s="330">
        <f>'Datos Mes'!$B$23</f>
        <v>7000</v>
      </c>
      <c r="EG27" s="330">
        <f t="shared" si="109"/>
        <v>0</v>
      </c>
      <c r="EH27" s="330">
        <f t="shared" si="110"/>
        <v>0</v>
      </c>
      <c r="EI27" s="330" t="e">
        <f t="shared" si="111"/>
        <v>#DIV/0!</v>
      </c>
      <c r="EJ27" s="330" t="e">
        <f t="shared" si="112"/>
        <v>#DIV/0!</v>
      </c>
      <c r="EK27" s="330">
        <f t="shared" si="113"/>
        <v>0</v>
      </c>
      <c r="EL27" s="330">
        <f t="shared" si="114"/>
        <v>0</v>
      </c>
      <c r="EM27" s="330">
        <f t="shared" si="115"/>
        <v>0</v>
      </c>
      <c r="EN27" s="330">
        <f>'Datos Mes'!$B$24*AL27</f>
        <v>0</v>
      </c>
      <c r="EO27" s="330" t="e">
        <f>IF(SUM(EH27:EN27)&gt;'Datos Mes'!$B$21,'Datos Mes'!$B$21,SUM(EH27:EN27))</f>
        <v>#DIV/0!</v>
      </c>
      <c r="EP27" s="330" t="e">
        <f>IF(SUM(EH27:EN27)&gt;'Datos Mes'!$B$21,SUM(EH27:EN27)-EO27,0)</f>
        <v>#DIV/0!</v>
      </c>
      <c r="EQ27" s="330"/>
      <c r="ER27" s="330" t="e">
        <f>LOOKUP(EO27/AL27,'Datos Mes'!$B$75:$B$82,'Datos Mes'!$C$75:$C$82)*EQ27</f>
        <v>#DIV/0!</v>
      </c>
      <c r="ES27" s="330">
        <f>'Datos Mes'!$B$25*$AQ27</f>
        <v>0</v>
      </c>
      <c r="ET27" s="330">
        <f>'Datos Mes'!$B$26*$AQ27</f>
        <v>0</v>
      </c>
      <c r="EU27" s="330">
        <f t="shared" si="116"/>
        <v>0</v>
      </c>
      <c r="EV27" s="331" t="e">
        <f t="shared" si="117"/>
        <v>#DIV/0!</v>
      </c>
      <c r="EW27" s="455" t="s">
        <v>244</v>
      </c>
      <c r="EX27" s="457"/>
      <c r="EY27" s="331" t="e">
        <f>'Datos Mes'!$B$28*EO27</f>
        <v>#DIV/0!</v>
      </c>
      <c r="EZ27" s="331" t="e">
        <f>IF(EX27*'Datos Mes'!$B$19-EY27&gt;0,EX27*'Datos Mes'!$B$19-EY27,0)</f>
        <v>#DIV/0!</v>
      </c>
      <c r="FA27" s="456" t="s">
        <v>233</v>
      </c>
      <c r="FB27" s="455" t="s">
        <v>245</v>
      </c>
      <c r="FC27" s="333"/>
      <c r="FD27" s="331" t="e">
        <f t="shared" si="118"/>
        <v>#DIV/0!</v>
      </c>
      <c r="FE27" s="331" t="e">
        <f>IF(SUM(EH27:EN27)&gt;'Datos Mes'!$B$22,'Datos Mes'!$B$22,SUM(EH27:EN27))</f>
        <v>#DIV/0!</v>
      </c>
      <c r="FF27" s="331" t="e">
        <f>FE27*'Datos Mes'!$B$30</f>
        <v>#DIV/0!</v>
      </c>
      <c r="FG27" s="331" t="e">
        <f t="shared" si="119"/>
        <v>#DIV/0!</v>
      </c>
      <c r="FH27" s="331" t="e">
        <f t="shared" si="120"/>
        <v>#DIV/0!</v>
      </c>
      <c r="FI27" s="334" t="e">
        <f>LOOKUP(FH27,'Datos Mes'!$B$54:$B$69,'Datos Mes'!$C$54:$C$69)</f>
        <v>#DIV/0!</v>
      </c>
      <c r="FJ27" s="331" t="e">
        <f>LOOKUP(FH27,'Datos Mes'!$B$54:$B$69,'Datos Mes'!$E$54:$E$69)</f>
        <v>#DIV/0!</v>
      </c>
      <c r="FK27" s="331" t="e">
        <f t="shared" si="121"/>
        <v>#DIV/0!</v>
      </c>
      <c r="FL27" s="331">
        <f t="shared" si="122"/>
        <v>0</v>
      </c>
      <c r="FM27" s="331">
        <f t="shared" si="123"/>
        <v>0</v>
      </c>
      <c r="FN27" s="331">
        <f t="shared" si="124"/>
        <v>0</v>
      </c>
      <c r="FO27" s="331" t="e">
        <f t="shared" si="125"/>
        <v>#DIV/0!</v>
      </c>
      <c r="FP27" s="331" t="e">
        <f t="shared" si="126"/>
        <v>#DIV/0!</v>
      </c>
      <c r="FQ27" s="335" t="e">
        <f t="shared" si="127"/>
        <v>#DIV/0!</v>
      </c>
      <c r="FS27" s="331" t="e">
        <f t="shared" si="128"/>
        <v>#DIV/0!</v>
      </c>
      <c r="FT27" s="331" t="e">
        <f>IF($FB27="Activo",LOOKUP($FA27,'Datos Mes'!$A$87:$A$92,'Datos Mes'!$C$87:$C$92),0)*$EO27</f>
        <v>#DIV/0!</v>
      </c>
      <c r="FU27" s="331" t="e">
        <f>IF($FB27="Activo",'Datos Mes'!$B$31,0)*$EO27</f>
        <v>#DIV/0!</v>
      </c>
      <c r="FV27" s="331" t="e">
        <f>'Datos Mes'!$B$32*$EO27</f>
        <v>#DIV/0!</v>
      </c>
      <c r="FW27" s="331" t="e">
        <f>'Datos Mes'!$D$28*$EO27</f>
        <v>#DIV/0!</v>
      </c>
      <c r="FX27" s="331" t="e">
        <f t="shared" si="129"/>
        <v>#DIV/0!</v>
      </c>
      <c r="FY27" s="331" t="e">
        <f t="shared" si="42"/>
        <v>#DIV/0!</v>
      </c>
      <c r="FZ27" s="331" t="e">
        <f t="shared" si="43"/>
        <v>#DIV/0!</v>
      </c>
      <c r="GA27" s="331">
        <f>(AS27+'Datos Mes'!B$24)*30/12</f>
        <v>9035.326086956522</v>
      </c>
      <c r="GB27" s="331" t="e">
        <f t="shared" si="130"/>
        <v>#DIV/0!</v>
      </c>
      <c r="GC27" s="331" t="e">
        <f t="shared" si="131"/>
        <v>#DIV/0!</v>
      </c>
      <c r="GD27" s="333" t="e">
        <f t="shared" si="132"/>
        <v>#DIV/0!</v>
      </c>
    </row>
    <row r="28" spans="1:186" s="329" customFormat="1" ht="15.75" customHeight="1">
      <c r="A28" s="421"/>
      <c r="B28" s="421"/>
      <c r="C28" s="311">
        <f t="shared" si="47"/>
        <v>0</v>
      </c>
      <c r="D28" s="429"/>
      <c r="E28" s="429"/>
      <c r="F28" s="429"/>
      <c r="G28" s="429"/>
      <c r="H28" s="429"/>
      <c r="I28" s="429"/>
      <c r="J28" s="429"/>
      <c r="K28" s="429"/>
      <c r="L28" s="429"/>
      <c r="M28" s="429"/>
      <c r="N28" s="429"/>
      <c r="O28" s="429"/>
      <c r="P28" s="429"/>
      <c r="Q28" s="429"/>
      <c r="R28" s="312"/>
      <c r="S28" s="430"/>
      <c r="T28" s="429"/>
      <c r="U28" s="429"/>
      <c r="V28" s="429"/>
      <c r="W28" s="429"/>
      <c r="X28" s="429"/>
      <c r="Y28" s="429"/>
      <c r="Z28" s="429"/>
      <c r="AA28" s="429"/>
      <c r="AB28" s="429"/>
      <c r="AC28" s="429"/>
      <c r="AD28" s="429"/>
      <c r="AE28" s="429"/>
      <c r="AF28" s="429"/>
      <c r="AG28" s="429"/>
      <c r="AH28" s="429"/>
      <c r="AI28" s="431"/>
      <c r="AJ28" s="328"/>
      <c r="AK28" s="314">
        <f t="shared" si="91"/>
        <v>0</v>
      </c>
      <c r="AL28" s="469">
        <f t="shared" si="92"/>
        <v>0</v>
      </c>
      <c r="AM28" s="469">
        <f t="shared" si="93"/>
        <v>0</v>
      </c>
      <c r="AN28" s="470">
        <f t="shared" si="94"/>
        <v>0</v>
      </c>
      <c r="AO28" s="469">
        <f t="shared" si="15"/>
        <v>0</v>
      </c>
      <c r="AP28" s="469">
        <f t="shared" si="16"/>
        <v>0</v>
      </c>
      <c r="AQ28" s="471">
        <f t="shared" si="95"/>
        <v>0</v>
      </c>
      <c r="AR28" s="472">
        <f t="shared" si="53"/>
        <v>0</v>
      </c>
      <c r="AS28" s="422"/>
      <c r="AT28" s="423">
        <f t="shared" si="96"/>
        <v>0</v>
      </c>
      <c r="AU28" s="422"/>
      <c r="AV28" s="315">
        <f t="shared" si="97"/>
        <v>0</v>
      </c>
      <c r="AW28" s="422"/>
      <c r="AX28" s="422"/>
      <c r="AY28" s="315">
        <f t="shared" si="98"/>
        <v>0</v>
      </c>
      <c r="AZ28" s="315">
        <f>(AQ28)*'Datos Mes'!$B$27+DB28</f>
        <v>0</v>
      </c>
      <c r="BA28" s="421"/>
      <c r="BB28" s="427"/>
      <c r="BC28" s="438"/>
      <c r="BF28" s="473"/>
      <c r="BG28" s="317">
        <f>(COUNTIF($D28:$AI28,"LL")+DL28)*(AS28-'Datos Mes'!$B$23)</f>
        <v>0</v>
      </c>
      <c r="BH28" s="474">
        <f t="shared" si="99"/>
        <v>0</v>
      </c>
      <c r="BI28" s="402"/>
      <c r="BJ28" s="403"/>
      <c r="BK28" s="403"/>
      <c r="BL28" s="403"/>
      <c r="BM28" s="403"/>
      <c r="BN28" s="403"/>
      <c r="BO28" s="403"/>
      <c r="BP28" s="403"/>
      <c r="BQ28" s="403"/>
      <c r="BR28" s="403"/>
      <c r="BS28" s="403"/>
      <c r="BT28" s="404"/>
      <c r="BU28" s="404"/>
      <c r="BV28" s="404"/>
      <c r="BW28" s="405"/>
      <c r="BX28" s="406"/>
      <c r="BY28" s="403"/>
      <c r="BZ28" s="403"/>
      <c r="CA28" s="407"/>
      <c r="CB28" s="407"/>
      <c r="CC28" s="408"/>
      <c r="CD28" s="408"/>
      <c r="CE28" s="408"/>
      <c r="CF28" s="408"/>
      <c r="CG28" s="408"/>
      <c r="CH28" s="407"/>
      <c r="CI28" s="407"/>
      <c r="CJ28" s="408"/>
      <c r="CK28" s="408"/>
      <c r="CL28" s="408"/>
      <c r="CM28" s="408"/>
      <c r="CN28" s="408"/>
      <c r="CO28" s="407"/>
      <c r="CP28" s="409"/>
      <c r="CQ28" s="410"/>
      <c r="CR28" s="411"/>
      <c r="CS28" s="410"/>
      <c r="CT28" s="410"/>
      <c r="CU28" s="410"/>
      <c r="CV28" s="410"/>
      <c r="CW28" s="410"/>
      <c r="CX28" s="404"/>
      <c r="CY28" s="404"/>
      <c r="CZ28" s="320">
        <f t="shared" si="100"/>
        <v>0</v>
      </c>
      <c r="DA28" s="321"/>
      <c r="DB28" s="414"/>
      <c r="DC28" s="322">
        <f t="shared" si="101"/>
        <v>0</v>
      </c>
      <c r="DD28" s="413"/>
      <c r="DE28" s="414"/>
      <c r="DF28" s="323">
        <f t="shared" si="102"/>
        <v>0</v>
      </c>
      <c r="DG28" s="323">
        <f t="shared" si="103"/>
        <v>0</v>
      </c>
      <c r="DH28" s="324">
        <f t="shared" si="104"/>
        <v>0</v>
      </c>
      <c r="DI28" s="325">
        <f t="shared" si="105"/>
        <v>0</v>
      </c>
      <c r="DJ28" s="177"/>
      <c r="DK28" s="315">
        <f t="shared" si="106"/>
        <v>0</v>
      </c>
      <c r="DL28" s="315">
        <f t="shared" si="107"/>
        <v>0</v>
      </c>
      <c r="DM28" s="315">
        <f t="shared" si="108"/>
        <v>0</v>
      </c>
      <c r="DN28" s="415"/>
      <c r="DO28" s="416"/>
      <c r="DP28" s="416"/>
      <c r="DQ28" s="416"/>
      <c r="DR28" s="417"/>
      <c r="DS28" s="416"/>
      <c r="DT28" s="416"/>
      <c r="DU28" s="416"/>
      <c r="DV28" s="418"/>
      <c r="DW28" s="416"/>
      <c r="DX28" s="416"/>
      <c r="DY28" s="419"/>
      <c r="DZ28" s="419"/>
      <c r="EA28" s="420"/>
      <c r="EB28" s="313"/>
      <c r="EC28" s="329" t="s">
        <v>133</v>
      </c>
      <c r="EF28" s="330">
        <f>'Datos Mes'!$B$23</f>
        <v>7000</v>
      </c>
      <c r="EG28" s="330">
        <f t="shared" si="109"/>
        <v>0</v>
      </c>
      <c r="EH28" s="330">
        <f t="shared" si="110"/>
        <v>0</v>
      </c>
      <c r="EI28" s="330" t="e">
        <f t="shared" si="111"/>
        <v>#DIV/0!</v>
      </c>
      <c r="EJ28" s="330" t="e">
        <f t="shared" si="112"/>
        <v>#DIV/0!</v>
      </c>
      <c r="EK28" s="330">
        <f t="shared" si="113"/>
        <v>0</v>
      </c>
      <c r="EL28" s="330">
        <f t="shared" si="114"/>
        <v>0</v>
      </c>
      <c r="EM28" s="330">
        <f t="shared" si="115"/>
        <v>0</v>
      </c>
      <c r="EN28" s="330">
        <f>'Datos Mes'!$B$24*AL28</f>
        <v>0</v>
      </c>
      <c r="EO28" s="330" t="e">
        <f>IF(SUM(EH28:EN28)&gt;'Datos Mes'!$B$21,'Datos Mes'!$B$21,SUM(EH28:EN28))</f>
        <v>#DIV/0!</v>
      </c>
      <c r="EP28" s="330" t="e">
        <f>IF(SUM(EH28:EN28)&gt;'Datos Mes'!$B$21,SUM(EH28:EN28)-EO28,0)</f>
        <v>#DIV/0!</v>
      </c>
      <c r="EQ28" s="330"/>
      <c r="ER28" s="330" t="e">
        <f>LOOKUP(EO28/AL28,'Datos Mes'!$B$75:$B$82,'Datos Mes'!$C$75:$C$82)*EQ28</f>
        <v>#DIV/0!</v>
      </c>
      <c r="ES28" s="330">
        <f>'Datos Mes'!$B$25*$AQ28</f>
        <v>0</v>
      </c>
      <c r="ET28" s="330">
        <f>'Datos Mes'!$B$26*$AQ28</f>
        <v>0</v>
      </c>
      <c r="EU28" s="330">
        <f t="shared" si="116"/>
        <v>0</v>
      </c>
      <c r="EV28" s="331" t="e">
        <f t="shared" si="117"/>
        <v>#DIV/0!</v>
      </c>
      <c r="EW28" s="455" t="s">
        <v>244</v>
      </c>
      <c r="EX28" s="457"/>
      <c r="EY28" s="331" t="e">
        <f>'Datos Mes'!$B$28*EO28</f>
        <v>#DIV/0!</v>
      </c>
      <c r="EZ28" s="331" t="e">
        <f>IF(EX28*'Datos Mes'!$B$19-EY28&gt;0,EX28*'Datos Mes'!$B$19-EY28,0)</f>
        <v>#DIV/0!</v>
      </c>
      <c r="FA28" s="456" t="s">
        <v>233</v>
      </c>
      <c r="FB28" s="455" t="s">
        <v>245</v>
      </c>
      <c r="FC28" s="333"/>
      <c r="FD28" s="331" t="e">
        <f t="shared" si="118"/>
        <v>#DIV/0!</v>
      </c>
      <c r="FE28" s="331" t="e">
        <f>IF(SUM(EH28:EN28)&gt;'Datos Mes'!$B$22,'Datos Mes'!$B$22,SUM(EH28:EN28))</f>
        <v>#DIV/0!</v>
      </c>
      <c r="FF28" s="331" t="e">
        <f>FE28*'Datos Mes'!$B$30</f>
        <v>#DIV/0!</v>
      </c>
      <c r="FG28" s="331" t="e">
        <f t="shared" si="119"/>
        <v>#DIV/0!</v>
      </c>
      <c r="FH28" s="331" t="e">
        <f t="shared" si="120"/>
        <v>#DIV/0!</v>
      </c>
      <c r="FI28" s="334" t="e">
        <f>LOOKUP(FH28,'Datos Mes'!$B$54:$B$69,'Datos Mes'!$C$54:$C$69)</f>
        <v>#DIV/0!</v>
      </c>
      <c r="FJ28" s="331" t="e">
        <f>LOOKUP(FH28,'Datos Mes'!$B$54:$B$69,'Datos Mes'!$E$54:$E$69)</f>
        <v>#DIV/0!</v>
      </c>
      <c r="FK28" s="331" t="e">
        <f t="shared" si="121"/>
        <v>#DIV/0!</v>
      </c>
      <c r="FL28" s="331">
        <f t="shared" si="122"/>
        <v>0</v>
      </c>
      <c r="FM28" s="331">
        <f t="shared" si="123"/>
        <v>0</v>
      </c>
      <c r="FN28" s="331">
        <f t="shared" si="124"/>
        <v>0</v>
      </c>
      <c r="FO28" s="331" t="e">
        <f t="shared" si="125"/>
        <v>#DIV/0!</v>
      </c>
      <c r="FP28" s="331" t="e">
        <f t="shared" si="126"/>
        <v>#DIV/0!</v>
      </c>
      <c r="FQ28" s="335" t="e">
        <f t="shared" si="127"/>
        <v>#DIV/0!</v>
      </c>
      <c r="FS28" s="331" t="e">
        <f t="shared" si="128"/>
        <v>#DIV/0!</v>
      </c>
      <c r="FT28" s="331" t="e">
        <f>IF($FB28="Activo",LOOKUP($FA28,'Datos Mes'!$A$87:$A$92,'Datos Mes'!$C$87:$C$92),0)*$EO28</f>
        <v>#DIV/0!</v>
      </c>
      <c r="FU28" s="331" t="e">
        <f>IF($FB28="Activo",'Datos Mes'!$B$31,0)*$EO28</f>
        <v>#DIV/0!</v>
      </c>
      <c r="FV28" s="331" t="e">
        <f>'Datos Mes'!$B$32*$EO28</f>
        <v>#DIV/0!</v>
      </c>
      <c r="FW28" s="331" t="e">
        <f>'Datos Mes'!$D$28*$EO28</f>
        <v>#DIV/0!</v>
      </c>
      <c r="FX28" s="331" t="e">
        <f t="shared" si="129"/>
        <v>#DIV/0!</v>
      </c>
      <c r="FY28" s="331" t="e">
        <f t="shared" si="42"/>
        <v>#DIV/0!</v>
      </c>
      <c r="FZ28" s="331" t="e">
        <f t="shared" si="43"/>
        <v>#DIV/0!</v>
      </c>
      <c r="GA28" s="331">
        <f>(AS28+'Datos Mes'!B$24)*30/12</f>
        <v>9035.326086956522</v>
      </c>
      <c r="GB28" s="331" t="e">
        <f t="shared" si="130"/>
        <v>#DIV/0!</v>
      </c>
      <c r="GC28" s="331" t="e">
        <f t="shared" si="131"/>
        <v>#DIV/0!</v>
      </c>
      <c r="GD28" s="333" t="e">
        <f t="shared" si="132"/>
        <v>#DIV/0!</v>
      </c>
    </row>
    <row r="29" spans="1:186" s="329" customFormat="1" ht="15.75" customHeight="1">
      <c r="A29" s="421"/>
      <c r="B29" s="421"/>
      <c r="C29" s="311">
        <f t="shared" si="47"/>
        <v>0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312"/>
      <c r="S29" s="430"/>
      <c r="T29" s="429"/>
      <c r="U29" s="429"/>
      <c r="V29" s="429"/>
      <c r="W29" s="429"/>
      <c r="X29" s="429"/>
      <c r="Y29" s="429"/>
      <c r="Z29" s="429"/>
      <c r="AA29" s="429"/>
      <c r="AB29" s="429"/>
      <c r="AC29" s="429"/>
      <c r="AD29" s="429"/>
      <c r="AE29" s="429"/>
      <c r="AF29" s="429"/>
      <c r="AG29" s="429"/>
      <c r="AH29" s="429"/>
      <c r="AI29" s="431"/>
      <c r="AJ29" s="328"/>
      <c r="AK29" s="314">
        <f t="shared" si="91"/>
        <v>0</v>
      </c>
      <c r="AL29" s="469">
        <f t="shared" si="92"/>
        <v>0</v>
      </c>
      <c r="AM29" s="469">
        <f t="shared" si="93"/>
        <v>0</v>
      </c>
      <c r="AN29" s="470">
        <f t="shared" si="94"/>
        <v>0</v>
      </c>
      <c r="AO29" s="469">
        <f t="shared" si="15"/>
        <v>0</v>
      </c>
      <c r="AP29" s="469">
        <f t="shared" si="16"/>
        <v>0</v>
      </c>
      <c r="AQ29" s="471">
        <f t="shared" si="95"/>
        <v>0</v>
      </c>
      <c r="AR29" s="472">
        <f t="shared" si="53"/>
        <v>0</v>
      </c>
      <c r="AS29" s="422"/>
      <c r="AT29" s="423">
        <f t="shared" si="96"/>
        <v>0</v>
      </c>
      <c r="AU29" s="422"/>
      <c r="AV29" s="315">
        <f t="shared" si="97"/>
        <v>0</v>
      </c>
      <c r="AW29" s="422"/>
      <c r="AX29" s="422"/>
      <c r="AY29" s="315">
        <f t="shared" si="98"/>
        <v>0</v>
      </c>
      <c r="AZ29" s="315">
        <f>(AQ29)*'Datos Mes'!$B$27+DB29</f>
        <v>0</v>
      </c>
      <c r="BA29" s="421"/>
      <c r="BB29" s="427"/>
      <c r="BC29" s="438"/>
      <c r="BF29" s="473"/>
      <c r="BG29" s="317">
        <f>(COUNTIF($D29:$AI29,"LL")+DL29)*(AS29-'Datos Mes'!$B$23)</f>
        <v>0</v>
      </c>
      <c r="BH29" s="474">
        <f t="shared" si="99"/>
        <v>0</v>
      </c>
      <c r="BI29" s="402"/>
      <c r="BJ29" s="403"/>
      <c r="BK29" s="403"/>
      <c r="BL29" s="403"/>
      <c r="BM29" s="403"/>
      <c r="BN29" s="403"/>
      <c r="BO29" s="403"/>
      <c r="BP29" s="403"/>
      <c r="BQ29" s="403"/>
      <c r="BR29" s="403"/>
      <c r="BS29" s="403"/>
      <c r="BT29" s="404"/>
      <c r="BU29" s="404"/>
      <c r="BV29" s="404"/>
      <c r="BW29" s="405"/>
      <c r="BX29" s="406"/>
      <c r="BY29" s="403"/>
      <c r="BZ29" s="403"/>
      <c r="CA29" s="407"/>
      <c r="CB29" s="407"/>
      <c r="CC29" s="408"/>
      <c r="CD29" s="408"/>
      <c r="CE29" s="408"/>
      <c r="CF29" s="408"/>
      <c r="CG29" s="408"/>
      <c r="CH29" s="407"/>
      <c r="CI29" s="407"/>
      <c r="CJ29" s="408"/>
      <c r="CK29" s="408"/>
      <c r="CL29" s="408"/>
      <c r="CM29" s="408"/>
      <c r="CN29" s="408"/>
      <c r="CO29" s="407"/>
      <c r="CP29" s="409"/>
      <c r="CQ29" s="410"/>
      <c r="CR29" s="411"/>
      <c r="CS29" s="410"/>
      <c r="CT29" s="410"/>
      <c r="CU29" s="410"/>
      <c r="CV29" s="410"/>
      <c r="CW29" s="410"/>
      <c r="CX29" s="404"/>
      <c r="CY29" s="404"/>
      <c r="CZ29" s="320">
        <f t="shared" si="100"/>
        <v>0</v>
      </c>
      <c r="DA29" s="321"/>
      <c r="DB29" s="414"/>
      <c r="DC29" s="322">
        <f t="shared" si="101"/>
        <v>0</v>
      </c>
      <c r="DD29" s="413"/>
      <c r="DE29" s="414"/>
      <c r="DF29" s="323">
        <f t="shared" si="102"/>
        <v>0</v>
      </c>
      <c r="DG29" s="323">
        <f t="shared" si="103"/>
        <v>0</v>
      </c>
      <c r="DH29" s="324">
        <f t="shared" si="104"/>
        <v>0</v>
      </c>
      <c r="DI29" s="325">
        <f t="shared" si="105"/>
        <v>0</v>
      </c>
      <c r="DJ29" s="177"/>
      <c r="DK29" s="315">
        <f t="shared" si="106"/>
        <v>0</v>
      </c>
      <c r="DL29" s="315">
        <f t="shared" si="107"/>
        <v>0</v>
      </c>
      <c r="DM29" s="315">
        <f t="shared" si="108"/>
        <v>0</v>
      </c>
      <c r="DN29" s="415"/>
      <c r="DO29" s="416"/>
      <c r="DP29" s="416"/>
      <c r="DQ29" s="416"/>
      <c r="DR29" s="417"/>
      <c r="DS29" s="416"/>
      <c r="DT29" s="416"/>
      <c r="DU29" s="416"/>
      <c r="DV29" s="418"/>
      <c r="DW29" s="416"/>
      <c r="DX29" s="416"/>
      <c r="DY29" s="419"/>
      <c r="DZ29" s="419"/>
      <c r="EA29" s="420"/>
      <c r="EB29" s="313"/>
      <c r="EC29" s="329" t="s">
        <v>133</v>
      </c>
      <c r="EF29" s="330">
        <f>'Datos Mes'!$B$23</f>
        <v>7000</v>
      </c>
      <c r="EG29" s="330">
        <f t="shared" si="109"/>
        <v>0</v>
      </c>
      <c r="EH29" s="330">
        <f t="shared" si="110"/>
        <v>0</v>
      </c>
      <c r="EI29" s="330" t="e">
        <f t="shared" si="111"/>
        <v>#DIV/0!</v>
      </c>
      <c r="EJ29" s="330" t="e">
        <f t="shared" si="112"/>
        <v>#DIV/0!</v>
      </c>
      <c r="EK29" s="330">
        <f t="shared" si="113"/>
        <v>0</v>
      </c>
      <c r="EL29" s="330">
        <f t="shared" si="114"/>
        <v>0</v>
      </c>
      <c r="EM29" s="330">
        <f t="shared" si="115"/>
        <v>0</v>
      </c>
      <c r="EN29" s="330">
        <f>'Datos Mes'!$B$24*AL29</f>
        <v>0</v>
      </c>
      <c r="EO29" s="330" t="e">
        <f>IF(SUM(EH29:EN29)&gt;'Datos Mes'!$B$21,'Datos Mes'!$B$21,SUM(EH29:EN29))</f>
        <v>#DIV/0!</v>
      </c>
      <c r="EP29" s="330" t="e">
        <f>IF(SUM(EH29:EN29)&gt;'Datos Mes'!$B$21,SUM(EH29:EN29)-EO29,0)</f>
        <v>#DIV/0!</v>
      </c>
      <c r="EQ29" s="330"/>
      <c r="ER29" s="330" t="e">
        <f>LOOKUP(EO29/AL29,'Datos Mes'!$B$75:$B$82,'Datos Mes'!$C$75:$C$82)*EQ29</f>
        <v>#DIV/0!</v>
      </c>
      <c r="ES29" s="330">
        <f>'Datos Mes'!$B$25*$AQ29</f>
        <v>0</v>
      </c>
      <c r="ET29" s="330">
        <f>'Datos Mes'!$B$26*$AQ29</f>
        <v>0</v>
      </c>
      <c r="EU29" s="330">
        <f t="shared" si="116"/>
        <v>0</v>
      </c>
      <c r="EV29" s="331" t="e">
        <f t="shared" si="117"/>
        <v>#DIV/0!</v>
      </c>
      <c r="EW29" s="455" t="s">
        <v>244</v>
      </c>
      <c r="EX29" s="457"/>
      <c r="EY29" s="331" t="e">
        <f>'Datos Mes'!$B$28*EO29</f>
        <v>#DIV/0!</v>
      </c>
      <c r="EZ29" s="331" t="e">
        <f>IF(EX29*'Datos Mes'!$B$19-EY29&gt;0,EX29*'Datos Mes'!$B$19-EY29,0)</f>
        <v>#DIV/0!</v>
      </c>
      <c r="FA29" s="456" t="s">
        <v>233</v>
      </c>
      <c r="FB29" s="455" t="s">
        <v>245</v>
      </c>
      <c r="FC29" s="333"/>
      <c r="FD29" s="331" t="e">
        <f t="shared" si="118"/>
        <v>#DIV/0!</v>
      </c>
      <c r="FE29" s="331" t="e">
        <f>IF(SUM(EH29:EN29)&gt;'Datos Mes'!$B$22,'Datos Mes'!$B$22,SUM(EH29:EN29))</f>
        <v>#DIV/0!</v>
      </c>
      <c r="FF29" s="331" t="e">
        <f>FE29*'Datos Mes'!$B$30</f>
        <v>#DIV/0!</v>
      </c>
      <c r="FG29" s="331" t="e">
        <f t="shared" si="119"/>
        <v>#DIV/0!</v>
      </c>
      <c r="FH29" s="331" t="e">
        <f t="shared" si="120"/>
        <v>#DIV/0!</v>
      </c>
      <c r="FI29" s="334" t="e">
        <f>LOOKUP(FH29,'Datos Mes'!$B$54:$B$69,'Datos Mes'!$C$54:$C$69)</f>
        <v>#DIV/0!</v>
      </c>
      <c r="FJ29" s="331" t="e">
        <f>LOOKUP(FH29,'Datos Mes'!$B$54:$B$69,'Datos Mes'!$E$54:$E$69)</f>
        <v>#DIV/0!</v>
      </c>
      <c r="FK29" s="331" t="e">
        <f t="shared" si="121"/>
        <v>#DIV/0!</v>
      </c>
      <c r="FL29" s="331">
        <f t="shared" si="122"/>
        <v>0</v>
      </c>
      <c r="FM29" s="331">
        <f t="shared" si="123"/>
        <v>0</v>
      </c>
      <c r="FN29" s="331">
        <f t="shared" si="124"/>
        <v>0</v>
      </c>
      <c r="FO29" s="331" t="e">
        <f t="shared" si="125"/>
        <v>#DIV/0!</v>
      </c>
      <c r="FP29" s="331" t="e">
        <f t="shared" si="126"/>
        <v>#DIV/0!</v>
      </c>
      <c r="FQ29" s="335" t="e">
        <f t="shared" si="127"/>
        <v>#DIV/0!</v>
      </c>
      <c r="FS29" s="331" t="e">
        <f t="shared" si="128"/>
        <v>#DIV/0!</v>
      </c>
      <c r="FT29" s="331" t="e">
        <f>IF($FB29="Activo",LOOKUP($FA29,'Datos Mes'!$A$87:$A$92,'Datos Mes'!$C$87:$C$92),0)*$EO29</f>
        <v>#DIV/0!</v>
      </c>
      <c r="FU29" s="331" t="e">
        <f>IF($FB29="Activo",'Datos Mes'!$B$31,0)*$EO29</f>
        <v>#DIV/0!</v>
      </c>
      <c r="FV29" s="331" t="e">
        <f>'Datos Mes'!$B$32*$EO29</f>
        <v>#DIV/0!</v>
      </c>
      <c r="FW29" s="331" t="e">
        <f>'Datos Mes'!$D$28*$EO29</f>
        <v>#DIV/0!</v>
      </c>
      <c r="FX29" s="331" t="e">
        <f t="shared" si="129"/>
        <v>#DIV/0!</v>
      </c>
      <c r="FY29" s="331" t="e">
        <f t="shared" si="42"/>
        <v>#DIV/0!</v>
      </c>
      <c r="FZ29" s="331" t="e">
        <f t="shared" si="43"/>
        <v>#DIV/0!</v>
      </c>
      <c r="GA29" s="331">
        <f>(AS29+'Datos Mes'!B$24)*30/12</f>
        <v>9035.326086956522</v>
      </c>
      <c r="GB29" s="331" t="e">
        <f t="shared" si="130"/>
        <v>#DIV/0!</v>
      </c>
      <c r="GC29" s="331" t="e">
        <f t="shared" si="131"/>
        <v>#DIV/0!</v>
      </c>
      <c r="GD29" s="333" t="e">
        <f t="shared" si="132"/>
        <v>#DIV/0!</v>
      </c>
    </row>
    <row r="30" spans="1:186" s="329" customFormat="1" ht="15.75" customHeight="1">
      <c r="A30" s="421"/>
      <c r="B30" s="421"/>
      <c r="C30" s="311">
        <f t="shared" si="47"/>
        <v>0</v>
      </c>
      <c r="D30" s="429"/>
      <c r="E30" s="429"/>
      <c r="F30" s="429"/>
      <c r="G30" s="429"/>
      <c r="H30" s="429"/>
      <c r="I30" s="429"/>
      <c r="J30" s="429"/>
      <c r="K30" s="429"/>
      <c r="L30" s="429"/>
      <c r="M30" s="429"/>
      <c r="N30" s="429"/>
      <c r="O30" s="429"/>
      <c r="P30" s="429"/>
      <c r="Q30" s="429"/>
      <c r="R30" s="312"/>
      <c r="S30" s="430"/>
      <c r="T30" s="429"/>
      <c r="U30" s="429"/>
      <c r="V30" s="429"/>
      <c r="W30" s="429"/>
      <c r="X30" s="429"/>
      <c r="Y30" s="429"/>
      <c r="Z30" s="429"/>
      <c r="AA30" s="429"/>
      <c r="AB30" s="429"/>
      <c r="AC30" s="429"/>
      <c r="AD30" s="429"/>
      <c r="AE30" s="429"/>
      <c r="AF30" s="429"/>
      <c r="AG30" s="429"/>
      <c r="AH30" s="429"/>
      <c r="AI30" s="431"/>
      <c r="AJ30" s="328"/>
      <c r="AK30" s="314">
        <f t="shared" si="91"/>
        <v>0</v>
      </c>
      <c r="AL30" s="469">
        <f t="shared" si="92"/>
        <v>0</v>
      </c>
      <c r="AM30" s="469">
        <f t="shared" si="93"/>
        <v>0</v>
      </c>
      <c r="AN30" s="470">
        <f t="shared" si="94"/>
        <v>0</v>
      </c>
      <c r="AO30" s="469">
        <f t="shared" si="15"/>
        <v>0</v>
      </c>
      <c r="AP30" s="469">
        <f t="shared" si="16"/>
        <v>0</v>
      </c>
      <c r="AQ30" s="471">
        <f t="shared" si="95"/>
        <v>0</v>
      </c>
      <c r="AR30" s="472">
        <f t="shared" si="53"/>
        <v>0</v>
      </c>
      <c r="AS30" s="422"/>
      <c r="AT30" s="423">
        <f t="shared" si="96"/>
        <v>0</v>
      </c>
      <c r="AU30" s="422"/>
      <c r="AV30" s="315">
        <f t="shared" si="97"/>
        <v>0</v>
      </c>
      <c r="AW30" s="422"/>
      <c r="AX30" s="422"/>
      <c r="AY30" s="315">
        <f t="shared" si="98"/>
        <v>0</v>
      </c>
      <c r="AZ30" s="315">
        <f>(AQ30)*'Datos Mes'!$B$27+DB30</f>
        <v>0</v>
      </c>
      <c r="BA30" s="421"/>
      <c r="BB30" s="427"/>
      <c r="BC30" s="438"/>
      <c r="BF30" s="473"/>
      <c r="BG30" s="317">
        <f>(COUNTIF($D30:$AI30,"LL")+DL30)*(AS30-'Datos Mes'!$B$23)</f>
        <v>0</v>
      </c>
      <c r="BH30" s="474">
        <f t="shared" si="99"/>
        <v>0</v>
      </c>
      <c r="BI30" s="402"/>
      <c r="BJ30" s="403"/>
      <c r="BK30" s="403"/>
      <c r="BL30" s="403"/>
      <c r="BM30" s="403"/>
      <c r="BN30" s="403"/>
      <c r="BO30" s="403"/>
      <c r="BP30" s="403"/>
      <c r="BQ30" s="403"/>
      <c r="BR30" s="403"/>
      <c r="BS30" s="403"/>
      <c r="BT30" s="404"/>
      <c r="BU30" s="404"/>
      <c r="BV30" s="404"/>
      <c r="BW30" s="405"/>
      <c r="BX30" s="406"/>
      <c r="BY30" s="403"/>
      <c r="BZ30" s="403"/>
      <c r="CA30" s="407"/>
      <c r="CB30" s="407"/>
      <c r="CC30" s="408"/>
      <c r="CD30" s="408"/>
      <c r="CE30" s="408"/>
      <c r="CF30" s="408"/>
      <c r="CG30" s="408"/>
      <c r="CH30" s="407"/>
      <c r="CI30" s="407"/>
      <c r="CJ30" s="408"/>
      <c r="CK30" s="408"/>
      <c r="CL30" s="408"/>
      <c r="CM30" s="408"/>
      <c r="CN30" s="408"/>
      <c r="CO30" s="407"/>
      <c r="CP30" s="409"/>
      <c r="CQ30" s="410"/>
      <c r="CR30" s="411"/>
      <c r="CS30" s="410"/>
      <c r="CT30" s="410"/>
      <c r="CU30" s="410"/>
      <c r="CV30" s="410"/>
      <c r="CW30" s="410"/>
      <c r="CX30" s="404"/>
      <c r="CY30" s="404"/>
      <c r="CZ30" s="320">
        <f t="shared" si="100"/>
        <v>0</v>
      </c>
      <c r="DA30" s="321"/>
      <c r="DB30" s="414"/>
      <c r="DC30" s="322">
        <f t="shared" si="101"/>
        <v>0</v>
      </c>
      <c r="DD30" s="413"/>
      <c r="DE30" s="414"/>
      <c r="DF30" s="323">
        <f t="shared" si="102"/>
        <v>0</v>
      </c>
      <c r="DG30" s="323">
        <f t="shared" si="103"/>
        <v>0</v>
      </c>
      <c r="DH30" s="324">
        <f t="shared" si="104"/>
        <v>0</v>
      </c>
      <c r="DI30" s="325">
        <f t="shared" si="105"/>
        <v>0</v>
      </c>
      <c r="DJ30" s="177"/>
      <c r="DK30" s="315">
        <f t="shared" si="106"/>
        <v>0</v>
      </c>
      <c r="DL30" s="315">
        <f t="shared" si="107"/>
        <v>0</v>
      </c>
      <c r="DM30" s="315">
        <f t="shared" si="108"/>
        <v>0</v>
      </c>
      <c r="DN30" s="415"/>
      <c r="DO30" s="416"/>
      <c r="DP30" s="416"/>
      <c r="DQ30" s="416"/>
      <c r="DR30" s="417"/>
      <c r="DS30" s="416"/>
      <c r="DT30" s="416"/>
      <c r="DU30" s="416"/>
      <c r="DV30" s="418"/>
      <c r="DW30" s="416"/>
      <c r="DX30" s="416"/>
      <c r="DY30" s="419"/>
      <c r="DZ30" s="419"/>
      <c r="EA30" s="420"/>
      <c r="EB30" s="313"/>
      <c r="EC30" s="329" t="s">
        <v>133</v>
      </c>
      <c r="EF30" s="330">
        <f>'Datos Mes'!$B$23</f>
        <v>7000</v>
      </c>
      <c r="EG30" s="330">
        <f t="shared" si="109"/>
        <v>0</v>
      </c>
      <c r="EH30" s="330">
        <f t="shared" si="110"/>
        <v>0</v>
      </c>
      <c r="EI30" s="330" t="e">
        <f t="shared" si="111"/>
        <v>#DIV/0!</v>
      </c>
      <c r="EJ30" s="330" t="e">
        <f t="shared" si="112"/>
        <v>#DIV/0!</v>
      </c>
      <c r="EK30" s="330">
        <f t="shared" si="113"/>
        <v>0</v>
      </c>
      <c r="EL30" s="330">
        <f t="shared" si="114"/>
        <v>0</v>
      </c>
      <c r="EM30" s="330">
        <f t="shared" si="115"/>
        <v>0</v>
      </c>
      <c r="EN30" s="330">
        <f>'Datos Mes'!$B$24*AL30</f>
        <v>0</v>
      </c>
      <c r="EO30" s="330" t="e">
        <f>IF(SUM(EH30:EN30)&gt;'Datos Mes'!$B$21,'Datos Mes'!$B$21,SUM(EH30:EN30))</f>
        <v>#DIV/0!</v>
      </c>
      <c r="EP30" s="330" t="e">
        <f>IF(SUM(EH30:EN30)&gt;'Datos Mes'!$B$21,SUM(EH30:EN30)-EO30,0)</f>
        <v>#DIV/0!</v>
      </c>
      <c r="EQ30" s="330"/>
      <c r="ER30" s="330" t="e">
        <f>LOOKUP(EO30/AL30,'Datos Mes'!$B$75:$B$82,'Datos Mes'!$C$75:$C$82)*EQ30</f>
        <v>#DIV/0!</v>
      </c>
      <c r="ES30" s="330">
        <f>'Datos Mes'!$B$25*$AQ30</f>
        <v>0</v>
      </c>
      <c r="ET30" s="330">
        <f>'Datos Mes'!$B$26*$AQ30</f>
        <v>0</v>
      </c>
      <c r="EU30" s="330">
        <f t="shared" si="116"/>
        <v>0</v>
      </c>
      <c r="EV30" s="331" t="e">
        <f t="shared" si="117"/>
        <v>#DIV/0!</v>
      </c>
      <c r="EW30" s="455" t="s">
        <v>244</v>
      </c>
      <c r="EX30" s="457"/>
      <c r="EY30" s="331" t="e">
        <f>'Datos Mes'!$B$28*EO30</f>
        <v>#DIV/0!</v>
      </c>
      <c r="EZ30" s="331" t="e">
        <f>IF(EX30*'Datos Mes'!$B$19-EY30&gt;0,EX30*'Datos Mes'!$B$19-EY30,0)</f>
        <v>#DIV/0!</v>
      </c>
      <c r="FA30" s="456" t="s">
        <v>233</v>
      </c>
      <c r="FB30" s="455" t="s">
        <v>245</v>
      </c>
      <c r="FC30" s="333"/>
      <c r="FD30" s="331" t="e">
        <f t="shared" si="118"/>
        <v>#DIV/0!</v>
      </c>
      <c r="FE30" s="331" t="e">
        <f>IF(SUM(EH30:EN30)&gt;'Datos Mes'!$B$22,'Datos Mes'!$B$22,SUM(EH30:EN30))</f>
        <v>#DIV/0!</v>
      </c>
      <c r="FF30" s="331" t="e">
        <f>FE30*'Datos Mes'!$B$30</f>
        <v>#DIV/0!</v>
      </c>
      <c r="FG30" s="331" t="e">
        <f t="shared" si="119"/>
        <v>#DIV/0!</v>
      </c>
      <c r="FH30" s="331" t="e">
        <f t="shared" si="120"/>
        <v>#DIV/0!</v>
      </c>
      <c r="FI30" s="334" t="e">
        <f>LOOKUP(FH30,'Datos Mes'!$B$54:$B$69,'Datos Mes'!$C$54:$C$69)</f>
        <v>#DIV/0!</v>
      </c>
      <c r="FJ30" s="331" t="e">
        <f>LOOKUP(FH30,'Datos Mes'!$B$54:$B$69,'Datos Mes'!$E$54:$E$69)</f>
        <v>#DIV/0!</v>
      </c>
      <c r="FK30" s="331" t="e">
        <f t="shared" si="121"/>
        <v>#DIV/0!</v>
      </c>
      <c r="FL30" s="331">
        <f t="shared" si="122"/>
        <v>0</v>
      </c>
      <c r="FM30" s="331">
        <f t="shared" si="123"/>
        <v>0</v>
      </c>
      <c r="FN30" s="331">
        <f t="shared" si="124"/>
        <v>0</v>
      </c>
      <c r="FO30" s="331" t="e">
        <f t="shared" si="125"/>
        <v>#DIV/0!</v>
      </c>
      <c r="FP30" s="331" t="e">
        <f t="shared" si="126"/>
        <v>#DIV/0!</v>
      </c>
      <c r="FQ30" s="335" t="e">
        <f t="shared" si="127"/>
        <v>#DIV/0!</v>
      </c>
      <c r="FS30" s="331" t="e">
        <f t="shared" si="128"/>
        <v>#DIV/0!</v>
      </c>
      <c r="FT30" s="331" t="e">
        <f>IF($FB30="Activo",LOOKUP($FA30,'Datos Mes'!$A$87:$A$92,'Datos Mes'!$C$87:$C$92),0)*$EO30</f>
        <v>#DIV/0!</v>
      </c>
      <c r="FU30" s="331" t="e">
        <f>IF($FB30="Activo",'Datos Mes'!$B$31,0)*$EO30</f>
        <v>#DIV/0!</v>
      </c>
      <c r="FV30" s="331" t="e">
        <f>'Datos Mes'!$B$32*$EO30</f>
        <v>#DIV/0!</v>
      </c>
      <c r="FW30" s="331" t="e">
        <f>'Datos Mes'!$D$28*$EO30</f>
        <v>#DIV/0!</v>
      </c>
      <c r="FX30" s="331" t="e">
        <f t="shared" si="129"/>
        <v>#DIV/0!</v>
      </c>
      <c r="FY30" s="331" t="e">
        <f t="shared" si="42"/>
        <v>#DIV/0!</v>
      </c>
      <c r="FZ30" s="331" t="e">
        <f t="shared" si="43"/>
        <v>#DIV/0!</v>
      </c>
      <c r="GA30" s="331">
        <f>(AS30+'Datos Mes'!B$24)*30/12</f>
        <v>9035.326086956522</v>
      </c>
      <c r="GB30" s="331" t="e">
        <f t="shared" si="130"/>
        <v>#DIV/0!</v>
      </c>
      <c r="GC30" s="331" t="e">
        <f t="shared" si="131"/>
        <v>#DIV/0!</v>
      </c>
      <c r="GD30" s="333" t="e">
        <f t="shared" si="132"/>
        <v>#DIV/0!</v>
      </c>
    </row>
    <row r="31" spans="1:186" s="329" customFormat="1" ht="15.75" customHeight="1">
      <c r="A31" s="421"/>
      <c r="B31" s="421"/>
      <c r="C31" s="311">
        <f t="shared" si="47"/>
        <v>0</v>
      </c>
      <c r="D31" s="429"/>
      <c r="E31" s="429"/>
      <c r="F31" s="429"/>
      <c r="G31" s="429"/>
      <c r="H31" s="429"/>
      <c r="I31" s="429"/>
      <c r="J31" s="429"/>
      <c r="K31" s="429"/>
      <c r="L31" s="429"/>
      <c r="M31" s="429"/>
      <c r="N31" s="429"/>
      <c r="O31" s="429"/>
      <c r="P31" s="429"/>
      <c r="Q31" s="429"/>
      <c r="R31" s="312"/>
      <c r="S31" s="430"/>
      <c r="T31" s="429"/>
      <c r="U31" s="429"/>
      <c r="V31" s="429"/>
      <c r="W31" s="429"/>
      <c r="X31" s="429"/>
      <c r="Y31" s="429"/>
      <c r="Z31" s="429"/>
      <c r="AA31" s="429"/>
      <c r="AB31" s="429"/>
      <c r="AC31" s="429"/>
      <c r="AD31" s="429"/>
      <c r="AE31" s="429"/>
      <c r="AF31" s="429"/>
      <c r="AG31" s="429"/>
      <c r="AH31" s="429"/>
      <c r="AI31" s="431"/>
      <c r="AJ31" s="328"/>
      <c r="AK31" s="314">
        <f t="shared" si="91"/>
        <v>0</v>
      </c>
      <c r="AL31" s="469">
        <f t="shared" si="92"/>
        <v>0</v>
      </c>
      <c r="AM31" s="469">
        <f t="shared" si="93"/>
        <v>0</v>
      </c>
      <c r="AN31" s="470">
        <f t="shared" si="94"/>
        <v>0</v>
      </c>
      <c r="AO31" s="469">
        <f t="shared" si="15"/>
        <v>0</v>
      </c>
      <c r="AP31" s="469">
        <f t="shared" si="16"/>
        <v>0</v>
      </c>
      <c r="AQ31" s="471">
        <f t="shared" si="95"/>
        <v>0</v>
      </c>
      <c r="AR31" s="472">
        <f t="shared" si="53"/>
        <v>0</v>
      </c>
      <c r="AS31" s="422"/>
      <c r="AT31" s="423">
        <f t="shared" si="96"/>
        <v>0</v>
      </c>
      <c r="AU31" s="422"/>
      <c r="AV31" s="315">
        <f t="shared" si="97"/>
        <v>0</v>
      </c>
      <c r="AW31" s="422"/>
      <c r="AX31" s="422"/>
      <c r="AY31" s="315">
        <f t="shared" si="98"/>
        <v>0</v>
      </c>
      <c r="AZ31" s="315">
        <f>(AQ31)*'Datos Mes'!$B$27+DB31</f>
        <v>0</v>
      </c>
      <c r="BA31" s="421"/>
      <c r="BB31" s="427"/>
      <c r="BC31" s="438"/>
      <c r="BF31" s="473"/>
      <c r="BG31" s="317">
        <f>(COUNTIF($D31:$AI31,"LL")+DL31)*(AS31-'Datos Mes'!$B$23)</f>
        <v>0</v>
      </c>
      <c r="BH31" s="474">
        <f t="shared" si="99"/>
        <v>0</v>
      </c>
      <c r="BI31" s="402"/>
      <c r="BJ31" s="403"/>
      <c r="BK31" s="403"/>
      <c r="BL31" s="403"/>
      <c r="BM31" s="403"/>
      <c r="BN31" s="403"/>
      <c r="BO31" s="403"/>
      <c r="BP31" s="403"/>
      <c r="BQ31" s="403"/>
      <c r="BR31" s="403"/>
      <c r="BS31" s="403"/>
      <c r="BT31" s="404"/>
      <c r="BU31" s="404"/>
      <c r="BV31" s="404"/>
      <c r="BW31" s="405"/>
      <c r="BX31" s="406"/>
      <c r="BY31" s="403"/>
      <c r="BZ31" s="403"/>
      <c r="CA31" s="407"/>
      <c r="CB31" s="407"/>
      <c r="CC31" s="408"/>
      <c r="CD31" s="408"/>
      <c r="CE31" s="408"/>
      <c r="CF31" s="408"/>
      <c r="CG31" s="408"/>
      <c r="CH31" s="407"/>
      <c r="CI31" s="407"/>
      <c r="CJ31" s="408"/>
      <c r="CK31" s="408"/>
      <c r="CL31" s="408"/>
      <c r="CM31" s="408"/>
      <c r="CN31" s="408"/>
      <c r="CO31" s="407"/>
      <c r="CP31" s="409"/>
      <c r="CQ31" s="410"/>
      <c r="CR31" s="411"/>
      <c r="CS31" s="410"/>
      <c r="CT31" s="410"/>
      <c r="CU31" s="410"/>
      <c r="CV31" s="410"/>
      <c r="CW31" s="410"/>
      <c r="CX31" s="404"/>
      <c r="CY31" s="404"/>
      <c r="CZ31" s="320">
        <f t="shared" si="100"/>
        <v>0</v>
      </c>
      <c r="DA31" s="321"/>
      <c r="DB31" s="414"/>
      <c r="DC31" s="322">
        <f t="shared" si="101"/>
        <v>0</v>
      </c>
      <c r="DD31" s="413"/>
      <c r="DE31" s="414"/>
      <c r="DF31" s="323">
        <f t="shared" si="102"/>
        <v>0</v>
      </c>
      <c r="DG31" s="323">
        <f t="shared" si="103"/>
        <v>0</v>
      </c>
      <c r="DH31" s="324">
        <f t="shared" si="104"/>
        <v>0</v>
      </c>
      <c r="DI31" s="325">
        <f t="shared" si="105"/>
        <v>0</v>
      </c>
      <c r="DJ31" s="177"/>
      <c r="DK31" s="315">
        <f t="shared" si="106"/>
        <v>0</v>
      </c>
      <c r="DL31" s="315">
        <f t="shared" si="107"/>
        <v>0</v>
      </c>
      <c r="DM31" s="315">
        <f t="shared" si="108"/>
        <v>0</v>
      </c>
      <c r="DN31" s="415"/>
      <c r="DO31" s="416"/>
      <c r="DP31" s="416"/>
      <c r="DQ31" s="416"/>
      <c r="DR31" s="417"/>
      <c r="DS31" s="416"/>
      <c r="DT31" s="416"/>
      <c r="DU31" s="416"/>
      <c r="DV31" s="418"/>
      <c r="DW31" s="416"/>
      <c r="DX31" s="416"/>
      <c r="DY31" s="419"/>
      <c r="DZ31" s="419"/>
      <c r="EA31" s="420"/>
      <c r="EB31" s="313"/>
      <c r="EC31" s="329" t="s">
        <v>133</v>
      </c>
      <c r="EF31" s="330">
        <f>'Datos Mes'!$B$23</f>
        <v>7000</v>
      </c>
      <c r="EG31" s="330">
        <f t="shared" si="109"/>
        <v>0</v>
      </c>
      <c r="EH31" s="330">
        <f t="shared" si="110"/>
        <v>0</v>
      </c>
      <c r="EI31" s="330" t="e">
        <f t="shared" si="111"/>
        <v>#DIV/0!</v>
      </c>
      <c r="EJ31" s="330" t="e">
        <f t="shared" si="112"/>
        <v>#DIV/0!</v>
      </c>
      <c r="EK31" s="330">
        <f t="shared" si="113"/>
        <v>0</v>
      </c>
      <c r="EL31" s="330">
        <f t="shared" si="114"/>
        <v>0</v>
      </c>
      <c r="EM31" s="330">
        <f t="shared" si="115"/>
        <v>0</v>
      </c>
      <c r="EN31" s="330">
        <f>'Datos Mes'!$B$24*AL31</f>
        <v>0</v>
      </c>
      <c r="EO31" s="330" t="e">
        <f>IF(SUM(EH31:EN31)&gt;'Datos Mes'!$B$21,'Datos Mes'!$B$21,SUM(EH31:EN31))</f>
        <v>#DIV/0!</v>
      </c>
      <c r="EP31" s="330" t="e">
        <f>IF(SUM(EH31:EN31)&gt;'Datos Mes'!$B$21,SUM(EH31:EN31)-EO31,0)</f>
        <v>#DIV/0!</v>
      </c>
      <c r="EQ31" s="330"/>
      <c r="ER31" s="330" t="e">
        <f>LOOKUP(EO31/AL31,'Datos Mes'!$B$75:$B$82,'Datos Mes'!$C$75:$C$82)*EQ31</f>
        <v>#DIV/0!</v>
      </c>
      <c r="ES31" s="330">
        <f>'Datos Mes'!$B$25*$AQ31</f>
        <v>0</v>
      </c>
      <c r="ET31" s="330">
        <f>'Datos Mes'!$B$26*$AQ31</f>
        <v>0</v>
      </c>
      <c r="EU31" s="330">
        <f t="shared" si="116"/>
        <v>0</v>
      </c>
      <c r="EV31" s="331" t="e">
        <f t="shared" si="117"/>
        <v>#DIV/0!</v>
      </c>
      <c r="EW31" s="455" t="s">
        <v>244</v>
      </c>
      <c r="EX31" s="457"/>
      <c r="EY31" s="331" t="e">
        <f>'Datos Mes'!$B$28*EO31</f>
        <v>#DIV/0!</v>
      </c>
      <c r="EZ31" s="331" t="e">
        <f>IF(EX31*'Datos Mes'!$B$19-EY31&gt;0,EX31*'Datos Mes'!$B$19-EY31,0)</f>
        <v>#DIV/0!</v>
      </c>
      <c r="FA31" s="456" t="s">
        <v>233</v>
      </c>
      <c r="FB31" s="455" t="s">
        <v>245</v>
      </c>
      <c r="FC31" s="333"/>
      <c r="FD31" s="331" t="e">
        <f t="shared" si="118"/>
        <v>#DIV/0!</v>
      </c>
      <c r="FE31" s="331" t="e">
        <f>IF(SUM(EH31:EN31)&gt;'Datos Mes'!$B$22,'Datos Mes'!$B$22,SUM(EH31:EN31))</f>
        <v>#DIV/0!</v>
      </c>
      <c r="FF31" s="331" t="e">
        <f>FE31*'Datos Mes'!$B$30</f>
        <v>#DIV/0!</v>
      </c>
      <c r="FG31" s="331" t="e">
        <f t="shared" si="119"/>
        <v>#DIV/0!</v>
      </c>
      <c r="FH31" s="331" t="e">
        <f t="shared" si="120"/>
        <v>#DIV/0!</v>
      </c>
      <c r="FI31" s="334" t="e">
        <f>LOOKUP(FH31,'Datos Mes'!$B$54:$B$69,'Datos Mes'!$C$54:$C$69)</f>
        <v>#DIV/0!</v>
      </c>
      <c r="FJ31" s="331" t="e">
        <f>LOOKUP(FH31,'Datos Mes'!$B$54:$B$69,'Datos Mes'!$E$54:$E$69)</f>
        <v>#DIV/0!</v>
      </c>
      <c r="FK31" s="331" t="e">
        <f t="shared" si="121"/>
        <v>#DIV/0!</v>
      </c>
      <c r="FL31" s="331">
        <f t="shared" si="122"/>
        <v>0</v>
      </c>
      <c r="FM31" s="331">
        <f t="shared" si="123"/>
        <v>0</v>
      </c>
      <c r="FN31" s="331">
        <f t="shared" si="124"/>
        <v>0</v>
      </c>
      <c r="FO31" s="331" t="e">
        <f t="shared" si="125"/>
        <v>#DIV/0!</v>
      </c>
      <c r="FP31" s="331" t="e">
        <f t="shared" si="126"/>
        <v>#DIV/0!</v>
      </c>
      <c r="FQ31" s="335" t="e">
        <f t="shared" si="127"/>
        <v>#DIV/0!</v>
      </c>
      <c r="FS31" s="331" t="e">
        <f t="shared" si="128"/>
        <v>#DIV/0!</v>
      </c>
      <c r="FT31" s="331" t="e">
        <f>IF($FB31="Activo",LOOKUP($FA31,'Datos Mes'!$A$87:$A$92,'Datos Mes'!$C$87:$C$92),0)*$EO31</f>
        <v>#DIV/0!</v>
      </c>
      <c r="FU31" s="331" t="e">
        <f>IF($FB31="Activo",'Datos Mes'!$B$31,0)*$EO31</f>
        <v>#DIV/0!</v>
      </c>
      <c r="FV31" s="331" t="e">
        <f>'Datos Mes'!$B$32*$EO31</f>
        <v>#DIV/0!</v>
      </c>
      <c r="FW31" s="331" t="e">
        <f>'Datos Mes'!$D$28*$EO31</f>
        <v>#DIV/0!</v>
      </c>
      <c r="FX31" s="331" t="e">
        <f t="shared" si="129"/>
        <v>#DIV/0!</v>
      </c>
      <c r="FY31" s="331" t="e">
        <f t="shared" si="42"/>
        <v>#DIV/0!</v>
      </c>
      <c r="FZ31" s="331" t="e">
        <f t="shared" si="43"/>
        <v>#DIV/0!</v>
      </c>
      <c r="GA31" s="331">
        <f>(AS31+'Datos Mes'!B$24)*30/12</f>
        <v>9035.326086956522</v>
      </c>
      <c r="GB31" s="331" t="e">
        <f t="shared" si="130"/>
        <v>#DIV/0!</v>
      </c>
      <c r="GC31" s="331" t="e">
        <f t="shared" si="131"/>
        <v>#DIV/0!</v>
      </c>
      <c r="GD31" s="333" t="e">
        <f t="shared" si="132"/>
        <v>#DIV/0!</v>
      </c>
    </row>
    <row r="32" spans="1:186" s="329" customFormat="1" ht="15.75" customHeight="1">
      <c r="A32" s="421"/>
      <c r="B32" s="421"/>
      <c r="C32" s="311">
        <f t="shared" si="47"/>
        <v>0</v>
      </c>
      <c r="D32" s="429"/>
      <c r="E32" s="429"/>
      <c r="F32" s="429"/>
      <c r="G32" s="429"/>
      <c r="H32" s="429"/>
      <c r="I32" s="429"/>
      <c r="J32" s="429"/>
      <c r="K32" s="429"/>
      <c r="L32" s="429"/>
      <c r="M32" s="429"/>
      <c r="N32" s="429"/>
      <c r="O32" s="429"/>
      <c r="P32" s="429"/>
      <c r="Q32" s="429"/>
      <c r="R32" s="312"/>
      <c r="S32" s="430"/>
      <c r="T32" s="429"/>
      <c r="U32" s="429"/>
      <c r="V32" s="429"/>
      <c r="W32" s="429"/>
      <c r="X32" s="429"/>
      <c r="Y32" s="429"/>
      <c r="Z32" s="429"/>
      <c r="AA32" s="429"/>
      <c r="AB32" s="429"/>
      <c r="AC32" s="429"/>
      <c r="AD32" s="429"/>
      <c r="AE32" s="429"/>
      <c r="AF32" s="429"/>
      <c r="AG32" s="429"/>
      <c r="AH32" s="429"/>
      <c r="AI32" s="431"/>
      <c r="AJ32" s="328"/>
      <c r="AK32" s="314">
        <f t="shared" si="91"/>
        <v>0</v>
      </c>
      <c r="AL32" s="469">
        <f t="shared" si="92"/>
        <v>0</v>
      </c>
      <c r="AM32" s="469">
        <f t="shared" si="93"/>
        <v>0</v>
      </c>
      <c r="AN32" s="470">
        <f t="shared" si="94"/>
        <v>0</v>
      </c>
      <c r="AO32" s="469">
        <f t="shared" si="15"/>
        <v>0</v>
      </c>
      <c r="AP32" s="469">
        <f t="shared" si="16"/>
        <v>0</v>
      </c>
      <c r="AQ32" s="471">
        <f t="shared" si="95"/>
        <v>0</v>
      </c>
      <c r="AR32" s="472">
        <f t="shared" si="53"/>
        <v>0</v>
      </c>
      <c r="AS32" s="422"/>
      <c r="AT32" s="423">
        <f t="shared" si="96"/>
        <v>0</v>
      </c>
      <c r="AU32" s="422"/>
      <c r="AV32" s="315">
        <f t="shared" si="97"/>
        <v>0</v>
      </c>
      <c r="AW32" s="422"/>
      <c r="AX32" s="422"/>
      <c r="AY32" s="315">
        <f t="shared" si="98"/>
        <v>0</v>
      </c>
      <c r="AZ32" s="315">
        <f>(AQ32)*'Datos Mes'!$B$27+DB32</f>
        <v>0</v>
      </c>
      <c r="BA32" s="421"/>
      <c r="BB32" s="427"/>
      <c r="BC32" s="438"/>
      <c r="BF32" s="473"/>
      <c r="BG32" s="317">
        <f>(COUNTIF($D32:$AI32,"LL")+DL32)*(AS32-'Datos Mes'!$B$23)</f>
        <v>0</v>
      </c>
      <c r="BH32" s="474">
        <f t="shared" si="99"/>
        <v>0</v>
      </c>
      <c r="BI32" s="402"/>
      <c r="BJ32" s="403"/>
      <c r="BK32" s="403"/>
      <c r="BL32" s="403"/>
      <c r="BM32" s="403"/>
      <c r="BN32" s="403"/>
      <c r="BO32" s="403"/>
      <c r="BP32" s="403"/>
      <c r="BQ32" s="403"/>
      <c r="BR32" s="403"/>
      <c r="BS32" s="403"/>
      <c r="BT32" s="404"/>
      <c r="BU32" s="404"/>
      <c r="BV32" s="404"/>
      <c r="BW32" s="405"/>
      <c r="BX32" s="406"/>
      <c r="BY32" s="403"/>
      <c r="BZ32" s="403"/>
      <c r="CA32" s="407"/>
      <c r="CB32" s="407"/>
      <c r="CC32" s="408"/>
      <c r="CD32" s="408"/>
      <c r="CE32" s="408"/>
      <c r="CF32" s="408"/>
      <c r="CG32" s="408"/>
      <c r="CH32" s="407"/>
      <c r="CI32" s="407"/>
      <c r="CJ32" s="408"/>
      <c r="CK32" s="408"/>
      <c r="CL32" s="408"/>
      <c r="CM32" s="408"/>
      <c r="CN32" s="408"/>
      <c r="CO32" s="407"/>
      <c r="CP32" s="409"/>
      <c r="CQ32" s="410"/>
      <c r="CR32" s="411"/>
      <c r="CS32" s="410"/>
      <c r="CT32" s="410"/>
      <c r="CU32" s="410"/>
      <c r="CV32" s="410"/>
      <c r="CW32" s="410"/>
      <c r="CX32" s="404"/>
      <c r="CY32" s="404"/>
      <c r="CZ32" s="320">
        <f t="shared" si="100"/>
        <v>0</v>
      </c>
      <c r="DA32" s="321"/>
      <c r="DB32" s="414"/>
      <c r="DC32" s="322">
        <f t="shared" si="101"/>
        <v>0</v>
      </c>
      <c r="DD32" s="413"/>
      <c r="DE32" s="414"/>
      <c r="DF32" s="323">
        <f t="shared" si="102"/>
        <v>0</v>
      </c>
      <c r="DG32" s="323">
        <f t="shared" si="103"/>
        <v>0</v>
      </c>
      <c r="DH32" s="324">
        <f t="shared" si="104"/>
        <v>0</v>
      </c>
      <c r="DI32" s="325">
        <f t="shared" si="105"/>
        <v>0</v>
      </c>
      <c r="DJ32" s="177"/>
      <c r="DK32" s="315">
        <f t="shared" si="106"/>
        <v>0</v>
      </c>
      <c r="DL32" s="315">
        <f t="shared" si="107"/>
        <v>0</v>
      </c>
      <c r="DM32" s="315">
        <f t="shared" si="108"/>
        <v>0</v>
      </c>
      <c r="DN32" s="415"/>
      <c r="DO32" s="416"/>
      <c r="DP32" s="416"/>
      <c r="DQ32" s="416"/>
      <c r="DR32" s="417"/>
      <c r="DS32" s="416"/>
      <c r="DT32" s="416"/>
      <c r="DU32" s="416"/>
      <c r="DV32" s="418"/>
      <c r="DW32" s="416"/>
      <c r="DX32" s="416"/>
      <c r="DY32" s="419"/>
      <c r="DZ32" s="419"/>
      <c r="EA32" s="420"/>
      <c r="EB32" s="313"/>
      <c r="EC32" s="329" t="s">
        <v>133</v>
      </c>
      <c r="EF32" s="330">
        <f>'Datos Mes'!$B$23</f>
        <v>7000</v>
      </c>
      <c r="EG32" s="330">
        <f t="shared" si="109"/>
        <v>0</v>
      </c>
      <c r="EH32" s="330">
        <f t="shared" si="110"/>
        <v>0</v>
      </c>
      <c r="EI32" s="330" t="e">
        <f t="shared" si="111"/>
        <v>#DIV/0!</v>
      </c>
      <c r="EJ32" s="330" t="e">
        <f t="shared" si="112"/>
        <v>#DIV/0!</v>
      </c>
      <c r="EK32" s="330">
        <f t="shared" si="113"/>
        <v>0</v>
      </c>
      <c r="EL32" s="330">
        <f t="shared" si="114"/>
        <v>0</v>
      </c>
      <c r="EM32" s="330">
        <f t="shared" si="115"/>
        <v>0</v>
      </c>
      <c r="EN32" s="330">
        <f>'Datos Mes'!$B$24*AL32</f>
        <v>0</v>
      </c>
      <c r="EO32" s="330" t="e">
        <f>IF(SUM(EH32:EN32)&gt;'Datos Mes'!$B$21,'Datos Mes'!$B$21,SUM(EH32:EN32))</f>
        <v>#DIV/0!</v>
      </c>
      <c r="EP32" s="330" t="e">
        <f>IF(SUM(EH32:EN32)&gt;'Datos Mes'!$B$21,SUM(EH32:EN32)-EO32,0)</f>
        <v>#DIV/0!</v>
      </c>
      <c r="EQ32" s="330"/>
      <c r="ER32" s="330" t="e">
        <f>LOOKUP(EO32/AL32,'Datos Mes'!$B$75:$B$82,'Datos Mes'!$C$75:$C$82)*EQ32</f>
        <v>#DIV/0!</v>
      </c>
      <c r="ES32" s="330">
        <f>'Datos Mes'!$B$25*$AQ32</f>
        <v>0</v>
      </c>
      <c r="ET32" s="330">
        <f>'Datos Mes'!$B$26*$AQ32</f>
        <v>0</v>
      </c>
      <c r="EU32" s="330">
        <f t="shared" si="116"/>
        <v>0</v>
      </c>
      <c r="EV32" s="331" t="e">
        <f t="shared" si="117"/>
        <v>#DIV/0!</v>
      </c>
      <c r="EW32" s="455" t="s">
        <v>244</v>
      </c>
      <c r="EX32" s="457"/>
      <c r="EY32" s="331" t="e">
        <f>'Datos Mes'!$B$28*EO32</f>
        <v>#DIV/0!</v>
      </c>
      <c r="EZ32" s="331" t="e">
        <f>IF(EX32*'Datos Mes'!$B$19-EY32&gt;0,EX32*'Datos Mes'!$B$19-EY32,0)</f>
        <v>#DIV/0!</v>
      </c>
      <c r="FA32" s="456" t="s">
        <v>233</v>
      </c>
      <c r="FB32" s="455" t="s">
        <v>245</v>
      </c>
      <c r="FC32" s="333"/>
      <c r="FD32" s="331" t="e">
        <f t="shared" si="118"/>
        <v>#DIV/0!</v>
      </c>
      <c r="FE32" s="331" t="e">
        <f>IF(SUM(EH32:EN32)&gt;'Datos Mes'!$B$22,'Datos Mes'!$B$22,SUM(EH32:EN32))</f>
        <v>#DIV/0!</v>
      </c>
      <c r="FF32" s="331" t="e">
        <f>FE32*'Datos Mes'!$B$30</f>
        <v>#DIV/0!</v>
      </c>
      <c r="FG32" s="331" t="e">
        <f t="shared" si="119"/>
        <v>#DIV/0!</v>
      </c>
      <c r="FH32" s="331" t="e">
        <f t="shared" si="120"/>
        <v>#DIV/0!</v>
      </c>
      <c r="FI32" s="334" t="e">
        <f>LOOKUP(FH32,'Datos Mes'!$B$54:$B$69,'Datos Mes'!$C$54:$C$69)</f>
        <v>#DIV/0!</v>
      </c>
      <c r="FJ32" s="331" t="e">
        <f>LOOKUP(FH32,'Datos Mes'!$B$54:$B$69,'Datos Mes'!$E$54:$E$69)</f>
        <v>#DIV/0!</v>
      </c>
      <c r="FK32" s="331" t="e">
        <f t="shared" si="121"/>
        <v>#DIV/0!</v>
      </c>
      <c r="FL32" s="331">
        <f t="shared" si="122"/>
        <v>0</v>
      </c>
      <c r="FM32" s="331">
        <f t="shared" si="123"/>
        <v>0</v>
      </c>
      <c r="FN32" s="331">
        <f t="shared" si="124"/>
        <v>0</v>
      </c>
      <c r="FO32" s="331" t="e">
        <f t="shared" si="125"/>
        <v>#DIV/0!</v>
      </c>
      <c r="FP32" s="331" t="e">
        <f t="shared" si="126"/>
        <v>#DIV/0!</v>
      </c>
      <c r="FQ32" s="335" t="e">
        <f t="shared" si="127"/>
        <v>#DIV/0!</v>
      </c>
      <c r="FS32" s="331" t="e">
        <f t="shared" si="128"/>
        <v>#DIV/0!</v>
      </c>
      <c r="FT32" s="331" t="e">
        <f>IF($FB32="Activo",LOOKUP($FA32,'Datos Mes'!$A$87:$A$92,'Datos Mes'!$C$87:$C$92),0)*$EO32</f>
        <v>#DIV/0!</v>
      </c>
      <c r="FU32" s="331" t="e">
        <f>IF($FB32="Activo",'Datos Mes'!$B$31,0)*$EO32</f>
        <v>#DIV/0!</v>
      </c>
      <c r="FV32" s="331" t="e">
        <f>'Datos Mes'!$B$32*$EO32</f>
        <v>#DIV/0!</v>
      </c>
      <c r="FW32" s="331" t="e">
        <f>'Datos Mes'!$D$28*$EO32</f>
        <v>#DIV/0!</v>
      </c>
      <c r="FX32" s="331" t="e">
        <f t="shared" si="129"/>
        <v>#DIV/0!</v>
      </c>
      <c r="FY32" s="331" t="e">
        <f t="shared" si="42"/>
        <v>#DIV/0!</v>
      </c>
      <c r="FZ32" s="331" t="e">
        <f t="shared" si="43"/>
        <v>#DIV/0!</v>
      </c>
      <c r="GA32" s="331">
        <f>(AS32+'Datos Mes'!B$24)*30/12</f>
        <v>9035.326086956522</v>
      </c>
      <c r="GB32" s="331" t="e">
        <f t="shared" si="130"/>
        <v>#DIV/0!</v>
      </c>
      <c r="GC32" s="331" t="e">
        <f t="shared" si="131"/>
        <v>#DIV/0!</v>
      </c>
      <c r="GD32" s="333" t="e">
        <f t="shared" si="132"/>
        <v>#DIV/0!</v>
      </c>
    </row>
    <row r="33" spans="1:186" s="329" customFormat="1" ht="15.75" customHeight="1">
      <c r="A33" s="421"/>
      <c r="B33" s="421"/>
      <c r="C33" s="311">
        <f t="shared" si="47"/>
        <v>0</v>
      </c>
      <c r="D33" s="429"/>
      <c r="E33" s="429"/>
      <c r="F33" s="429"/>
      <c r="G33" s="429"/>
      <c r="H33" s="429"/>
      <c r="I33" s="429"/>
      <c r="J33" s="429"/>
      <c r="K33" s="429"/>
      <c r="L33" s="429"/>
      <c r="M33" s="429"/>
      <c r="N33" s="429"/>
      <c r="O33" s="429"/>
      <c r="P33" s="429"/>
      <c r="Q33" s="429"/>
      <c r="R33" s="312"/>
      <c r="S33" s="430"/>
      <c r="T33" s="429"/>
      <c r="U33" s="429"/>
      <c r="V33" s="429"/>
      <c r="W33" s="429"/>
      <c r="X33" s="429"/>
      <c r="Y33" s="429"/>
      <c r="Z33" s="429"/>
      <c r="AA33" s="429"/>
      <c r="AB33" s="429"/>
      <c r="AC33" s="429"/>
      <c r="AD33" s="429"/>
      <c r="AE33" s="429"/>
      <c r="AF33" s="429"/>
      <c r="AG33" s="429"/>
      <c r="AH33" s="429"/>
      <c r="AI33" s="431"/>
      <c r="AJ33" s="328"/>
      <c r="AK33" s="314">
        <f t="shared" si="91"/>
        <v>0</v>
      </c>
      <c r="AL33" s="469">
        <f t="shared" si="92"/>
        <v>0</v>
      </c>
      <c r="AM33" s="469">
        <f t="shared" si="93"/>
        <v>0</v>
      </c>
      <c r="AN33" s="470">
        <f t="shared" si="94"/>
        <v>0</v>
      </c>
      <c r="AO33" s="469">
        <f t="shared" si="15"/>
        <v>0</v>
      </c>
      <c r="AP33" s="469">
        <f t="shared" si="16"/>
        <v>0</v>
      </c>
      <c r="AQ33" s="471">
        <f t="shared" si="95"/>
        <v>0</v>
      </c>
      <c r="AR33" s="472">
        <f t="shared" si="53"/>
        <v>0</v>
      </c>
      <c r="AS33" s="422"/>
      <c r="AT33" s="423">
        <f t="shared" si="96"/>
        <v>0</v>
      </c>
      <c r="AU33" s="422"/>
      <c r="AV33" s="315">
        <f t="shared" si="97"/>
        <v>0</v>
      </c>
      <c r="AW33" s="422"/>
      <c r="AX33" s="422"/>
      <c r="AY33" s="315">
        <f t="shared" si="98"/>
        <v>0</v>
      </c>
      <c r="AZ33" s="315">
        <f>(AQ33)*'Datos Mes'!$B$27+DB33</f>
        <v>0</v>
      </c>
      <c r="BA33" s="421"/>
      <c r="BB33" s="427"/>
      <c r="BC33" s="438"/>
      <c r="BF33" s="473"/>
      <c r="BG33" s="317">
        <f>(COUNTIF($D33:$AI33,"LL")+DL33)*(AS33-'Datos Mes'!$B$23)</f>
        <v>0</v>
      </c>
      <c r="BH33" s="474">
        <f t="shared" si="99"/>
        <v>0</v>
      </c>
      <c r="BI33" s="402"/>
      <c r="BJ33" s="403"/>
      <c r="BK33" s="403"/>
      <c r="BL33" s="403"/>
      <c r="BM33" s="403"/>
      <c r="BN33" s="403"/>
      <c r="BO33" s="403"/>
      <c r="BP33" s="403"/>
      <c r="BQ33" s="403"/>
      <c r="BR33" s="403"/>
      <c r="BS33" s="403"/>
      <c r="BT33" s="404"/>
      <c r="BU33" s="404"/>
      <c r="BV33" s="404"/>
      <c r="BW33" s="405"/>
      <c r="BX33" s="406"/>
      <c r="BY33" s="403"/>
      <c r="BZ33" s="403"/>
      <c r="CA33" s="407"/>
      <c r="CB33" s="407"/>
      <c r="CC33" s="408"/>
      <c r="CD33" s="408"/>
      <c r="CE33" s="408"/>
      <c r="CF33" s="408"/>
      <c r="CG33" s="408"/>
      <c r="CH33" s="407"/>
      <c r="CI33" s="407"/>
      <c r="CJ33" s="408"/>
      <c r="CK33" s="408"/>
      <c r="CL33" s="408"/>
      <c r="CM33" s="408"/>
      <c r="CN33" s="408"/>
      <c r="CO33" s="407"/>
      <c r="CP33" s="409"/>
      <c r="CQ33" s="410"/>
      <c r="CR33" s="411"/>
      <c r="CS33" s="410"/>
      <c r="CT33" s="410"/>
      <c r="CU33" s="410"/>
      <c r="CV33" s="410"/>
      <c r="CW33" s="410"/>
      <c r="CX33" s="404"/>
      <c r="CY33" s="404"/>
      <c r="CZ33" s="320">
        <f t="shared" si="100"/>
        <v>0</v>
      </c>
      <c r="DA33" s="321"/>
      <c r="DB33" s="414"/>
      <c r="DC33" s="322">
        <f t="shared" si="101"/>
        <v>0</v>
      </c>
      <c r="DD33" s="413"/>
      <c r="DE33" s="414"/>
      <c r="DF33" s="323">
        <f t="shared" si="102"/>
        <v>0</v>
      </c>
      <c r="DG33" s="323">
        <f t="shared" si="103"/>
        <v>0</v>
      </c>
      <c r="DH33" s="324">
        <f t="shared" si="104"/>
        <v>0</v>
      </c>
      <c r="DI33" s="325">
        <f t="shared" si="105"/>
        <v>0</v>
      </c>
      <c r="DJ33" s="177"/>
      <c r="DK33" s="315">
        <f t="shared" si="106"/>
        <v>0</v>
      </c>
      <c r="DL33" s="315">
        <f t="shared" si="107"/>
        <v>0</v>
      </c>
      <c r="DM33" s="315">
        <f t="shared" si="108"/>
        <v>0</v>
      </c>
      <c r="DN33" s="415"/>
      <c r="DO33" s="416"/>
      <c r="DP33" s="416"/>
      <c r="DQ33" s="416"/>
      <c r="DR33" s="417"/>
      <c r="DS33" s="416"/>
      <c r="DT33" s="416"/>
      <c r="DU33" s="416"/>
      <c r="DV33" s="418"/>
      <c r="DW33" s="416"/>
      <c r="DX33" s="416"/>
      <c r="DY33" s="419"/>
      <c r="DZ33" s="419"/>
      <c r="EA33" s="420"/>
      <c r="EB33" s="313"/>
      <c r="EC33" s="329" t="s">
        <v>133</v>
      </c>
      <c r="EF33" s="330">
        <f>'Datos Mes'!$B$23</f>
        <v>7000</v>
      </c>
      <c r="EG33" s="330">
        <f t="shared" si="109"/>
        <v>0</v>
      </c>
      <c r="EH33" s="330">
        <f t="shared" si="110"/>
        <v>0</v>
      </c>
      <c r="EI33" s="330" t="e">
        <f t="shared" si="111"/>
        <v>#DIV/0!</v>
      </c>
      <c r="EJ33" s="330" t="e">
        <f t="shared" si="112"/>
        <v>#DIV/0!</v>
      </c>
      <c r="EK33" s="330">
        <f t="shared" si="113"/>
        <v>0</v>
      </c>
      <c r="EL33" s="330">
        <f t="shared" si="114"/>
        <v>0</v>
      </c>
      <c r="EM33" s="330">
        <f t="shared" si="115"/>
        <v>0</v>
      </c>
      <c r="EN33" s="330">
        <f>'Datos Mes'!$B$24*AL33</f>
        <v>0</v>
      </c>
      <c r="EO33" s="330" t="e">
        <f>IF(SUM(EH33:EN33)&gt;'Datos Mes'!$B$21,'Datos Mes'!$B$21,SUM(EH33:EN33))</f>
        <v>#DIV/0!</v>
      </c>
      <c r="EP33" s="330" t="e">
        <f>IF(SUM(EH33:EN33)&gt;'Datos Mes'!$B$21,SUM(EH33:EN33)-EO33,0)</f>
        <v>#DIV/0!</v>
      </c>
      <c r="EQ33" s="330"/>
      <c r="ER33" s="330" t="e">
        <f>LOOKUP(EO33/AL33,'Datos Mes'!$B$75:$B$82,'Datos Mes'!$C$75:$C$82)*EQ33</f>
        <v>#DIV/0!</v>
      </c>
      <c r="ES33" s="330">
        <f>'Datos Mes'!$B$25*$AQ33</f>
        <v>0</v>
      </c>
      <c r="ET33" s="330">
        <f>'Datos Mes'!$B$26*$AQ33</f>
        <v>0</v>
      </c>
      <c r="EU33" s="330">
        <f t="shared" si="116"/>
        <v>0</v>
      </c>
      <c r="EV33" s="331" t="e">
        <f t="shared" si="117"/>
        <v>#DIV/0!</v>
      </c>
      <c r="EW33" s="455" t="s">
        <v>244</v>
      </c>
      <c r="EX33" s="457"/>
      <c r="EY33" s="331" t="e">
        <f>'Datos Mes'!$B$28*EO33</f>
        <v>#DIV/0!</v>
      </c>
      <c r="EZ33" s="331" t="e">
        <f>IF(EX33*'Datos Mes'!$B$19-EY33&gt;0,EX33*'Datos Mes'!$B$19-EY33,0)</f>
        <v>#DIV/0!</v>
      </c>
      <c r="FA33" s="456" t="s">
        <v>233</v>
      </c>
      <c r="FB33" s="455" t="s">
        <v>245</v>
      </c>
      <c r="FC33" s="333"/>
      <c r="FD33" s="331" t="e">
        <f t="shared" si="118"/>
        <v>#DIV/0!</v>
      </c>
      <c r="FE33" s="331" t="e">
        <f>IF(SUM(EH33:EN33)&gt;'Datos Mes'!$B$22,'Datos Mes'!$B$22,SUM(EH33:EN33))</f>
        <v>#DIV/0!</v>
      </c>
      <c r="FF33" s="331" t="e">
        <f>FE33*'Datos Mes'!$B$30</f>
        <v>#DIV/0!</v>
      </c>
      <c r="FG33" s="331" t="e">
        <f t="shared" si="119"/>
        <v>#DIV/0!</v>
      </c>
      <c r="FH33" s="331" t="e">
        <f t="shared" si="120"/>
        <v>#DIV/0!</v>
      </c>
      <c r="FI33" s="334" t="e">
        <f>LOOKUP(FH33,'Datos Mes'!$B$54:$B$69,'Datos Mes'!$C$54:$C$69)</f>
        <v>#DIV/0!</v>
      </c>
      <c r="FJ33" s="331" t="e">
        <f>LOOKUP(FH33,'Datos Mes'!$B$54:$B$69,'Datos Mes'!$E$54:$E$69)</f>
        <v>#DIV/0!</v>
      </c>
      <c r="FK33" s="331" t="e">
        <f t="shared" si="121"/>
        <v>#DIV/0!</v>
      </c>
      <c r="FL33" s="331">
        <f t="shared" si="122"/>
        <v>0</v>
      </c>
      <c r="FM33" s="331">
        <f t="shared" si="123"/>
        <v>0</v>
      </c>
      <c r="FN33" s="331">
        <f t="shared" si="124"/>
        <v>0</v>
      </c>
      <c r="FO33" s="331" t="e">
        <f t="shared" si="125"/>
        <v>#DIV/0!</v>
      </c>
      <c r="FP33" s="331" t="e">
        <f t="shared" si="126"/>
        <v>#DIV/0!</v>
      </c>
      <c r="FQ33" s="335" t="e">
        <f t="shared" si="127"/>
        <v>#DIV/0!</v>
      </c>
      <c r="FS33" s="331" t="e">
        <f t="shared" si="128"/>
        <v>#DIV/0!</v>
      </c>
      <c r="FT33" s="331" t="e">
        <f>IF($FB33="Activo",LOOKUP($FA33,'Datos Mes'!$A$87:$A$92,'Datos Mes'!$C$87:$C$92),0)*$EO33</f>
        <v>#DIV/0!</v>
      </c>
      <c r="FU33" s="331" t="e">
        <f>IF($FB33="Activo",'Datos Mes'!$B$31,0)*$EO33</f>
        <v>#DIV/0!</v>
      </c>
      <c r="FV33" s="331" t="e">
        <f>'Datos Mes'!$B$32*$EO33</f>
        <v>#DIV/0!</v>
      </c>
      <c r="FW33" s="331" t="e">
        <f>'Datos Mes'!$D$28*$EO33</f>
        <v>#DIV/0!</v>
      </c>
      <c r="FX33" s="331" t="e">
        <f t="shared" si="129"/>
        <v>#DIV/0!</v>
      </c>
      <c r="FY33" s="331" t="e">
        <f t="shared" si="42"/>
        <v>#DIV/0!</v>
      </c>
      <c r="FZ33" s="331" t="e">
        <f t="shared" si="43"/>
        <v>#DIV/0!</v>
      </c>
      <c r="GA33" s="331">
        <f>(AS33+'Datos Mes'!B$24)*30/12</f>
        <v>9035.326086956522</v>
      </c>
      <c r="GB33" s="331" t="e">
        <f t="shared" si="130"/>
        <v>#DIV/0!</v>
      </c>
      <c r="GC33" s="331" t="e">
        <f t="shared" si="131"/>
        <v>#DIV/0!</v>
      </c>
      <c r="GD33" s="333" t="e">
        <f t="shared" si="132"/>
        <v>#DIV/0!</v>
      </c>
    </row>
    <row r="34" spans="1:186" s="329" customFormat="1" ht="15.75" customHeight="1">
      <c r="A34" s="421"/>
      <c r="B34" s="421"/>
      <c r="C34" s="311">
        <f t="shared" si="47"/>
        <v>0</v>
      </c>
      <c r="D34" s="429"/>
      <c r="E34" s="429"/>
      <c r="F34" s="429"/>
      <c r="G34" s="429"/>
      <c r="H34" s="429"/>
      <c r="I34" s="429"/>
      <c r="J34" s="429"/>
      <c r="K34" s="429"/>
      <c r="L34" s="429"/>
      <c r="M34" s="429"/>
      <c r="N34" s="429"/>
      <c r="O34" s="429"/>
      <c r="P34" s="429"/>
      <c r="Q34" s="429"/>
      <c r="R34" s="312"/>
      <c r="S34" s="430"/>
      <c r="T34" s="429"/>
      <c r="U34" s="429"/>
      <c r="V34" s="429"/>
      <c r="W34" s="429"/>
      <c r="X34" s="429"/>
      <c r="Y34" s="429"/>
      <c r="Z34" s="429"/>
      <c r="AA34" s="429"/>
      <c r="AB34" s="429"/>
      <c r="AC34" s="429"/>
      <c r="AD34" s="429"/>
      <c r="AE34" s="429"/>
      <c r="AF34" s="429"/>
      <c r="AG34" s="429"/>
      <c r="AH34" s="429"/>
      <c r="AI34" s="431"/>
      <c r="AJ34" s="328"/>
      <c r="AK34" s="314">
        <f t="shared" si="91"/>
        <v>0</v>
      </c>
      <c r="AL34" s="469">
        <f t="shared" si="92"/>
        <v>0</v>
      </c>
      <c r="AM34" s="469">
        <f t="shared" si="93"/>
        <v>0</v>
      </c>
      <c r="AN34" s="470">
        <f t="shared" si="94"/>
        <v>0</v>
      </c>
      <c r="AO34" s="469">
        <f t="shared" si="15"/>
        <v>0</v>
      </c>
      <c r="AP34" s="469">
        <f t="shared" si="16"/>
        <v>0</v>
      </c>
      <c r="AQ34" s="471">
        <f t="shared" si="95"/>
        <v>0</v>
      </c>
      <c r="AR34" s="472">
        <f t="shared" si="53"/>
        <v>0</v>
      </c>
      <c r="AS34" s="422"/>
      <c r="AT34" s="423">
        <f t="shared" si="96"/>
        <v>0</v>
      </c>
      <c r="AU34" s="422"/>
      <c r="AV34" s="315">
        <f t="shared" si="97"/>
        <v>0</v>
      </c>
      <c r="AW34" s="422"/>
      <c r="AX34" s="422"/>
      <c r="AY34" s="315">
        <f t="shared" si="98"/>
        <v>0</v>
      </c>
      <c r="AZ34" s="315">
        <f>(AQ34)*'Datos Mes'!$B$27+DB34</f>
        <v>0</v>
      </c>
      <c r="BA34" s="421"/>
      <c r="BB34" s="427"/>
      <c r="BC34" s="438"/>
      <c r="BF34" s="473"/>
      <c r="BG34" s="317">
        <f>(COUNTIF($D34:$AI34,"LL")+DL34)*(AS34-'Datos Mes'!$B$23)</f>
        <v>0</v>
      </c>
      <c r="BH34" s="474">
        <f t="shared" si="99"/>
        <v>0</v>
      </c>
      <c r="BI34" s="402"/>
      <c r="BJ34" s="403"/>
      <c r="BK34" s="403"/>
      <c r="BL34" s="403"/>
      <c r="BM34" s="403"/>
      <c r="BN34" s="403"/>
      <c r="BO34" s="403"/>
      <c r="BP34" s="403"/>
      <c r="BQ34" s="403"/>
      <c r="BR34" s="403"/>
      <c r="BS34" s="403"/>
      <c r="BT34" s="404"/>
      <c r="BU34" s="404"/>
      <c r="BV34" s="404"/>
      <c r="BW34" s="405"/>
      <c r="BX34" s="406"/>
      <c r="BY34" s="403"/>
      <c r="BZ34" s="403"/>
      <c r="CA34" s="407"/>
      <c r="CB34" s="407"/>
      <c r="CC34" s="408"/>
      <c r="CD34" s="408"/>
      <c r="CE34" s="408"/>
      <c r="CF34" s="408"/>
      <c r="CG34" s="408"/>
      <c r="CH34" s="407"/>
      <c r="CI34" s="407"/>
      <c r="CJ34" s="408"/>
      <c r="CK34" s="408"/>
      <c r="CL34" s="408"/>
      <c r="CM34" s="408"/>
      <c r="CN34" s="408"/>
      <c r="CO34" s="407"/>
      <c r="CP34" s="409"/>
      <c r="CQ34" s="410"/>
      <c r="CR34" s="411"/>
      <c r="CS34" s="410"/>
      <c r="CT34" s="410"/>
      <c r="CU34" s="410"/>
      <c r="CV34" s="410"/>
      <c r="CW34" s="410"/>
      <c r="CX34" s="404"/>
      <c r="CY34" s="404"/>
      <c r="CZ34" s="320">
        <f t="shared" si="100"/>
        <v>0</v>
      </c>
      <c r="DA34" s="321"/>
      <c r="DB34" s="414"/>
      <c r="DC34" s="322">
        <f t="shared" si="101"/>
        <v>0</v>
      </c>
      <c r="DD34" s="413"/>
      <c r="DE34" s="414"/>
      <c r="DF34" s="323">
        <f t="shared" si="102"/>
        <v>0</v>
      </c>
      <c r="DG34" s="323">
        <f t="shared" si="103"/>
        <v>0</v>
      </c>
      <c r="DH34" s="324">
        <f t="shared" si="104"/>
        <v>0</v>
      </c>
      <c r="DI34" s="325">
        <f t="shared" si="105"/>
        <v>0</v>
      </c>
      <c r="DJ34" s="177"/>
      <c r="DK34" s="315">
        <f t="shared" si="106"/>
        <v>0</v>
      </c>
      <c r="DL34" s="315">
        <f t="shared" si="107"/>
        <v>0</v>
      </c>
      <c r="DM34" s="315">
        <f t="shared" si="108"/>
        <v>0</v>
      </c>
      <c r="DN34" s="415"/>
      <c r="DO34" s="416"/>
      <c r="DP34" s="416"/>
      <c r="DQ34" s="416"/>
      <c r="DR34" s="417"/>
      <c r="DS34" s="416"/>
      <c r="DT34" s="416"/>
      <c r="DU34" s="416"/>
      <c r="DV34" s="418"/>
      <c r="DW34" s="416"/>
      <c r="DX34" s="416"/>
      <c r="DY34" s="419"/>
      <c r="DZ34" s="419"/>
      <c r="EA34" s="420"/>
      <c r="EB34" s="313"/>
      <c r="EC34" s="329" t="s">
        <v>133</v>
      </c>
      <c r="EF34" s="330">
        <f>'Datos Mes'!$B$23</f>
        <v>7000</v>
      </c>
      <c r="EG34" s="330">
        <f t="shared" si="109"/>
        <v>0</v>
      </c>
      <c r="EH34" s="330">
        <f t="shared" si="110"/>
        <v>0</v>
      </c>
      <c r="EI34" s="330" t="e">
        <f t="shared" si="111"/>
        <v>#DIV/0!</v>
      </c>
      <c r="EJ34" s="330" t="e">
        <f t="shared" si="112"/>
        <v>#DIV/0!</v>
      </c>
      <c r="EK34" s="330">
        <f t="shared" si="113"/>
        <v>0</v>
      </c>
      <c r="EL34" s="330">
        <f t="shared" si="114"/>
        <v>0</v>
      </c>
      <c r="EM34" s="330">
        <f t="shared" si="115"/>
        <v>0</v>
      </c>
      <c r="EN34" s="330">
        <f>'Datos Mes'!$B$24*AL34</f>
        <v>0</v>
      </c>
      <c r="EO34" s="330" t="e">
        <f>IF(SUM(EH34:EN34)&gt;'Datos Mes'!$B$21,'Datos Mes'!$B$21,SUM(EH34:EN34))</f>
        <v>#DIV/0!</v>
      </c>
      <c r="EP34" s="330" t="e">
        <f>IF(SUM(EH34:EN34)&gt;'Datos Mes'!$B$21,SUM(EH34:EN34)-EO34,0)</f>
        <v>#DIV/0!</v>
      </c>
      <c r="EQ34" s="330"/>
      <c r="ER34" s="330" t="e">
        <f>LOOKUP(EO34/AL34,'Datos Mes'!$B$75:$B$82,'Datos Mes'!$C$75:$C$82)*EQ34</f>
        <v>#DIV/0!</v>
      </c>
      <c r="ES34" s="330">
        <f>'Datos Mes'!$B$25*$AQ34</f>
        <v>0</v>
      </c>
      <c r="ET34" s="330">
        <f>'Datos Mes'!$B$26*$AQ34</f>
        <v>0</v>
      </c>
      <c r="EU34" s="330">
        <f t="shared" si="116"/>
        <v>0</v>
      </c>
      <c r="EV34" s="331" t="e">
        <f t="shared" si="117"/>
        <v>#DIV/0!</v>
      </c>
      <c r="EW34" s="455" t="s">
        <v>244</v>
      </c>
      <c r="EX34" s="457"/>
      <c r="EY34" s="331" t="e">
        <f>'Datos Mes'!$B$28*EO34</f>
        <v>#DIV/0!</v>
      </c>
      <c r="EZ34" s="331" t="e">
        <f>IF(EX34*'Datos Mes'!$B$19-EY34&gt;0,EX34*'Datos Mes'!$B$19-EY34,0)</f>
        <v>#DIV/0!</v>
      </c>
      <c r="FA34" s="456" t="s">
        <v>233</v>
      </c>
      <c r="FB34" s="455" t="s">
        <v>245</v>
      </c>
      <c r="FC34" s="333"/>
      <c r="FD34" s="331" t="e">
        <f t="shared" si="118"/>
        <v>#DIV/0!</v>
      </c>
      <c r="FE34" s="331" t="e">
        <f>IF(SUM(EH34:EN34)&gt;'Datos Mes'!$B$22,'Datos Mes'!$B$22,SUM(EH34:EN34))</f>
        <v>#DIV/0!</v>
      </c>
      <c r="FF34" s="331" t="e">
        <f>FE34*'Datos Mes'!$B$30</f>
        <v>#DIV/0!</v>
      </c>
      <c r="FG34" s="331" t="e">
        <f t="shared" si="119"/>
        <v>#DIV/0!</v>
      </c>
      <c r="FH34" s="331" t="e">
        <f t="shared" si="120"/>
        <v>#DIV/0!</v>
      </c>
      <c r="FI34" s="334" t="e">
        <f>LOOKUP(FH34,'Datos Mes'!$B$54:$B$69,'Datos Mes'!$C$54:$C$69)</f>
        <v>#DIV/0!</v>
      </c>
      <c r="FJ34" s="331" t="e">
        <f>LOOKUP(FH34,'Datos Mes'!$B$54:$B$69,'Datos Mes'!$E$54:$E$69)</f>
        <v>#DIV/0!</v>
      </c>
      <c r="FK34" s="331" t="e">
        <f t="shared" si="121"/>
        <v>#DIV/0!</v>
      </c>
      <c r="FL34" s="331">
        <f t="shared" si="122"/>
        <v>0</v>
      </c>
      <c r="FM34" s="331">
        <f t="shared" si="123"/>
        <v>0</v>
      </c>
      <c r="FN34" s="331">
        <f t="shared" si="124"/>
        <v>0</v>
      </c>
      <c r="FO34" s="331" t="e">
        <f t="shared" si="125"/>
        <v>#DIV/0!</v>
      </c>
      <c r="FP34" s="331" t="e">
        <f t="shared" si="126"/>
        <v>#DIV/0!</v>
      </c>
      <c r="FQ34" s="335" t="e">
        <f t="shared" si="127"/>
        <v>#DIV/0!</v>
      </c>
      <c r="FS34" s="331" t="e">
        <f t="shared" si="128"/>
        <v>#DIV/0!</v>
      </c>
      <c r="FT34" s="331" t="e">
        <f>IF($FB34="Activo",LOOKUP($FA34,'Datos Mes'!$A$87:$A$92,'Datos Mes'!$C$87:$C$92),0)*$EO34</f>
        <v>#DIV/0!</v>
      </c>
      <c r="FU34" s="331" t="e">
        <f>IF($FB34="Activo",'Datos Mes'!$B$31,0)*$EO34</f>
        <v>#DIV/0!</v>
      </c>
      <c r="FV34" s="331" t="e">
        <f>'Datos Mes'!$B$32*$EO34</f>
        <v>#DIV/0!</v>
      </c>
      <c r="FW34" s="331" t="e">
        <f>'Datos Mes'!$D$28*$EO34</f>
        <v>#DIV/0!</v>
      </c>
      <c r="FX34" s="331" t="e">
        <f t="shared" si="129"/>
        <v>#DIV/0!</v>
      </c>
      <c r="FY34" s="331" t="e">
        <f t="shared" si="42"/>
        <v>#DIV/0!</v>
      </c>
      <c r="FZ34" s="331" t="e">
        <f t="shared" si="43"/>
        <v>#DIV/0!</v>
      </c>
      <c r="GA34" s="331">
        <f>(AS34+'Datos Mes'!B$24)*30/12</f>
        <v>9035.326086956522</v>
      </c>
      <c r="GB34" s="331" t="e">
        <f t="shared" si="130"/>
        <v>#DIV/0!</v>
      </c>
      <c r="GC34" s="331" t="e">
        <f t="shared" si="131"/>
        <v>#DIV/0!</v>
      </c>
      <c r="GD34" s="333" t="e">
        <f t="shared" si="132"/>
        <v>#DIV/0!</v>
      </c>
    </row>
    <row r="35" spans="1:186" s="329" customFormat="1" ht="15.75" customHeight="1">
      <c r="A35" s="421"/>
      <c r="B35" s="421"/>
      <c r="C35" s="311">
        <f t="shared" si="47"/>
        <v>0</v>
      </c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312"/>
      <c r="S35" s="430"/>
      <c r="T35" s="429"/>
      <c r="U35" s="429"/>
      <c r="V35" s="429"/>
      <c r="W35" s="429"/>
      <c r="X35" s="429"/>
      <c r="Y35" s="429"/>
      <c r="Z35" s="429"/>
      <c r="AA35" s="429"/>
      <c r="AB35" s="429"/>
      <c r="AC35" s="429"/>
      <c r="AD35" s="429"/>
      <c r="AE35" s="429"/>
      <c r="AF35" s="429"/>
      <c r="AG35" s="429"/>
      <c r="AH35" s="429"/>
      <c r="AI35" s="431"/>
      <c r="AJ35" s="328"/>
      <c r="AK35" s="314">
        <f t="shared" si="91"/>
        <v>0</v>
      </c>
      <c r="AL35" s="469">
        <f t="shared" si="92"/>
        <v>0</v>
      </c>
      <c r="AM35" s="469">
        <f t="shared" si="93"/>
        <v>0</v>
      </c>
      <c r="AN35" s="470">
        <f t="shared" si="94"/>
        <v>0</v>
      </c>
      <c r="AO35" s="469">
        <f t="shared" si="15"/>
        <v>0</v>
      </c>
      <c r="AP35" s="469">
        <f t="shared" si="16"/>
        <v>0</v>
      </c>
      <c r="AQ35" s="471">
        <f t="shared" si="95"/>
        <v>0</v>
      </c>
      <c r="AR35" s="472">
        <f t="shared" si="53"/>
        <v>0</v>
      </c>
      <c r="AS35" s="422"/>
      <c r="AT35" s="423">
        <f t="shared" si="96"/>
        <v>0</v>
      </c>
      <c r="AU35" s="422"/>
      <c r="AV35" s="315">
        <f t="shared" si="97"/>
        <v>0</v>
      </c>
      <c r="AW35" s="422"/>
      <c r="AX35" s="422"/>
      <c r="AY35" s="315">
        <f t="shared" si="98"/>
        <v>0</v>
      </c>
      <c r="AZ35" s="315">
        <f>(AQ35)*'Datos Mes'!$B$27+DB35</f>
        <v>0</v>
      </c>
      <c r="BA35" s="421"/>
      <c r="BB35" s="427"/>
      <c r="BC35" s="438"/>
      <c r="BF35" s="473"/>
      <c r="BG35" s="317">
        <f>(COUNTIF($D35:$AI35,"LL")+DL35)*(AS35-'Datos Mes'!$B$23)</f>
        <v>0</v>
      </c>
      <c r="BH35" s="474">
        <f t="shared" si="99"/>
        <v>0</v>
      </c>
      <c r="BI35" s="402"/>
      <c r="BJ35" s="403"/>
      <c r="BK35" s="403"/>
      <c r="BL35" s="403"/>
      <c r="BM35" s="403"/>
      <c r="BN35" s="403"/>
      <c r="BO35" s="403"/>
      <c r="BP35" s="403"/>
      <c r="BQ35" s="403"/>
      <c r="BR35" s="403"/>
      <c r="BS35" s="403"/>
      <c r="BT35" s="404"/>
      <c r="BU35" s="404"/>
      <c r="BV35" s="404"/>
      <c r="BW35" s="405"/>
      <c r="BX35" s="406"/>
      <c r="BY35" s="403"/>
      <c r="BZ35" s="403"/>
      <c r="CA35" s="407"/>
      <c r="CB35" s="407"/>
      <c r="CC35" s="408"/>
      <c r="CD35" s="408"/>
      <c r="CE35" s="408"/>
      <c r="CF35" s="408"/>
      <c r="CG35" s="408"/>
      <c r="CH35" s="407"/>
      <c r="CI35" s="407"/>
      <c r="CJ35" s="408"/>
      <c r="CK35" s="408"/>
      <c r="CL35" s="408"/>
      <c r="CM35" s="408"/>
      <c r="CN35" s="408"/>
      <c r="CO35" s="407"/>
      <c r="CP35" s="409"/>
      <c r="CQ35" s="410"/>
      <c r="CR35" s="411"/>
      <c r="CS35" s="410"/>
      <c r="CT35" s="410"/>
      <c r="CU35" s="410"/>
      <c r="CV35" s="410"/>
      <c r="CW35" s="410"/>
      <c r="CX35" s="404"/>
      <c r="CY35" s="404"/>
      <c r="CZ35" s="320">
        <f t="shared" si="100"/>
        <v>0</v>
      </c>
      <c r="DA35" s="321"/>
      <c r="DB35" s="414"/>
      <c r="DC35" s="322">
        <f t="shared" si="101"/>
        <v>0</v>
      </c>
      <c r="DD35" s="413"/>
      <c r="DE35" s="414"/>
      <c r="DF35" s="323">
        <f t="shared" si="102"/>
        <v>0</v>
      </c>
      <c r="DG35" s="323">
        <f t="shared" si="103"/>
        <v>0</v>
      </c>
      <c r="DH35" s="324">
        <f t="shared" si="104"/>
        <v>0</v>
      </c>
      <c r="DI35" s="325">
        <f t="shared" si="105"/>
        <v>0</v>
      </c>
      <c r="DJ35" s="177"/>
      <c r="DK35" s="315">
        <f t="shared" si="106"/>
        <v>0</v>
      </c>
      <c r="DL35" s="315">
        <f t="shared" si="107"/>
        <v>0</v>
      </c>
      <c r="DM35" s="315">
        <f t="shared" si="108"/>
        <v>0</v>
      </c>
      <c r="DN35" s="415"/>
      <c r="DO35" s="416"/>
      <c r="DP35" s="416"/>
      <c r="DQ35" s="416"/>
      <c r="DR35" s="417"/>
      <c r="DS35" s="416"/>
      <c r="DT35" s="416"/>
      <c r="DU35" s="416"/>
      <c r="DV35" s="418"/>
      <c r="DW35" s="416"/>
      <c r="DX35" s="416"/>
      <c r="DY35" s="419"/>
      <c r="DZ35" s="419"/>
      <c r="EA35" s="420"/>
      <c r="EB35" s="313"/>
      <c r="EC35" s="329" t="s">
        <v>133</v>
      </c>
      <c r="EF35" s="330">
        <f>'Datos Mes'!$B$23</f>
        <v>7000</v>
      </c>
      <c r="EG35" s="330">
        <f t="shared" si="109"/>
        <v>0</v>
      </c>
      <c r="EH35" s="330">
        <f t="shared" si="110"/>
        <v>0</v>
      </c>
      <c r="EI35" s="330" t="e">
        <f t="shared" si="111"/>
        <v>#DIV/0!</v>
      </c>
      <c r="EJ35" s="330" t="e">
        <f t="shared" si="112"/>
        <v>#DIV/0!</v>
      </c>
      <c r="EK35" s="330">
        <f t="shared" si="113"/>
        <v>0</v>
      </c>
      <c r="EL35" s="330">
        <f t="shared" si="114"/>
        <v>0</v>
      </c>
      <c r="EM35" s="330">
        <f t="shared" si="115"/>
        <v>0</v>
      </c>
      <c r="EN35" s="330">
        <f>'Datos Mes'!$B$24*AL35</f>
        <v>0</v>
      </c>
      <c r="EO35" s="330" t="e">
        <f>IF(SUM(EH35:EN35)&gt;'Datos Mes'!$B$21,'Datos Mes'!$B$21,SUM(EH35:EN35))</f>
        <v>#DIV/0!</v>
      </c>
      <c r="EP35" s="330" t="e">
        <f>IF(SUM(EH35:EN35)&gt;'Datos Mes'!$B$21,SUM(EH35:EN35)-EO35,0)</f>
        <v>#DIV/0!</v>
      </c>
      <c r="EQ35" s="330"/>
      <c r="ER35" s="330" t="e">
        <f>LOOKUP(EO35/AL35,'Datos Mes'!$B$75:$B$82,'Datos Mes'!$C$75:$C$82)*EQ35</f>
        <v>#DIV/0!</v>
      </c>
      <c r="ES35" s="330">
        <f>'Datos Mes'!$B$25*$AQ35</f>
        <v>0</v>
      </c>
      <c r="ET35" s="330">
        <f>'Datos Mes'!$B$26*$AQ35</f>
        <v>0</v>
      </c>
      <c r="EU35" s="330">
        <f t="shared" si="116"/>
        <v>0</v>
      </c>
      <c r="EV35" s="331" t="e">
        <f t="shared" si="117"/>
        <v>#DIV/0!</v>
      </c>
      <c r="EW35" s="455" t="s">
        <v>244</v>
      </c>
      <c r="EX35" s="457"/>
      <c r="EY35" s="331" t="e">
        <f>'Datos Mes'!$B$28*EO35</f>
        <v>#DIV/0!</v>
      </c>
      <c r="EZ35" s="331" t="e">
        <f>IF(EX35*'Datos Mes'!$B$19-EY35&gt;0,EX35*'Datos Mes'!$B$19-EY35,0)</f>
        <v>#DIV/0!</v>
      </c>
      <c r="FA35" s="456" t="s">
        <v>233</v>
      </c>
      <c r="FB35" s="455" t="s">
        <v>245</v>
      </c>
      <c r="FC35" s="333"/>
      <c r="FD35" s="331" t="e">
        <f t="shared" si="118"/>
        <v>#DIV/0!</v>
      </c>
      <c r="FE35" s="331" t="e">
        <f>IF(SUM(EH35:EN35)&gt;'Datos Mes'!$B$22,'Datos Mes'!$B$22,SUM(EH35:EN35))</f>
        <v>#DIV/0!</v>
      </c>
      <c r="FF35" s="331" t="e">
        <f>FE35*'Datos Mes'!$B$30</f>
        <v>#DIV/0!</v>
      </c>
      <c r="FG35" s="331" t="e">
        <f t="shared" si="119"/>
        <v>#DIV/0!</v>
      </c>
      <c r="FH35" s="331" t="e">
        <f t="shared" si="120"/>
        <v>#DIV/0!</v>
      </c>
      <c r="FI35" s="334" t="e">
        <f>LOOKUP(FH35,'Datos Mes'!$B$54:$B$69,'Datos Mes'!$C$54:$C$69)</f>
        <v>#DIV/0!</v>
      </c>
      <c r="FJ35" s="331" t="e">
        <f>LOOKUP(FH35,'Datos Mes'!$B$54:$B$69,'Datos Mes'!$E$54:$E$69)</f>
        <v>#DIV/0!</v>
      </c>
      <c r="FK35" s="331" t="e">
        <f t="shared" si="121"/>
        <v>#DIV/0!</v>
      </c>
      <c r="FL35" s="331">
        <f t="shared" si="122"/>
        <v>0</v>
      </c>
      <c r="FM35" s="331">
        <f t="shared" si="123"/>
        <v>0</v>
      </c>
      <c r="FN35" s="331">
        <f t="shared" si="124"/>
        <v>0</v>
      </c>
      <c r="FO35" s="331" t="e">
        <f t="shared" si="125"/>
        <v>#DIV/0!</v>
      </c>
      <c r="FP35" s="331" t="e">
        <f t="shared" si="126"/>
        <v>#DIV/0!</v>
      </c>
      <c r="FQ35" s="335" t="e">
        <f t="shared" si="127"/>
        <v>#DIV/0!</v>
      </c>
      <c r="FS35" s="331" t="e">
        <f t="shared" si="128"/>
        <v>#DIV/0!</v>
      </c>
      <c r="FT35" s="331" t="e">
        <f>IF($FB35="Activo",LOOKUP($FA35,'Datos Mes'!$A$87:$A$92,'Datos Mes'!$C$87:$C$92),0)*$EO35</f>
        <v>#DIV/0!</v>
      </c>
      <c r="FU35" s="331" t="e">
        <f>IF($FB35="Activo",'Datos Mes'!$B$31,0)*$EO35</f>
        <v>#DIV/0!</v>
      </c>
      <c r="FV35" s="331" t="e">
        <f>'Datos Mes'!$B$32*$EO35</f>
        <v>#DIV/0!</v>
      </c>
      <c r="FW35" s="331" t="e">
        <f>'Datos Mes'!$D$28*$EO35</f>
        <v>#DIV/0!</v>
      </c>
      <c r="FX35" s="331" t="e">
        <f t="shared" si="129"/>
        <v>#DIV/0!</v>
      </c>
      <c r="FY35" s="331" t="e">
        <f t="shared" si="42"/>
        <v>#DIV/0!</v>
      </c>
      <c r="FZ35" s="331" t="e">
        <f t="shared" si="43"/>
        <v>#DIV/0!</v>
      </c>
      <c r="GA35" s="331">
        <f>(AS35+'Datos Mes'!B$24)*30/12</f>
        <v>9035.326086956522</v>
      </c>
      <c r="GB35" s="331" t="e">
        <f t="shared" si="130"/>
        <v>#DIV/0!</v>
      </c>
      <c r="GC35" s="331" t="e">
        <f t="shared" si="131"/>
        <v>#DIV/0!</v>
      </c>
      <c r="GD35" s="333" t="e">
        <f t="shared" si="132"/>
        <v>#DIV/0!</v>
      </c>
    </row>
    <row r="36" spans="1:186" s="329" customFormat="1" ht="15.75" customHeight="1">
      <c r="A36" s="421"/>
      <c r="B36" s="421"/>
      <c r="C36" s="311">
        <f t="shared" si="47"/>
        <v>0</v>
      </c>
      <c r="D36" s="429"/>
      <c r="E36" s="429"/>
      <c r="F36" s="429"/>
      <c r="G36" s="429"/>
      <c r="H36" s="429"/>
      <c r="I36" s="429"/>
      <c r="J36" s="429"/>
      <c r="K36" s="429"/>
      <c r="L36" s="429"/>
      <c r="M36" s="429"/>
      <c r="N36" s="429"/>
      <c r="O36" s="429"/>
      <c r="P36" s="429"/>
      <c r="Q36" s="429"/>
      <c r="R36" s="312"/>
      <c r="S36" s="430"/>
      <c r="T36" s="429"/>
      <c r="U36" s="429"/>
      <c r="V36" s="429"/>
      <c r="W36" s="429"/>
      <c r="X36" s="429"/>
      <c r="Y36" s="429"/>
      <c r="Z36" s="429"/>
      <c r="AA36" s="429"/>
      <c r="AB36" s="429"/>
      <c r="AC36" s="429"/>
      <c r="AD36" s="429"/>
      <c r="AE36" s="429"/>
      <c r="AF36" s="429"/>
      <c r="AG36" s="429"/>
      <c r="AH36" s="429"/>
      <c r="AI36" s="431"/>
      <c r="AJ36" s="328"/>
      <c r="AK36" s="314">
        <f t="shared" si="91"/>
        <v>0</v>
      </c>
      <c r="AL36" s="469">
        <f t="shared" si="92"/>
        <v>0</v>
      </c>
      <c r="AM36" s="469">
        <f t="shared" si="93"/>
        <v>0</v>
      </c>
      <c r="AN36" s="470">
        <f t="shared" si="94"/>
        <v>0</v>
      </c>
      <c r="AO36" s="469">
        <f t="shared" si="15"/>
        <v>0</v>
      </c>
      <c r="AP36" s="469">
        <f t="shared" si="16"/>
        <v>0</v>
      </c>
      <c r="AQ36" s="471">
        <f t="shared" si="95"/>
        <v>0</v>
      </c>
      <c r="AR36" s="472">
        <f t="shared" si="53"/>
        <v>0</v>
      </c>
      <c r="AS36" s="422"/>
      <c r="AT36" s="423">
        <f t="shared" si="96"/>
        <v>0</v>
      </c>
      <c r="AU36" s="422"/>
      <c r="AV36" s="315">
        <f t="shared" si="97"/>
        <v>0</v>
      </c>
      <c r="AW36" s="422"/>
      <c r="AX36" s="422"/>
      <c r="AY36" s="315">
        <f t="shared" si="98"/>
        <v>0</v>
      </c>
      <c r="AZ36" s="315">
        <f>(AQ36)*'Datos Mes'!$B$27+DB36</f>
        <v>0</v>
      </c>
      <c r="BA36" s="421"/>
      <c r="BB36" s="427"/>
      <c r="BC36" s="438"/>
      <c r="BF36" s="473"/>
      <c r="BG36" s="317">
        <f>(COUNTIF($D36:$AI36,"LL")+DL36)*(AS36-'Datos Mes'!$B$23)</f>
        <v>0</v>
      </c>
      <c r="BH36" s="474">
        <f t="shared" si="99"/>
        <v>0</v>
      </c>
      <c r="BI36" s="402"/>
      <c r="BJ36" s="403"/>
      <c r="BK36" s="403"/>
      <c r="BL36" s="403"/>
      <c r="BM36" s="403"/>
      <c r="BN36" s="403"/>
      <c r="BO36" s="403"/>
      <c r="BP36" s="403"/>
      <c r="BQ36" s="403"/>
      <c r="BR36" s="403"/>
      <c r="BS36" s="403"/>
      <c r="BT36" s="404"/>
      <c r="BU36" s="404"/>
      <c r="BV36" s="404"/>
      <c r="BW36" s="405"/>
      <c r="BX36" s="406"/>
      <c r="BY36" s="403"/>
      <c r="BZ36" s="403"/>
      <c r="CA36" s="407"/>
      <c r="CB36" s="407"/>
      <c r="CC36" s="408"/>
      <c r="CD36" s="408"/>
      <c r="CE36" s="408"/>
      <c r="CF36" s="408"/>
      <c r="CG36" s="408"/>
      <c r="CH36" s="407"/>
      <c r="CI36" s="407"/>
      <c r="CJ36" s="408"/>
      <c r="CK36" s="408"/>
      <c r="CL36" s="408"/>
      <c r="CM36" s="408"/>
      <c r="CN36" s="408"/>
      <c r="CO36" s="407"/>
      <c r="CP36" s="409"/>
      <c r="CQ36" s="410"/>
      <c r="CR36" s="411"/>
      <c r="CS36" s="410"/>
      <c r="CT36" s="410"/>
      <c r="CU36" s="410"/>
      <c r="CV36" s="410"/>
      <c r="CW36" s="410"/>
      <c r="CX36" s="404"/>
      <c r="CY36" s="404"/>
      <c r="CZ36" s="320">
        <f t="shared" si="100"/>
        <v>0</v>
      </c>
      <c r="DA36" s="321"/>
      <c r="DB36" s="414"/>
      <c r="DC36" s="322">
        <f t="shared" si="101"/>
        <v>0</v>
      </c>
      <c r="DD36" s="413"/>
      <c r="DE36" s="414"/>
      <c r="DF36" s="323">
        <f t="shared" si="102"/>
        <v>0</v>
      </c>
      <c r="DG36" s="323">
        <f t="shared" si="103"/>
        <v>0</v>
      </c>
      <c r="DH36" s="324">
        <f t="shared" si="104"/>
        <v>0</v>
      </c>
      <c r="DI36" s="325">
        <f t="shared" si="105"/>
        <v>0</v>
      </c>
      <c r="DJ36" s="177"/>
      <c r="DK36" s="315">
        <f t="shared" si="106"/>
        <v>0</v>
      </c>
      <c r="DL36" s="315">
        <f t="shared" si="107"/>
        <v>0</v>
      </c>
      <c r="DM36" s="315">
        <f t="shared" si="108"/>
        <v>0</v>
      </c>
      <c r="DN36" s="415"/>
      <c r="DO36" s="416"/>
      <c r="DP36" s="416"/>
      <c r="DQ36" s="416"/>
      <c r="DR36" s="417"/>
      <c r="DS36" s="416"/>
      <c r="DT36" s="416"/>
      <c r="DU36" s="416"/>
      <c r="DV36" s="418"/>
      <c r="DW36" s="416"/>
      <c r="DX36" s="416"/>
      <c r="DY36" s="419"/>
      <c r="DZ36" s="419"/>
      <c r="EA36" s="420"/>
      <c r="EB36" s="313"/>
      <c r="EC36" s="329" t="s">
        <v>133</v>
      </c>
      <c r="EF36" s="330">
        <f>'Datos Mes'!$B$23</f>
        <v>7000</v>
      </c>
      <c r="EG36" s="330">
        <f t="shared" si="109"/>
        <v>0</v>
      </c>
      <c r="EH36" s="330">
        <f t="shared" si="110"/>
        <v>0</v>
      </c>
      <c r="EI36" s="330" t="e">
        <f t="shared" si="111"/>
        <v>#DIV/0!</v>
      </c>
      <c r="EJ36" s="330" t="e">
        <f t="shared" si="112"/>
        <v>#DIV/0!</v>
      </c>
      <c r="EK36" s="330">
        <f t="shared" si="113"/>
        <v>0</v>
      </c>
      <c r="EL36" s="330">
        <f t="shared" si="114"/>
        <v>0</v>
      </c>
      <c r="EM36" s="330">
        <f t="shared" si="115"/>
        <v>0</v>
      </c>
      <c r="EN36" s="330">
        <f>'Datos Mes'!$B$24*AL36</f>
        <v>0</v>
      </c>
      <c r="EO36" s="330" t="e">
        <f>IF(SUM(EH36:EN36)&gt;'Datos Mes'!$B$21,'Datos Mes'!$B$21,SUM(EH36:EN36))</f>
        <v>#DIV/0!</v>
      </c>
      <c r="EP36" s="330" t="e">
        <f>IF(SUM(EH36:EN36)&gt;'Datos Mes'!$B$21,SUM(EH36:EN36)-EO36,0)</f>
        <v>#DIV/0!</v>
      </c>
      <c r="EQ36" s="330"/>
      <c r="ER36" s="330" t="e">
        <f>LOOKUP(EO36/AL36,'Datos Mes'!$B$75:$B$82,'Datos Mes'!$C$75:$C$82)*EQ36</f>
        <v>#DIV/0!</v>
      </c>
      <c r="ES36" s="330">
        <f>'Datos Mes'!$B$25*$AQ36</f>
        <v>0</v>
      </c>
      <c r="ET36" s="330">
        <f>'Datos Mes'!$B$26*$AQ36</f>
        <v>0</v>
      </c>
      <c r="EU36" s="330">
        <f t="shared" si="116"/>
        <v>0</v>
      </c>
      <c r="EV36" s="331" t="e">
        <f t="shared" si="117"/>
        <v>#DIV/0!</v>
      </c>
      <c r="EW36" s="455" t="s">
        <v>244</v>
      </c>
      <c r="EX36" s="457"/>
      <c r="EY36" s="331" t="e">
        <f>'Datos Mes'!$B$28*EO36</f>
        <v>#DIV/0!</v>
      </c>
      <c r="EZ36" s="331" t="e">
        <f>IF(EX36*'Datos Mes'!$B$19-EY36&gt;0,EX36*'Datos Mes'!$B$19-EY36,0)</f>
        <v>#DIV/0!</v>
      </c>
      <c r="FA36" s="456" t="s">
        <v>233</v>
      </c>
      <c r="FB36" s="455" t="s">
        <v>245</v>
      </c>
      <c r="FC36" s="333"/>
      <c r="FD36" s="331" t="e">
        <f t="shared" si="118"/>
        <v>#DIV/0!</v>
      </c>
      <c r="FE36" s="331" t="e">
        <f>IF(SUM(EH36:EN36)&gt;'Datos Mes'!$B$22,'Datos Mes'!$B$22,SUM(EH36:EN36))</f>
        <v>#DIV/0!</v>
      </c>
      <c r="FF36" s="331" t="e">
        <f>FE36*'Datos Mes'!$B$30</f>
        <v>#DIV/0!</v>
      </c>
      <c r="FG36" s="331" t="e">
        <f t="shared" si="119"/>
        <v>#DIV/0!</v>
      </c>
      <c r="FH36" s="331" t="e">
        <f t="shared" si="120"/>
        <v>#DIV/0!</v>
      </c>
      <c r="FI36" s="334" t="e">
        <f>LOOKUP(FH36,'Datos Mes'!$B$54:$B$69,'Datos Mes'!$C$54:$C$69)</f>
        <v>#DIV/0!</v>
      </c>
      <c r="FJ36" s="331" t="e">
        <f>LOOKUP(FH36,'Datos Mes'!$B$54:$B$69,'Datos Mes'!$E$54:$E$69)</f>
        <v>#DIV/0!</v>
      </c>
      <c r="FK36" s="331" t="e">
        <f t="shared" si="121"/>
        <v>#DIV/0!</v>
      </c>
      <c r="FL36" s="331">
        <f t="shared" si="122"/>
        <v>0</v>
      </c>
      <c r="FM36" s="331">
        <f t="shared" si="123"/>
        <v>0</v>
      </c>
      <c r="FN36" s="331">
        <f t="shared" si="124"/>
        <v>0</v>
      </c>
      <c r="FO36" s="331" t="e">
        <f t="shared" si="125"/>
        <v>#DIV/0!</v>
      </c>
      <c r="FP36" s="331" t="e">
        <f t="shared" si="126"/>
        <v>#DIV/0!</v>
      </c>
      <c r="FQ36" s="335" t="e">
        <f t="shared" si="127"/>
        <v>#DIV/0!</v>
      </c>
      <c r="FS36" s="331" t="e">
        <f t="shared" si="128"/>
        <v>#DIV/0!</v>
      </c>
      <c r="FT36" s="331" t="e">
        <f>IF($FB36="Activo",LOOKUP($FA36,'Datos Mes'!$A$87:$A$92,'Datos Mes'!$C$87:$C$92),0)*$EO36</f>
        <v>#DIV/0!</v>
      </c>
      <c r="FU36" s="331" t="e">
        <f>IF($FB36="Activo",'Datos Mes'!$B$31,0)*$EO36</f>
        <v>#DIV/0!</v>
      </c>
      <c r="FV36" s="331" t="e">
        <f>'Datos Mes'!$B$32*$EO36</f>
        <v>#DIV/0!</v>
      </c>
      <c r="FW36" s="331" t="e">
        <f>'Datos Mes'!$D$28*$EO36</f>
        <v>#DIV/0!</v>
      </c>
      <c r="FX36" s="331" t="e">
        <f t="shared" si="129"/>
        <v>#DIV/0!</v>
      </c>
      <c r="FY36" s="331" t="e">
        <f t="shared" si="42"/>
        <v>#DIV/0!</v>
      </c>
      <c r="FZ36" s="331" t="e">
        <f t="shared" si="43"/>
        <v>#DIV/0!</v>
      </c>
      <c r="GA36" s="331">
        <f>(AS36+'Datos Mes'!B$24)*30/12</f>
        <v>9035.326086956522</v>
      </c>
      <c r="GB36" s="331" t="e">
        <f t="shared" si="130"/>
        <v>#DIV/0!</v>
      </c>
      <c r="GC36" s="331" t="e">
        <f t="shared" si="131"/>
        <v>#DIV/0!</v>
      </c>
      <c r="GD36" s="333" t="e">
        <f t="shared" si="132"/>
        <v>#DIV/0!</v>
      </c>
    </row>
    <row r="37" spans="1:186" s="329" customFormat="1" ht="15.75" customHeight="1">
      <c r="A37" s="421"/>
      <c r="B37" s="421"/>
      <c r="C37" s="311">
        <f t="shared" si="47"/>
        <v>0</v>
      </c>
      <c r="D37" s="429"/>
      <c r="E37" s="429"/>
      <c r="F37" s="429"/>
      <c r="G37" s="429"/>
      <c r="H37" s="429"/>
      <c r="I37" s="429"/>
      <c r="J37" s="429"/>
      <c r="K37" s="429"/>
      <c r="L37" s="429"/>
      <c r="M37" s="429"/>
      <c r="N37" s="429"/>
      <c r="O37" s="429"/>
      <c r="P37" s="429"/>
      <c r="Q37" s="429"/>
      <c r="R37" s="312"/>
      <c r="S37" s="430"/>
      <c r="T37" s="429"/>
      <c r="U37" s="429"/>
      <c r="V37" s="429"/>
      <c r="W37" s="429"/>
      <c r="X37" s="429"/>
      <c r="Y37" s="429"/>
      <c r="Z37" s="429"/>
      <c r="AA37" s="429"/>
      <c r="AB37" s="429"/>
      <c r="AC37" s="429"/>
      <c r="AD37" s="429"/>
      <c r="AE37" s="429"/>
      <c r="AF37" s="429"/>
      <c r="AG37" s="429"/>
      <c r="AH37" s="429"/>
      <c r="AI37" s="431"/>
      <c r="AJ37" s="328"/>
      <c r="AK37" s="314">
        <f t="shared" si="91"/>
        <v>0</v>
      </c>
      <c r="AL37" s="469">
        <f t="shared" si="92"/>
        <v>0</v>
      </c>
      <c r="AM37" s="469">
        <f t="shared" si="93"/>
        <v>0</v>
      </c>
      <c r="AN37" s="470">
        <f t="shared" si="94"/>
        <v>0</v>
      </c>
      <c r="AO37" s="469">
        <f t="shared" si="15"/>
        <v>0</v>
      </c>
      <c r="AP37" s="469">
        <f t="shared" si="16"/>
        <v>0</v>
      </c>
      <c r="AQ37" s="471">
        <f t="shared" si="95"/>
        <v>0</v>
      </c>
      <c r="AR37" s="472">
        <f t="shared" si="53"/>
        <v>0</v>
      </c>
      <c r="AS37" s="422"/>
      <c r="AT37" s="423">
        <f t="shared" si="96"/>
        <v>0</v>
      </c>
      <c r="AU37" s="422"/>
      <c r="AV37" s="315">
        <f t="shared" si="97"/>
        <v>0</v>
      </c>
      <c r="AW37" s="422"/>
      <c r="AX37" s="422"/>
      <c r="AY37" s="315">
        <f t="shared" si="98"/>
        <v>0</v>
      </c>
      <c r="AZ37" s="315">
        <f>(AQ37)*'Datos Mes'!$B$27+DB37</f>
        <v>0</v>
      </c>
      <c r="BA37" s="421"/>
      <c r="BB37" s="427"/>
      <c r="BC37" s="438"/>
      <c r="BF37" s="473"/>
      <c r="BG37" s="317">
        <f>(COUNTIF($D37:$AI37,"LL")+DL37)*(AS37-'Datos Mes'!$B$23)</f>
        <v>0</v>
      </c>
      <c r="BH37" s="474">
        <f t="shared" si="99"/>
        <v>0</v>
      </c>
      <c r="BI37" s="402"/>
      <c r="BJ37" s="403"/>
      <c r="BK37" s="403"/>
      <c r="BL37" s="403"/>
      <c r="BM37" s="403"/>
      <c r="BN37" s="403"/>
      <c r="BO37" s="403"/>
      <c r="BP37" s="403"/>
      <c r="BQ37" s="403"/>
      <c r="BR37" s="403"/>
      <c r="BS37" s="403"/>
      <c r="BT37" s="404"/>
      <c r="BU37" s="404"/>
      <c r="BV37" s="404"/>
      <c r="BW37" s="405"/>
      <c r="BX37" s="406"/>
      <c r="BY37" s="403"/>
      <c r="BZ37" s="403"/>
      <c r="CA37" s="407"/>
      <c r="CB37" s="407"/>
      <c r="CC37" s="408"/>
      <c r="CD37" s="408"/>
      <c r="CE37" s="408"/>
      <c r="CF37" s="408"/>
      <c r="CG37" s="408"/>
      <c r="CH37" s="407"/>
      <c r="CI37" s="407"/>
      <c r="CJ37" s="408"/>
      <c r="CK37" s="408"/>
      <c r="CL37" s="408"/>
      <c r="CM37" s="408"/>
      <c r="CN37" s="408"/>
      <c r="CO37" s="407"/>
      <c r="CP37" s="409"/>
      <c r="CQ37" s="410"/>
      <c r="CR37" s="411"/>
      <c r="CS37" s="410"/>
      <c r="CT37" s="410"/>
      <c r="CU37" s="410"/>
      <c r="CV37" s="410"/>
      <c r="CW37" s="410"/>
      <c r="CX37" s="404"/>
      <c r="CY37" s="404"/>
      <c r="CZ37" s="320">
        <f t="shared" si="100"/>
        <v>0</v>
      </c>
      <c r="DA37" s="321"/>
      <c r="DB37" s="414"/>
      <c r="DC37" s="322">
        <f t="shared" si="101"/>
        <v>0</v>
      </c>
      <c r="DD37" s="413"/>
      <c r="DE37" s="414"/>
      <c r="DF37" s="323">
        <f t="shared" si="102"/>
        <v>0</v>
      </c>
      <c r="DG37" s="323">
        <f t="shared" si="103"/>
        <v>0</v>
      </c>
      <c r="DH37" s="324">
        <f t="shared" si="104"/>
        <v>0</v>
      </c>
      <c r="DI37" s="325">
        <f t="shared" si="105"/>
        <v>0</v>
      </c>
      <c r="DJ37" s="177"/>
      <c r="DK37" s="315">
        <f t="shared" si="106"/>
        <v>0</v>
      </c>
      <c r="DL37" s="315">
        <f t="shared" si="107"/>
        <v>0</v>
      </c>
      <c r="DM37" s="315">
        <f t="shared" si="108"/>
        <v>0</v>
      </c>
      <c r="DN37" s="415"/>
      <c r="DO37" s="416"/>
      <c r="DP37" s="416"/>
      <c r="DQ37" s="416"/>
      <c r="DR37" s="417"/>
      <c r="DS37" s="416"/>
      <c r="DT37" s="416"/>
      <c r="DU37" s="416"/>
      <c r="DV37" s="418"/>
      <c r="DW37" s="416"/>
      <c r="DX37" s="416"/>
      <c r="DY37" s="419"/>
      <c r="DZ37" s="419"/>
      <c r="EA37" s="420"/>
      <c r="EB37" s="313"/>
      <c r="EC37" s="329" t="s">
        <v>133</v>
      </c>
      <c r="EF37" s="330">
        <f>'Datos Mes'!$B$23</f>
        <v>7000</v>
      </c>
      <c r="EG37" s="330">
        <f t="shared" si="109"/>
        <v>0</v>
      </c>
      <c r="EH37" s="330">
        <f t="shared" si="110"/>
        <v>0</v>
      </c>
      <c r="EI37" s="330" t="e">
        <f t="shared" si="111"/>
        <v>#DIV/0!</v>
      </c>
      <c r="EJ37" s="330" t="e">
        <f t="shared" si="112"/>
        <v>#DIV/0!</v>
      </c>
      <c r="EK37" s="330">
        <f t="shared" si="113"/>
        <v>0</v>
      </c>
      <c r="EL37" s="330">
        <f t="shared" si="114"/>
        <v>0</v>
      </c>
      <c r="EM37" s="330">
        <f t="shared" si="115"/>
        <v>0</v>
      </c>
      <c r="EN37" s="330">
        <f>'Datos Mes'!$B$24*AL37</f>
        <v>0</v>
      </c>
      <c r="EO37" s="330" t="e">
        <f>IF(SUM(EH37:EN37)&gt;'Datos Mes'!$B$21,'Datos Mes'!$B$21,SUM(EH37:EN37))</f>
        <v>#DIV/0!</v>
      </c>
      <c r="EP37" s="330" t="e">
        <f>IF(SUM(EH37:EN37)&gt;'Datos Mes'!$B$21,SUM(EH37:EN37)-EO37,0)</f>
        <v>#DIV/0!</v>
      </c>
      <c r="EQ37" s="330"/>
      <c r="ER37" s="330" t="e">
        <f>LOOKUP(EO37/AL37,'Datos Mes'!$B$75:$B$82,'Datos Mes'!$C$75:$C$82)*EQ37</f>
        <v>#DIV/0!</v>
      </c>
      <c r="ES37" s="330">
        <f>'Datos Mes'!$B$25*$AQ37</f>
        <v>0</v>
      </c>
      <c r="ET37" s="330">
        <f>'Datos Mes'!$B$26*$AQ37</f>
        <v>0</v>
      </c>
      <c r="EU37" s="330">
        <f t="shared" si="116"/>
        <v>0</v>
      </c>
      <c r="EV37" s="331" t="e">
        <f t="shared" si="117"/>
        <v>#DIV/0!</v>
      </c>
      <c r="EW37" s="455" t="s">
        <v>244</v>
      </c>
      <c r="EX37" s="457"/>
      <c r="EY37" s="331" t="e">
        <f>'Datos Mes'!$B$28*EO37</f>
        <v>#DIV/0!</v>
      </c>
      <c r="EZ37" s="331" t="e">
        <f>IF(EX37*'Datos Mes'!$B$19-EY37&gt;0,EX37*'Datos Mes'!$B$19-EY37,0)</f>
        <v>#DIV/0!</v>
      </c>
      <c r="FA37" s="456" t="s">
        <v>233</v>
      </c>
      <c r="FB37" s="455" t="s">
        <v>245</v>
      </c>
      <c r="FC37" s="333"/>
      <c r="FD37" s="331" t="e">
        <f t="shared" si="118"/>
        <v>#DIV/0!</v>
      </c>
      <c r="FE37" s="331" t="e">
        <f>IF(SUM(EH37:EN37)&gt;'Datos Mes'!$B$22,'Datos Mes'!$B$22,SUM(EH37:EN37))</f>
        <v>#DIV/0!</v>
      </c>
      <c r="FF37" s="331" t="e">
        <f>FE37*'Datos Mes'!$B$30</f>
        <v>#DIV/0!</v>
      </c>
      <c r="FG37" s="331" t="e">
        <f t="shared" si="119"/>
        <v>#DIV/0!</v>
      </c>
      <c r="FH37" s="331" t="e">
        <f t="shared" si="120"/>
        <v>#DIV/0!</v>
      </c>
      <c r="FI37" s="334" t="e">
        <f>LOOKUP(FH37,'Datos Mes'!$B$54:$B$69,'Datos Mes'!$C$54:$C$69)</f>
        <v>#DIV/0!</v>
      </c>
      <c r="FJ37" s="331" t="e">
        <f>LOOKUP(FH37,'Datos Mes'!$B$54:$B$69,'Datos Mes'!$E$54:$E$69)</f>
        <v>#DIV/0!</v>
      </c>
      <c r="FK37" s="331" t="e">
        <f t="shared" si="121"/>
        <v>#DIV/0!</v>
      </c>
      <c r="FL37" s="331">
        <f t="shared" si="122"/>
        <v>0</v>
      </c>
      <c r="FM37" s="331">
        <f t="shared" si="123"/>
        <v>0</v>
      </c>
      <c r="FN37" s="331">
        <f t="shared" si="124"/>
        <v>0</v>
      </c>
      <c r="FO37" s="331" t="e">
        <f t="shared" si="125"/>
        <v>#DIV/0!</v>
      </c>
      <c r="FP37" s="331" t="e">
        <f t="shared" si="126"/>
        <v>#DIV/0!</v>
      </c>
      <c r="FQ37" s="335" t="e">
        <f t="shared" si="127"/>
        <v>#DIV/0!</v>
      </c>
      <c r="FS37" s="331" t="e">
        <f t="shared" si="128"/>
        <v>#DIV/0!</v>
      </c>
      <c r="FT37" s="331" t="e">
        <f>IF($FB37="Activo",LOOKUP($FA37,'Datos Mes'!$A$87:$A$92,'Datos Mes'!$C$87:$C$92),0)*$EO37</f>
        <v>#DIV/0!</v>
      </c>
      <c r="FU37" s="331" t="e">
        <f>IF($FB37="Activo",'Datos Mes'!$B$31,0)*$EO37</f>
        <v>#DIV/0!</v>
      </c>
      <c r="FV37" s="331" t="e">
        <f>'Datos Mes'!$B$32*$EO37</f>
        <v>#DIV/0!</v>
      </c>
      <c r="FW37" s="331" t="e">
        <f>'Datos Mes'!$D$28*$EO37</f>
        <v>#DIV/0!</v>
      </c>
      <c r="FX37" s="331" t="e">
        <f t="shared" si="129"/>
        <v>#DIV/0!</v>
      </c>
      <c r="FY37" s="331" t="e">
        <f t="shared" si="42"/>
        <v>#DIV/0!</v>
      </c>
      <c r="FZ37" s="331" t="e">
        <f t="shared" si="43"/>
        <v>#DIV/0!</v>
      </c>
      <c r="GA37" s="331">
        <f>(AS37+'Datos Mes'!B$24)*30/12</f>
        <v>9035.326086956522</v>
      </c>
      <c r="GB37" s="331" t="e">
        <f t="shared" si="130"/>
        <v>#DIV/0!</v>
      </c>
      <c r="GC37" s="331" t="e">
        <f t="shared" si="131"/>
        <v>#DIV/0!</v>
      </c>
      <c r="GD37" s="333" t="e">
        <f t="shared" si="132"/>
        <v>#DIV/0!</v>
      </c>
    </row>
    <row r="38" spans="1:186" s="329" customFormat="1" ht="15.75" customHeight="1">
      <c r="A38" s="421"/>
      <c r="B38" s="421"/>
      <c r="C38" s="311">
        <f t="shared" si="47"/>
        <v>0</v>
      </c>
      <c r="D38" s="429"/>
      <c r="E38" s="429"/>
      <c r="F38" s="429"/>
      <c r="G38" s="429"/>
      <c r="H38" s="429"/>
      <c r="I38" s="429"/>
      <c r="J38" s="429"/>
      <c r="K38" s="429"/>
      <c r="L38" s="429"/>
      <c r="M38" s="429"/>
      <c r="N38" s="429"/>
      <c r="O38" s="429"/>
      <c r="P38" s="429"/>
      <c r="Q38" s="429"/>
      <c r="R38" s="312"/>
      <c r="S38" s="430"/>
      <c r="T38" s="429"/>
      <c r="U38" s="429"/>
      <c r="V38" s="429"/>
      <c r="W38" s="429"/>
      <c r="X38" s="429"/>
      <c r="Y38" s="429"/>
      <c r="Z38" s="429"/>
      <c r="AA38" s="429"/>
      <c r="AB38" s="429"/>
      <c r="AC38" s="429"/>
      <c r="AD38" s="429"/>
      <c r="AE38" s="429"/>
      <c r="AF38" s="429"/>
      <c r="AG38" s="429"/>
      <c r="AH38" s="429"/>
      <c r="AI38" s="431"/>
      <c r="AJ38" s="328"/>
      <c r="AK38" s="314">
        <f t="shared" ref="AK38:AK68" si="133">A38</f>
        <v>0</v>
      </c>
      <c r="AL38" s="469">
        <f t="shared" ref="AL38:AL68" si="134">COUNTIF(D38:AI38,"X")+COUNTIF(D38:AI38,"V")-C38</f>
        <v>0</v>
      </c>
      <c r="AM38" s="469">
        <f t="shared" ref="AM38:AM68" si="135">COUNTIF(D38:AK38,"S")</f>
        <v>0</v>
      </c>
      <c r="AN38" s="470">
        <f t="shared" ref="AN38:AN68" si="136">COUNTIF(D38:AI38,"D")</f>
        <v>0</v>
      </c>
      <c r="AO38" s="469">
        <f t="shared" si="15"/>
        <v>0</v>
      </c>
      <c r="AP38" s="469">
        <f t="shared" si="16"/>
        <v>0</v>
      </c>
      <c r="AQ38" s="471">
        <f t="shared" ref="AQ38:AQ68" si="137">COUNTIF(D38:AK38,"X")+COUNTIF(D38:AK38,"ll")-C38-COUNTIF(DN38:DX38,"S")-COUNTIF(DN38:DX38,"V")</f>
        <v>0</v>
      </c>
      <c r="AR38" s="472">
        <f t="shared" si="53"/>
        <v>0</v>
      </c>
      <c r="AS38" s="422"/>
      <c r="AT38" s="423">
        <f t="shared" ref="AT38:AT68" si="138">AS38/7.5*1.5*(CZ38-DA38)</f>
        <v>0</v>
      </c>
      <c r="AU38" s="422"/>
      <c r="AV38" s="315">
        <f t="shared" ref="AV38:AV68" si="139">AS38/7.5*AU38+C38*0.2*AS38</f>
        <v>0</v>
      </c>
      <c r="AW38" s="422"/>
      <c r="AX38" s="422"/>
      <c r="AY38" s="315">
        <f t="shared" ref="AY38:AY68" si="140">DI38</f>
        <v>0</v>
      </c>
      <c r="AZ38" s="315">
        <f>(AQ38)*'Datos Mes'!$B$27+DB38</f>
        <v>0</v>
      </c>
      <c r="BA38" s="421"/>
      <c r="BB38" s="427"/>
      <c r="BC38" s="438"/>
      <c r="BF38" s="473"/>
      <c r="BG38" s="317">
        <f>(COUNTIF($D38:$AI38,"LL")+DL38)*(AS38-'Datos Mes'!$B$23)</f>
        <v>0</v>
      </c>
      <c r="BH38" s="474">
        <f t="shared" ref="BH38:BH68" si="141">A38</f>
        <v>0</v>
      </c>
      <c r="BI38" s="402"/>
      <c r="BJ38" s="403"/>
      <c r="BK38" s="403"/>
      <c r="BL38" s="403"/>
      <c r="BM38" s="403"/>
      <c r="BN38" s="403"/>
      <c r="BO38" s="403"/>
      <c r="BP38" s="403"/>
      <c r="BQ38" s="403"/>
      <c r="BR38" s="403"/>
      <c r="BS38" s="403"/>
      <c r="BT38" s="404"/>
      <c r="BU38" s="404"/>
      <c r="BV38" s="404"/>
      <c r="BW38" s="405"/>
      <c r="BX38" s="406"/>
      <c r="BY38" s="403"/>
      <c r="BZ38" s="403"/>
      <c r="CA38" s="407"/>
      <c r="CB38" s="407"/>
      <c r="CC38" s="408"/>
      <c r="CD38" s="408"/>
      <c r="CE38" s="408"/>
      <c r="CF38" s="408"/>
      <c r="CG38" s="408"/>
      <c r="CH38" s="407"/>
      <c r="CI38" s="407"/>
      <c r="CJ38" s="408"/>
      <c r="CK38" s="408"/>
      <c r="CL38" s="408"/>
      <c r="CM38" s="408"/>
      <c r="CN38" s="408"/>
      <c r="CO38" s="407"/>
      <c r="CP38" s="409"/>
      <c r="CQ38" s="410"/>
      <c r="CR38" s="411"/>
      <c r="CS38" s="410"/>
      <c r="CT38" s="410"/>
      <c r="CU38" s="410"/>
      <c r="CV38" s="410"/>
      <c r="CW38" s="410"/>
      <c r="CX38" s="404"/>
      <c r="CY38" s="404"/>
      <c r="CZ38" s="320">
        <f t="shared" ref="CZ38:CZ68" si="142">SUM(BI38:CY38)</f>
        <v>0</v>
      </c>
      <c r="DA38" s="321"/>
      <c r="DB38" s="414"/>
      <c r="DC38" s="322">
        <f t="shared" ref="DC38:DC68" si="143">(64+$DC$10/8)*DD38</f>
        <v>0</v>
      </c>
      <c r="DD38" s="413"/>
      <c r="DE38" s="414"/>
      <c r="DF38" s="323">
        <f t="shared" ref="DF38:DF68" si="144">COUNTIF(D38:AI38,"LL")*$DF$10*1.2</f>
        <v>0</v>
      </c>
      <c r="DG38" s="323">
        <f t="shared" ref="DG38:DG68" si="145">DL38*$DF$10</f>
        <v>0</v>
      </c>
      <c r="DH38" s="324">
        <f t="shared" ref="DH38:DH68" si="146">AS38*DM38</f>
        <v>0</v>
      </c>
      <c r="DI38" s="325">
        <f t="shared" ref="DI38:DI68" si="147">+DC38+DE38+DF38+DG38+DH38</f>
        <v>0</v>
      </c>
      <c r="DJ38" s="177"/>
      <c r="DK38" s="315">
        <f t="shared" ref="DK38:DK68" si="148">DL38+COUNTIF(DN38:EA38,"F")+COUNTIF(DN38:EA38,"E")+COUNTIF(DN38:EA38,"P")+COUNTIF(DN38:EA38,"A")</f>
        <v>0</v>
      </c>
      <c r="DL38" s="315">
        <f t="shared" ref="DL38:DL68" si="149">COUNTIF(DN38:EA38,"LL")</f>
        <v>0</v>
      </c>
      <c r="DM38" s="315">
        <f t="shared" ref="DM38:DM68" si="150">COUNTIF(DN38:EA38,"X")</f>
        <v>0</v>
      </c>
      <c r="DN38" s="415"/>
      <c r="DO38" s="416"/>
      <c r="DP38" s="416"/>
      <c r="DQ38" s="416"/>
      <c r="DR38" s="417"/>
      <c r="DS38" s="416"/>
      <c r="DT38" s="416"/>
      <c r="DU38" s="416"/>
      <c r="DV38" s="418"/>
      <c r="DW38" s="416"/>
      <c r="DX38" s="416"/>
      <c r="DY38" s="419"/>
      <c r="DZ38" s="419"/>
      <c r="EA38" s="420"/>
      <c r="EB38" s="313"/>
      <c r="EC38" s="329" t="s">
        <v>133</v>
      </c>
      <c r="EF38" s="330">
        <f>'Datos Mes'!$B$23</f>
        <v>7000</v>
      </c>
      <c r="EG38" s="330">
        <f t="shared" ref="EG38:EG68" si="151">AS38</f>
        <v>0</v>
      </c>
      <c r="EH38" s="330">
        <f t="shared" ref="EH38:EH68" si="152">EG38*AL38</f>
        <v>0</v>
      </c>
      <c r="EI38" s="330" t="e">
        <f t="shared" ref="EI38:EI68" si="153">(EH38+EL38)/AO38*AM38</f>
        <v>#DIV/0!</v>
      </c>
      <c r="EJ38" s="330" t="e">
        <f t="shared" ref="EJ38:EJ68" si="154">(EH38+EI38+EK38)/AP38*AN38</f>
        <v>#DIV/0!</v>
      </c>
      <c r="EK38" s="330">
        <f t="shared" ref="EK38:EK68" si="155">AT38</f>
        <v>0</v>
      </c>
      <c r="EL38" s="330">
        <f t="shared" ref="EL38:EL68" si="156">-AV38</f>
        <v>0</v>
      </c>
      <c r="EM38" s="330">
        <f t="shared" ref="EM38:EM68" si="157">AY38</f>
        <v>0</v>
      </c>
      <c r="EN38" s="330">
        <f>'Datos Mes'!$B$24*AL38</f>
        <v>0</v>
      </c>
      <c r="EO38" s="330" t="e">
        <f>IF(SUM(EH38:EN38)&gt;'Datos Mes'!$B$21,'Datos Mes'!$B$21,SUM(EH38:EN38))</f>
        <v>#DIV/0!</v>
      </c>
      <c r="EP38" s="330" t="e">
        <f>IF(SUM(EH38:EN38)&gt;'Datos Mes'!$B$21,SUM(EH38:EN38)-EO38,0)</f>
        <v>#DIV/0!</v>
      </c>
      <c r="EQ38" s="330"/>
      <c r="ER38" s="330" t="e">
        <f>LOOKUP(EO38/AL38,'Datos Mes'!$B$75:$B$82,'Datos Mes'!$C$75:$C$82)*EQ38</f>
        <v>#DIV/0!</v>
      </c>
      <c r="ES38" s="330">
        <f>'Datos Mes'!$B$25*$AQ38</f>
        <v>0</v>
      </c>
      <c r="ET38" s="330">
        <f>'Datos Mes'!$B$26*$AQ38</f>
        <v>0</v>
      </c>
      <c r="EU38" s="330">
        <f t="shared" ref="EU38:EU68" si="158">AZ38</f>
        <v>0</v>
      </c>
      <c r="EV38" s="331" t="e">
        <f t="shared" ref="EV38:EV68" si="159">ER38+ES38+ET38+EU38</f>
        <v>#DIV/0!</v>
      </c>
      <c r="EW38" s="455" t="s">
        <v>244</v>
      </c>
      <c r="EX38" s="457"/>
      <c r="EY38" s="331" t="e">
        <f>'Datos Mes'!$B$28*EO38</f>
        <v>#DIV/0!</v>
      </c>
      <c r="EZ38" s="331" t="e">
        <f>IF(EX38*'Datos Mes'!$B$19-EY38&gt;0,EX38*'Datos Mes'!$B$19-EY38,0)</f>
        <v>#DIV/0!</v>
      </c>
      <c r="FA38" s="456" t="s">
        <v>233</v>
      </c>
      <c r="FB38" s="455" t="s">
        <v>245</v>
      </c>
      <c r="FC38" s="333"/>
      <c r="FD38" s="331" t="e">
        <f t="shared" ref="FD38:FD68" si="160">FC38*EO38</f>
        <v>#DIV/0!</v>
      </c>
      <c r="FE38" s="331" t="e">
        <f>IF(SUM(EH38:EN38)&gt;'Datos Mes'!$B$22,'Datos Mes'!$B$22,SUM(EH38:EN38))</f>
        <v>#DIV/0!</v>
      </c>
      <c r="FF38" s="331" t="e">
        <f>FE38*'Datos Mes'!$B$30</f>
        <v>#DIV/0!</v>
      </c>
      <c r="FG38" s="331" t="e">
        <f t="shared" ref="FG38:FG68" si="161">EY38+FD38+EZ38</f>
        <v>#DIV/0!</v>
      </c>
      <c r="FH38" s="331" t="e">
        <f t="shared" ref="FH38:FH68" si="162">EO38+EP38-FG38</f>
        <v>#DIV/0!</v>
      </c>
      <c r="FI38" s="334" t="e">
        <f>LOOKUP(FH38,'Datos Mes'!$B$54:$B$69,'Datos Mes'!$C$54:$C$69)</f>
        <v>#DIV/0!</v>
      </c>
      <c r="FJ38" s="331" t="e">
        <f>LOOKUP(FH38,'Datos Mes'!$B$54:$B$69,'Datos Mes'!$E$54:$E$69)</f>
        <v>#DIV/0!</v>
      </c>
      <c r="FK38" s="331" t="e">
        <f t="shared" ref="FK38:FK68" si="163">FH38*FI38-FJ38</f>
        <v>#DIV/0!</v>
      </c>
      <c r="FL38" s="331">
        <f t="shared" ref="FL38:FL68" si="164">R38</f>
        <v>0</v>
      </c>
      <c r="FM38" s="331">
        <f t="shared" ref="FM38:FM68" si="165">AW38</f>
        <v>0</v>
      </c>
      <c r="FN38" s="331">
        <f t="shared" ref="FN38:FN68" si="166">AX38</f>
        <v>0</v>
      </c>
      <c r="FO38" s="331" t="e">
        <f t="shared" ref="FO38:FO68" si="167">FG38+FK38+FL38-FM38-FN38</f>
        <v>#DIV/0!</v>
      </c>
      <c r="FP38" s="331" t="e">
        <f t="shared" ref="FP38:FP68" si="168">EO38+EP38+EV38-FO38</f>
        <v>#DIV/0!</v>
      </c>
      <c r="FQ38" s="335" t="e">
        <f t="shared" ref="FQ38:FQ68" si="169">FP38+FL38</f>
        <v>#DIV/0!</v>
      </c>
      <c r="FS38" s="331" t="e">
        <f t="shared" ref="FS38:FS68" si="170">EO38+EP38+EV38</f>
        <v>#DIV/0!</v>
      </c>
      <c r="FT38" s="331" t="e">
        <f>IF($FB38="Activo",LOOKUP($FA38,'Datos Mes'!$A$87:$A$92,'Datos Mes'!$C$87:$C$92),0)*$EO38</f>
        <v>#DIV/0!</v>
      </c>
      <c r="FU38" s="331" t="e">
        <f>IF($FB38="Activo",'Datos Mes'!$B$31,0)*$EO38</f>
        <v>#DIV/0!</v>
      </c>
      <c r="FV38" s="331" t="e">
        <f>'Datos Mes'!$B$32*$EO38</f>
        <v>#DIV/0!</v>
      </c>
      <c r="FW38" s="331" t="e">
        <f>'Datos Mes'!$D$28*$EO38</f>
        <v>#DIV/0!</v>
      </c>
      <c r="FX38" s="331" t="e">
        <f t="shared" ref="FX38:FX68" si="171">SUM(FS38:FV38)</f>
        <v>#DIV/0!</v>
      </c>
      <c r="FY38" s="331" t="e">
        <f t="shared" si="42"/>
        <v>#DIV/0!</v>
      </c>
      <c r="FZ38" s="331" t="e">
        <f t="shared" si="43"/>
        <v>#DIV/0!</v>
      </c>
      <c r="GA38" s="331">
        <f>(AS38+'Datos Mes'!B$24)*30/12</f>
        <v>9035.326086956522</v>
      </c>
      <c r="GB38" s="331" t="e">
        <f t="shared" ref="GB38:GB68" si="172">FX38+SUM(FY38:GA38)</f>
        <v>#DIV/0!</v>
      </c>
      <c r="GC38" s="331" t="e">
        <f t="shared" ref="GC38:GC68" si="173">GB38/AQ38</f>
        <v>#DIV/0!</v>
      </c>
      <c r="GD38" s="333" t="e">
        <f t="shared" ref="GD38:GD68" si="174">GC38/AS38</f>
        <v>#DIV/0!</v>
      </c>
    </row>
    <row r="39" spans="1:186" s="329" customFormat="1" ht="15.75" customHeight="1">
      <c r="A39" s="421"/>
      <c r="B39" s="421"/>
      <c r="C39" s="311">
        <f t="shared" si="47"/>
        <v>0</v>
      </c>
      <c r="D39" s="429"/>
      <c r="E39" s="429"/>
      <c r="F39" s="429"/>
      <c r="G39" s="429"/>
      <c r="H39" s="429"/>
      <c r="I39" s="429"/>
      <c r="J39" s="429"/>
      <c r="K39" s="429"/>
      <c r="L39" s="429"/>
      <c r="M39" s="429"/>
      <c r="N39" s="429"/>
      <c r="O39" s="429"/>
      <c r="P39" s="429"/>
      <c r="Q39" s="429"/>
      <c r="R39" s="312"/>
      <c r="S39" s="430"/>
      <c r="T39" s="429"/>
      <c r="U39" s="429"/>
      <c r="V39" s="429"/>
      <c r="W39" s="429"/>
      <c r="X39" s="429"/>
      <c r="Y39" s="429"/>
      <c r="Z39" s="429"/>
      <c r="AA39" s="429"/>
      <c r="AB39" s="429"/>
      <c r="AC39" s="429"/>
      <c r="AD39" s="429"/>
      <c r="AE39" s="429"/>
      <c r="AF39" s="429"/>
      <c r="AG39" s="429"/>
      <c r="AH39" s="429"/>
      <c r="AI39" s="431"/>
      <c r="AJ39" s="328"/>
      <c r="AK39" s="314">
        <f t="shared" si="133"/>
        <v>0</v>
      </c>
      <c r="AL39" s="469">
        <f t="shared" si="134"/>
        <v>0</v>
      </c>
      <c r="AM39" s="469">
        <f t="shared" si="135"/>
        <v>0</v>
      </c>
      <c r="AN39" s="470">
        <f t="shared" si="136"/>
        <v>0</v>
      </c>
      <c r="AO39" s="469">
        <f t="shared" si="15"/>
        <v>0</v>
      </c>
      <c r="AP39" s="469">
        <f t="shared" si="16"/>
        <v>0</v>
      </c>
      <c r="AQ39" s="471">
        <f t="shared" si="137"/>
        <v>0</v>
      </c>
      <c r="AR39" s="472">
        <f t="shared" si="53"/>
        <v>0</v>
      </c>
      <c r="AS39" s="422"/>
      <c r="AT39" s="423">
        <f t="shared" si="138"/>
        <v>0</v>
      </c>
      <c r="AU39" s="422"/>
      <c r="AV39" s="315">
        <f t="shared" si="139"/>
        <v>0</v>
      </c>
      <c r="AW39" s="422"/>
      <c r="AX39" s="422"/>
      <c r="AY39" s="315">
        <f t="shared" si="140"/>
        <v>0</v>
      </c>
      <c r="AZ39" s="315">
        <f>(AQ39)*'Datos Mes'!$B$27+DB39</f>
        <v>0</v>
      </c>
      <c r="BA39" s="421"/>
      <c r="BB39" s="427"/>
      <c r="BC39" s="438"/>
      <c r="BF39" s="473"/>
      <c r="BG39" s="317">
        <f>(COUNTIF($D39:$AI39,"LL")+DL39)*(AS39-'Datos Mes'!$B$23)</f>
        <v>0</v>
      </c>
      <c r="BH39" s="474">
        <f t="shared" si="141"/>
        <v>0</v>
      </c>
      <c r="BI39" s="402"/>
      <c r="BJ39" s="403"/>
      <c r="BK39" s="403"/>
      <c r="BL39" s="403"/>
      <c r="BM39" s="403"/>
      <c r="BN39" s="403"/>
      <c r="BO39" s="403"/>
      <c r="BP39" s="403"/>
      <c r="BQ39" s="403"/>
      <c r="BR39" s="403"/>
      <c r="BS39" s="403"/>
      <c r="BT39" s="404"/>
      <c r="BU39" s="404"/>
      <c r="BV39" s="404"/>
      <c r="BW39" s="405"/>
      <c r="BX39" s="406"/>
      <c r="BY39" s="403"/>
      <c r="BZ39" s="403"/>
      <c r="CA39" s="407"/>
      <c r="CB39" s="407"/>
      <c r="CC39" s="408"/>
      <c r="CD39" s="408"/>
      <c r="CE39" s="408"/>
      <c r="CF39" s="408"/>
      <c r="CG39" s="408"/>
      <c r="CH39" s="407"/>
      <c r="CI39" s="407"/>
      <c r="CJ39" s="408"/>
      <c r="CK39" s="408"/>
      <c r="CL39" s="408"/>
      <c r="CM39" s="408"/>
      <c r="CN39" s="408"/>
      <c r="CO39" s="407"/>
      <c r="CP39" s="409"/>
      <c r="CQ39" s="410"/>
      <c r="CR39" s="411"/>
      <c r="CS39" s="410"/>
      <c r="CT39" s="410"/>
      <c r="CU39" s="410"/>
      <c r="CV39" s="410"/>
      <c r="CW39" s="410"/>
      <c r="CX39" s="404"/>
      <c r="CY39" s="404"/>
      <c r="CZ39" s="320">
        <f t="shared" si="142"/>
        <v>0</v>
      </c>
      <c r="DA39" s="321"/>
      <c r="DB39" s="414"/>
      <c r="DC39" s="322">
        <f t="shared" si="143"/>
        <v>0</v>
      </c>
      <c r="DD39" s="413"/>
      <c r="DE39" s="414"/>
      <c r="DF39" s="323">
        <f t="shared" si="144"/>
        <v>0</v>
      </c>
      <c r="DG39" s="323">
        <f t="shared" si="145"/>
        <v>0</v>
      </c>
      <c r="DH39" s="324">
        <f t="shared" si="146"/>
        <v>0</v>
      </c>
      <c r="DI39" s="325">
        <f t="shared" si="147"/>
        <v>0</v>
      </c>
      <c r="DJ39" s="177"/>
      <c r="DK39" s="315">
        <f t="shared" si="148"/>
        <v>0</v>
      </c>
      <c r="DL39" s="315">
        <f t="shared" si="149"/>
        <v>0</v>
      </c>
      <c r="DM39" s="315">
        <f t="shared" si="150"/>
        <v>0</v>
      </c>
      <c r="DN39" s="415"/>
      <c r="DO39" s="416"/>
      <c r="DP39" s="416"/>
      <c r="DQ39" s="416"/>
      <c r="DR39" s="417"/>
      <c r="DS39" s="416"/>
      <c r="DT39" s="416"/>
      <c r="DU39" s="416"/>
      <c r="DV39" s="418"/>
      <c r="DW39" s="416"/>
      <c r="DX39" s="416"/>
      <c r="DY39" s="419"/>
      <c r="DZ39" s="419"/>
      <c r="EA39" s="420"/>
      <c r="EB39" s="313"/>
      <c r="EC39" s="329" t="s">
        <v>133</v>
      </c>
      <c r="EF39" s="330">
        <f>'Datos Mes'!$B$23</f>
        <v>7000</v>
      </c>
      <c r="EG39" s="330">
        <f t="shared" si="151"/>
        <v>0</v>
      </c>
      <c r="EH39" s="330">
        <f t="shared" si="152"/>
        <v>0</v>
      </c>
      <c r="EI39" s="330" t="e">
        <f t="shared" si="153"/>
        <v>#DIV/0!</v>
      </c>
      <c r="EJ39" s="330" t="e">
        <f t="shared" si="154"/>
        <v>#DIV/0!</v>
      </c>
      <c r="EK39" s="330">
        <f t="shared" si="155"/>
        <v>0</v>
      </c>
      <c r="EL39" s="330">
        <f t="shared" si="156"/>
        <v>0</v>
      </c>
      <c r="EM39" s="330">
        <f t="shared" si="157"/>
        <v>0</v>
      </c>
      <c r="EN39" s="330">
        <f>'Datos Mes'!$B$24*AL39</f>
        <v>0</v>
      </c>
      <c r="EO39" s="330" t="e">
        <f>IF(SUM(EH39:EN39)&gt;'Datos Mes'!$B$21,'Datos Mes'!$B$21,SUM(EH39:EN39))</f>
        <v>#DIV/0!</v>
      </c>
      <c r="EP39" s="330" t="e">
        <f>IF(SUM(EH39:EN39)&gt;'Datos Mes'!$B$21,SUM(EH39:EN39)-EO39,0)</f>
        <v>#DIV/0!</v>
      </c>
      <c r="EQ39" s="330"/>
      <c r="ER39" s="330" t="e">
        <f>LOOKUP(EO39/AL39,'Datos Mes'!$B$75:$B$82,'Datos Mes'!$C$75:$C$82)*EQ39</f>
        <v>#DIV/0!</v>
      </c>
      <c r="ES39" s="330">
        <f>'Datos Mes'!$B$25*$AQ39</f>
        <v>0</v>
      </c>
      <c r="ET39" s="330">
        <f>'Datos Mes'!$B$26*$AQ39</f>
        <v>0</v>
      </c>
      <c r="EU39" s="330">
        <f t="shared" si="158"/>
        <v>0</v>
      </c>
      <c r="EV39" s="331" t="e">
        <f t="shared" si="159"/>
        <v>#DIV/0!</v>
      </c>
      <c r="EW39" s="455" t="s">
        <v>244</v>
      </c>
      <c r="EX39" s="457"/>
      <c r="EY39" s="331" t="e">
        <f>'Datos Mes'!$B$28*EO39</f>
        <v>#DIV/0!</v>
      </c>
      <c r="EZ39" s="331" t="e">
        <f>IF(EX39*'Datos Mes'!$B$19-EY39&gt;0,EX39*'Datos Mes'!$B$19-EY39,0)</f>
        <v>#DIV/0!</v>
      </c>
      <c r="FA39" s="456" t="s">
        <v>233</v>
      </c>
      <c r="FB39" s="455" t="s">
        <v>245</v>
      </c>
      <c r="FC39" s="333"/>
      <c r="FD39" s="331" t="e">
        <f t="shared" si="160"/>
        <v>#DIV/0!</v>
      </c>
      <c r="FE39" s="331" t="e">
        <f>IF(SUM(EH39:EN39)&gt;'Datos Mes'!$B$22,'Datos Mes'!$B$22,SUM(EH39:EN39))</f>
        <v>#DIV/0!</v>
      </c>
      <c r="FF39" s="331" t="e">
        <f>FE39*'Datos Mes'!$B$30</f>
        <v>#DIV/0!</v>
      </c>
      <c r="FG39" s="331" t="e">
        <f t="shared" si="161"/>
        <v>#DIV/0!</v>
      </c>
      <c r="FH39" s="331" t="e">
        <f t="shared" si="162"/>
        <v>#DIV/0!</v>
      </c>
      <c r="FI39" s="334" t="e">
        <f>LOOKUP(FH39,'Datos Mes'!$B$54:$B$69,'Datos Mes'!$C$54:$C$69)</f>
        <v>#DIV/0!</v>
      </c>
      <c r="FJ39" s="331" t="e">
        <f>LOOKUP(FH39,'Datos Mes'!$B$54:$B$69,'Datos Mes'!$E$54:$E$69)</f>
        <v>#DIV/0!</v>
      </c>
      <c r="FK39" s="331" t="e">
        <f t="shared" si="163"/>
        <v>#DIV/0!</v>
      </c>
      <c r="FL39" s="331">
        <f t="shared" si="164"/>
        <v>0</v>
      </c>
      <c r="FM39" s="331">
        <f t="shared" si="165"/>
        <v>0</v>
      </c>
      <c r="FN39" s="331">
        <f t="shared" si="166"/>
        <v>0</v>
      </c>
      <c r="FO39" s="331" t="e">
        <f t="shared" si="167"/>
        <v>#DIV/0!</v>
      </c>
      <c r="FP39" s="331" t="e">
        <f t="shared" si="168"/>
        <v>#DIV/0!</v>
      </c>
      <c r="FQ39" s="335" t="e">
        <f t="shared" si="169"/>
        <v>#DIV/0!</v>
      </c>
      <c r="FS39" s="331" t="e">
        <f t="shared" si="170"/>
        <v>#DIV/0!</v>
      </c>
      <c r="FT39" s="331" t="e">
        <f>IF($FB39="Activo",LOOKUP($FA39,'Datos Mes'!$A$87:$A$92,'Datos Mes'!$C$87:$C$92),0)*$EO39</f>
        <v>#DIV/0!</v>
      </c>
      <c r="FU39" s="331" t="e">
        <f>IF($FB39="Activo",'Datos Mes'!$B$31,0)*$EO39</f>
        <v>#DIV/0!</v>
      </c>
      <c r="FV39" s="331" t="e">
        <f>'Datos Mes'!$B$32*$EO39</f>
        <v>#DIV/0!</v>
      </c>
      <c r="FW39" s="331" t="e">
        <f>'Datos Mes'!$D$28*$EO39</f>
        <v>#DIV/0!</v>
      </c>
      <c r="FX39" s="331" t="e">
        <f t="shared" si="171"/>
        <v>#DIV/0!</v>
      </c>
      <c r="FY39" s="331" t="e">
        <f t="shared" si="42"/>
        <v>#DIV/0!</v>
      </c>
      <c r="FZ39" s="331" t="e">
        <f t="shared" si="43"/>
        <v>#DIV/0!</v>
      </c>
      <c r="GA39" s="331">
        <f>(AS39+'Datos Mes'!B$24)*30/12</f>
        <v>9035.326086956522</v>
      </c>
      <c r="GB39" s="331" t="e">
        <f t="shared" si="172"/>
        <v>#DIV/0!</v>
      </c>
      <c r="GC39" s="331" t="e">
        <f t="shared" si="173"/>
        <v>#DIV/0!</v>
      </c>
      <c r="GD39" s="333" t="e">
        <f t="shared" si="174"/>
        <v>#DIV/0!</v>
      </c>
    </row>
    <row r="40" spans="1:186" s="329" customFormat="1" ht="15.75" customHeight="1">
      <c r="A40" s="421"/>
      <c r="B40" s="421"/>
      <c r="C40" s="311">
        <f t="shared" si="47"/>
        <v>0</v>
      </c>
      <c r="D40" s="429"/>
      <c r="E40" s="429"/>
      <c r="F40" s="429"/>
      <c r="G40" s="429"/>
      <c r="H40" s="429"/>
      <c r="I40" s="429"/>
      <c r="J40" s="429"/>
      <c r="K40" s="429"/>
      <c r="L40" s="429"/>
      <c r="M40" s="429"/>
      <c r="N40" s="429"/>
      <c r="O40" s="429"/>
      <c r="P40" s="429"/>
      <c r="Q40" s="429"/>
      <c r="R40" s="312"/>
      <c r="S40" s="430"/>
      <c r="T40" s="429"/>
      <c r="U40" s="429"/>
      <c r="V40" s="429"/>
      <c r="W40" s="429"/>
      <c r="X40" s="429"/>
      <c r="Y40" s="429"/>
      <c r="Z40" s="429"/>
      <c r="AA40" s="429"/>
      <c r="AB40" s="429"/>
      <c r="AC40" s="429"/>
      <c r="AD40" s="429"/>
      <c r="AE40" s="429"/>
      <c r="AF40" s="429"/>
      <c r="AG40" s="429"/>
      <c r="AH40" s="429"/>
      <c r="AI40" s="431"/>
      <c r="AJ40" s="328"/>
      <c r="AK40" s="314">
        <f t="shared" si="133"/>
        <v>0</v>
      </c>
      <c r="AL40" s="469">
        <f t="shared" si="134"/>
        <v>0</v>
      </c>
      <c r="AM40" s="469">
        <f t="shared" si="135"/>
        <v>0</v>
      </c>
      <c r="AN40" s="470">
        <f t="shared" si="136"/>
        <v>0</v>
      </c>
      <c r="AO40" s="469">
        <f t="shared" si="15"/>
        <v>0</v>
      </c>
      <c r="AP40" s="469">
        <f t="shared" si="16"/>
        <v>0</v>
      </c>
      <c r="AQ40" s="471">
        <f t="shared" si="137"/>
        <v>0</v>
      </c>
      <c r="AR40" s="472">
        <f t="shared" si="53"/>
        <v>0</v>
      </c>
      <c r="AS40" s="422"/>
      <c r="AT40" s="423">
        <f t="shared" si="138"/>
        <v>0</v>
      </c>
      <c r="AU40" s="422"/>
      <c r="AV40" s="315">
        <f t="shared" si="139"/>
        <v>0</v>
      </c>
      <c r="AW40" s="422"/>
      <c r="AX40" s="422"/>
      <c r="AY40" s="315">
        <f t="shared" si="140"/>
        <v>0</v>
      </c>
      <c r="AZ40" s="315">
        <f>(AQ40)*'Datos Mes'!$B$27+DB40</f>
        <v>0</v>
      </c>
      <c r="BA40" s="421"/>
      <c r="BB40" s="427"/>
      <c r="BC40" s="438"/>
      <c r="BF40" s="473"/>
      <c r="BG40" s="317">
        <f>(COUNTIF($D40:$AI40,"LL")+DL40)*(AS40-'Datos Mes'!$B$23)</f>
        <v>0</v>
      </c>
      <c r="BH40" s="474">
        <f t="shared" si="141"/>
        <v>0</v>
      </c>
      <c r="BI40" s="402"/>
      <c r="BJ40" s="403"/>
      <c r="BK40" s="403"/>
      <c r="BL40" s="403"/>
      <c r="BM40" s="403"/>
      <c r="BN40" s="403"/>
      <c r="BO40" s="403"/>
      <c r="BP40" s="403"/>
      <c r="BQ40" s="403"/>
      <c r="BR40" s="403"/>
      <c r="BS40" s="403"/>
      <c r="BT40" s="404"/>
      <c r="BU40" s="404"/>
      <c r="BV40" s="404"/>
      <c r="BW40" s="405"/>
      <c r="BX40" s="406"/>
      <c r="BY40" s="403"/>
      <c r="BZ40" s="403"/>
      <c r="CA40" s="407"/>
      <c r="CB40" s="407"/>
      <c r="CC40" s="408"/>
      <c r="CD40" s="408"/>
      <c r="CE40" s="408"/>
      <c r="CF40" s="408"/>
      <c r="CG40" s="408"/>
      <c r="CH40" s="407"/>
      <c r="CI40" s="407"/>
      <c r="CJ40" s="408"/>
      <c r="CK40" s="408"/>
      <c r="CL40" s="408"/>
      <c r="CM40" s="408"/>
      <c r="CN40" s="408"/>
      <c r="CO40" s="407"/>
      <c r="CP40" s="409"/>
      <c r="CQ40" s="410"/>
      <c r="CR40" s="411"/>
      <c r="CS40" s="410"/>
      <c r="CT40" s="410"/>
      <c r="CU40" s="410"/>
      <c r="CV40" s="410"/>
      <c r="CW40" s="410"/>
      <c r="CX40" s="404"/>
      <c r="CY40" s="404"/>
      <c r="CZ40" s="320">
        <f t="shared" si="142"/>
        <v>0</v>
      </c>
      <c r="DA40" s="321"/>
      <c r="DB40" s="414"/>
      <c r="DC40" s="322">
        <f t="shared" si="143"/>
        <v>0</v>
      </c>
      <c r="DD40" s="413"/>
      <c r="DE40" s="414"/>
      <c r="DF40" s="323">
        <f t="shared" si="144"/>
        <v>0</v>
      </c>
      <c r="DG40" s="323">
        <f t="shared" si="145"/>
        <v>0</v>
      </c>
      <c r="DH40" s="324">
        <f t="shared" si="146"/>
        <v>0</v>
      </c>
      <c r="DI40" s="325">
        <f t="shared" si="147"/>
        <v>0</v>
      </c>
      <c r="DJ40" s="177"/>
      <c r="DK40" s="315">
        <f t="shared" si="148"/>
        <v>0</v>
      </c>
      <c r="DL40" s="315">
        <f t="shared" si="149"/>
        <v>0</v>
      </c>
      <c r="DM40" s="315">
        <f t="shared" si="150"/>
        <v>0</v>
      </c>
      <c r="DN40" s="415"/>
      <c r="DO40" s="416"/>
      <c r="DP40" s="416"/>
      <c r="DQ40" s="416"/>
      <c r="DR40" s="417"/>
      <c r="DS40" s="416"/>
      <c r="DT40" s="416"/>
      <c r="DU40" s="416"/>
      <c r="DV40" s="418"/>
      <c r="DW40" s="416"/>
      <c r="DX40" s="416"/>
      <c r="DY40" s="419"/>
      <c r="DZ40" s="419"/>
      <c r="EA40" s="420"/>
      <c r="EB40" s="313"/>
      <c r="EC40" s="329" t="s">
        <v>133</v>
      </c>
      <c r="EF40" s="330">
        <f>'Datos Mes'!$B$23</f>
        <v>7000</v>
      </c>
      <c r="EG40" s="330">
        <f t="shared" si="151"/>
        <v>0</v>
      </c>
      <c r="EH40" s="330">
        <f t="shared" si="152"/>
        <v>0</v>
      </c>
      <c r="EI40" s="330" t="e">
        <f t="shared" si="153"/>
        <v>#DIV/0!</v>
      </c>
      <c r="EJ40" s="330" t="e">
        <f t="shared" si="154"/>
        <v>#DIV/0!</v>
      </c>
      <c r="EK40" s="330">
        <f t="shared" si="155"/>
        <v>0</v>
      </c>
      <c r="EL40" s="330">
        <f t="shared" si="156"/>
        <v>0</v>
      </c>
      <c r="EM40" s="330">
        <f t="shared" si="157"/>
        <v>0</v>
      </c>
      <c r="EN40" s="330">
        <f>'Datos Mes'!$B$24*AL40</f>
        <v>0</v>
      </c>
      <c r="EO40" s="330" t="e">
        <f>IF(SUM(EH40:EN40)&gt;'Datos Mes'!$B$21,'Datos Mes'!$B$21,SUM(EH40:EN40))</f>
        <v>#DIV/0!</v>
      </c>
      <c r="EP40" s="330" t="e">
        <f>IF(SUM(EH40:EN40)&gt;'Datos Mes'!$B$21,SUM(EH40:EN40)-EO40,0)</f>
        <v>#DIV/0!</v>
      </c>
      <c r="EQ40" s="330"/>
      <c r="ER40" s="330" t="e">
        <f>LOOKUP(EO40/AL40,'Datos Mes'!$B$75:$B$82,'Datos Mes'!$C$75:$C$82)*EQ40</f>
        <v>#DIV/0!</v>
      </c>
      <c r="ES40" s="330">
        <f>'Datos Mes'!$B$25*$AQ40</f>
        <v>0</v>
      </c>
      <c r="ET40" s="330">
        <f>'Datos Mes'!$B$26*$AQ40</f>
        <v>0</v>
      </c>
      <c r="EU40" s="330">
        <f t="shared" si="158"/>
        <v>0</v>
      </c>
      <c r="EV40" s="331" t="e">
        <f t="shared" si="159"/>
        <v>#DIV/0!</v>
      </c>
      <c r="EW40" s="455" t="s">
        <v>244</v>
      </c>
      <c r="EX40" s="457"/>
      <c r="EY40" s="331" t="e">
        <f>'Datos Mes'!$B$28*EO40</f>
        <v>#DIV/0!</v>
      </c>
      <c r="EZ40" s="331" t="e">
        <f>IF(EX40*'Datos Mes'!$B$19-EY40&gt;0,EX40*'Datos Mes'!$B$19-EY40,0)</f>
        <v>#DIV/0!</v>
      </c>
      <c r="FA40" s="456" t="s">
        <v>233</v>
      </c>
      <c r="FB40" s="455" t="s">
        <v>245</v>
      </c>
      <c r="FC40" s="333"/>
      <c r="FD40" s="331" t="e">
        <f t="shared" si="160"/>
        <v>#DIV/0!</v>
      </c>
      <c r="FE40" s="331" t="e">
        <f>IF(SUM(EH40:EN40)&gt;'Datos Mes'!$B$22,'Datos Mes'!$B$22,SUM(EH40:EN40))</f>
        <v>#DIV/0!</v>
      </c>
      <c r="FF40" s="331" t="e">
        <f>FE40*'Datos Mes'!$B$30</f>
        <v>#DIV/0!</v>
      </c>
      <c r="FG40" s="331" t="e">
        <f t="shared" si="161"/>
        <v>#DIV/0!</v>
      </c>
      <c r="FH40" s="331" t="e">
        <f t="shared" si="162"/>
        <v>#DIV/0!</v>
      </c>
      <c r="FI40" s="334" t="e">
        <f>LOOKUP(FH40,'Datos Mes'!$B$54:$B$69,'Datos Mes'!$C$54:$C$69)</f>
        <v>#DIV/0!</v>
      </c>
      <c r="FJ40" s="331" t="e">
        <f>LOOKUP(FH40,'Datos Mes'!$B$54:$B$69,'Datos Mes'!$E$54:$E$69)</f>
        <v>#DIV/0!</v>
      </c>
      <c r="FK40" s="331" t="e">
        <f t="shared" si="163"/>
        <v>#DIV/0!</v>
      </c>
      <c r="FL40" s="331">
        <f t="shared" si="164"/>
        <v>0</v>
      </c>
      <c r="FM40" s="331">
        <f t="shared" si="165"/>
        <v>0</v>
      </c>
      <c r="FN40" s="331">
        <f t="shared" si="166"/>
        <v>0</v>
      </c>
      <c r="FO40" s="331" t="e">
        <f t="shared" si="167"/>
        <v>#DIV/0!</v>
      </c>
      <c r="FP40" s="331" t="e">
        <f t="shared" si="168"/>
        <v>#DIV/0!</v>
      </c>
      <c r="FQ40" s="335" t="e">
        <f t="shared" si="169"/>
        <v>#DIV/0!</v>
      </c>
      <c r="FS40" s="331" t="e">
        <f t="shared" si="170"/>
        <v>#DIV/0!</v>
      </c>
      <c r="FT40" s="331" t="e">
        <f>IF($FB40="Activo",LOOKUP($FA40,'Datos Mes'!$A$87:$A$92,'Datos Mes'!$C$87:$C$92),0)*$EO40</f>
        <v>#DIV/0!</v>
      </c>
      <c r="FU40" s="331" t="e">
        <f>IF($FB40="Activo",'Datos Mes'!$B$31,0)*$EO40</f>
        <v>#DIV/0!</v>
      </c>
      <c r="FV40" s="331" t="e">
        <f>'Datos Mes'!$B$32*$EO40</f>
        <v>#DIV/0!</v>
      </c>
      <c r="FW40" s="331" t="e">
        <f>'Datos Mes'!$D$28*$EO40</f>
        <v>#DIV/0!</v>
      </c>
      <c r="FX40" s="331" t="e">
        <f t="shared" si="171"/>
        <v>#DIV/0!</v>
      </c>
      <c r="FY40" s="331" t="e">
        <f t="shared" si="42"/>
        <v>#DIV/0!</v>
      </c>
      <c r="FZ40" s="331" t="e">
        <f t="shared" si="43"/>
        <v>#DIV/0!</v>
      </c>
      <c r="GA40" s="331">
        <f>(AS40+'Datos Mes'!B$24)*30/12</f>
        <v>9035.326086956522</v>
      </c>
      <c r="GB40" s="331" t="e">
        <f t="shared" si="172"/>
        <v>#DIV/0!</v>
      </c>
      <c r="GC40" s="331" t="e">
        <f t="shared" si="173"/>
        <v>#DIV/0!</v>
      </c>
      <c r="GD40" s="333" t="e">
        <f t="shared" si="174"/>
        <v>#DIV/0!</v>
      </c>
    </row>
    <row r="41" spans="1:186" s="329" customFormat="1" ht="15.75" customHeight="1">
      <c r="A41" s="421"/>
      <c r="B41" s="421"/>
      <c r="C41" s="311">
        <f t="shared" si="47"/>
        <v>0</v>
      </c>
      <c r="D41" s="429"/>
      <c r="E41" s="429"/>
      <c r="F41" s="429"/>
      <c r="G41" s="429"/>
      <c r="H41" s="429"/>
      <c r="I41" s="429"/>
      <c r="J41" s="429"/>
      <c r="K41" s="429"/>
      <c r="L41" s="429"/>
      <c r="M41" s="429"/>
      <c r="N41" s="429"/>
      <c r="O41" s="429"/>
      <c r="P41" s="429"/>
      <c r="Q41" s="429"/>
      <c r="R41" s="312"/>
      <c r="S41" s="430"/>
      <c r="T41" s="429"/>
      <c r="U41" s="429"/>
      <c r="V41" s="429"/>
      <c r="W41" s="429"/>
      <c r="X41" s="429"/>
      <c r="Y41" s="429"/>
      <c r="Z41" s="429"/>
      <c r="AA41" s="429"/>
      <c r="AB41" s="429"/>
      <c r="AC41" s="429"/>
      <c r="AD41" s="429"/>
      <c r="AE41" s="429"/>
      <c r="AF41" s="429"/>
      <c r="AG41" s="429"/>
      <c r="AH41" s="429"/>
      <c r="AI41" s="431"/>
      <c r="AJ41" s="328"/>
      <c r="AK41" s="314">
        <f t="shared" si="133"/>
        <v>0</v>
      </c>
      <c r="AL41" s="469">
        <f t="shared" si="134"/>
        <v>0</v>
      </c>
      <c r="AM41" s="469">
        <f t="shared" si="135"/>
        <v>0</v>
      </c>
      <c r="AN41" s="470">
        <f t="shared" si="136"/>
        <v>0</v>
      </c>
      <c r="AO41" s="469">
        <f t="shared" si="15"/>
        <v>0</v>
      </c>
      <c r="AP41" s="469">
        <f t="shared" si="16"/>
        <v>0</v>
      </c>
      <c r="AQ41" s="471">
        <f t="shared" si="137"/>
        <v>0</v>
      </c>
      <c r="AR41" s="472">
        <f t="shared" si="53"/>
        <v>0</v>
      </c>
      <c r="AS41" s="422"/>
      <c r="AT41" s="423">
        <f t="shared" si="138"/>
        <v>0</v>
      </c>
      <c r="AU41" s="422"/>
      <c r="AV41" s="315">
        <f t="shared" si="139"/>
        <v>0</v>
      </c>
      <c r="AW41" s="422"/>
      <c r="AX41" s="422"/>
      <c r="AY41" s="315">
        <f t="shared" si="140"/>
        <v>0</v>
      </c>
      <c r="AZ41" s="315">
        <f>(AQ41)*'Datos Mes'!$B$27+DB41</f>
        <v>0</v>
      </c>
      <c r="BA41" s="421"/>
      <c r="BB41" s="427"/>
      <c r="BC41" s="438"/>
      <c r="BF41" s="473"/>
      <c r="BG41" s="317">
        <f>(COUNTIF($D41:$AI41,"LL")+DL41)*(AS41-'Datos Mes'!$B$23)</f>
        <v>0</v>
      </c>
      <c r="BH41" s="474">
        <f t="shared" si="141"/>
        <v>0</v>
      </c>
      <c r="BI41" s="402"/>
      <c r="BJ41" s="403"/>
      <c r="BK41" s="403"/>
      <c r="BL41" s="403"/>
      <c r="BM41" s="403"/>
      <c r="BN41" s="403"/>
      <c r="BO41" s="403"/>
      <c r="BP41" s="403"/>
      <c r="BQ41" s="403"/>
      <c r="BR41" s="403"/>
      <c r="BS41" s="403"/>
      <c r="BT41" s="404"/>
      <c r="BU41" s="404"/>
      <c r="BV41" s="404"/>
      <c r="BW41" s="405"/>
      <c r="BX41" s="406"/>
      <c r="BY41" s="403"/>
      <c r="BZ41" s="403"/>
      <c r="CA41" s="407"/>
      <c r="CB41" s="407"/>
      <c r="CC41" s="408"/>
      <c r="CD41" s="408"/>
      <c r="CE41" s="408"/>
      <c r="CF41" s="408"/>
      <c r="CG41" s="408"/>
      <c r="CH41" s="407"/>
      <c r="CI41" s="407"/>
      <c r="CJ41" s="408"/>
      <c r="CK41" s="408"/>
      <c r="CL41" s="408"/>
      <c r="CM41" s="408"/>
      <c r="CN41" s="408"/>
      <c r="CO41" s="407"/>
      <c r="CP41" s="409"/>
      <c r="CQ41" s="410"/>
      <c r="CR41" s="411"/>
      <c r="CS41" s="410"/>
      <c r="CT41" s="410"/>
      <c r="CU41" s="410"/>
      <c r="CV41" s="410"/>
      <c r="CW41" s="410"/>
      <c r="CX41" s="404"/>
      <c r="CY41" s="404"/>
      <c r="CZ41" s="320">
        <f t="shared" si="142"/>
        <v>0</v>
      </c>
      <c r="DA41" s="321"/>
      <c r="DB41" s="414"/>
      <c r="DC41" s="322">
        <f t="shared" si="143"/>
        <v>0</v>
      </c>
      <c r="DD41" s="413"/>
      <c r="DE41" s="414"/>
      <c r="DF41" s="323">
        <f t="shared" si="144"/>
        <v>0</v>
      </c>
      <c r="DG41" s="323">
        <f t="shared" si="145"/>
        <v>0</v>
      </c>
      <c r="DH41" s="324">
        <f t="shared" si="146"/>
        <v>0</v>
      </c>
      <c r="DI41" s="325">
        <f t="shared" si="147"/>
        <v>0</v>
      </c>
      <c r="DJ41" s="177"/>
      <c r="DK41" s="315">
        <f t="shared" si="148"/>
        <v>0</v>
      </c>
      <c r="DL41" s="315">
        <f t="shared" si="149"/>
        <v>0</v>
      </c>
      <c r="DM41" s="315">
        <f t="shared" si="150"/>
        <v>0</v>
      </c>
      <c r="DN41" s="415"/>
      <c r="DO41" s="416"/>
      <c r="DP41" s="416"/>
      <c r="DQ41" s="416"/>
      <c r="DR41" s="417"/>
      <c r="DS41" s="416"/>
      <c r="DT41" s="416"/>
      <c r="DU41" s="416"/>
      <c r="DV41" s="418"/>
      <c r="DW41" s="416"/>
      <c r="DX41" s="416"/>
      <c r="DY41" s="419"/>
      <c r="DZ41" s="419"/>
      <c r="EA41" s="420"/>
      <c r="EB41" s="313"/>
      <c r="EC41" s="329" t="s">
        <v>133</v>
      </c>
      <c r="EF41" s="330">
        <f>'Datos Mes'!$B$23</f>
        <v>7000</v>
      </c>
      <c r="EG41" s="330">
        <f t="shared" si="151"/>
        <v>0</v>
      </c>
      <c r="EH41" s="330">
        <f t="shared" si="152"/>
        <v>0</v>
      </c>
      <c r="EI41" s="330" t="e">
        <f t="shared" si="153"/>
        <v>#DIV/0!</v>
      </c>
      <c r="EJ41" s="330" t="e">
        <f t="shared" si="154"/>
        <v>#DIV/0!</v>
      </c>
      <c r="EK41" s="330">
        <f t="shared" si="155"/>
        <v>0</v>
      </c>
      <c r="EL41" s="330">
        <f t="shared" si="156"/>
        <v>0</v>
      </c>
      <c r="EM41" s="330">
        <f t="shared" si="157"/>
        <v>0</v>
      </c>
      <c r="EN41" s="330">
        <f>'Datos Mes'!$B$24*AL41</f>
        <v>0</v>
      </c>
      <c r="EO41" s="330" t="e">
        <f>IF(SUM(EH41:EN41)&gt;'Datos Mes'!$B$21,'Datos Mes'!$B$21,SUM(EH41:EN41))</f>
        <v>#DIV/0!</v>
      </c>
      <c r="EP41" s="330" t="e">
        <f>IF(SUM(EH41:EN41)&gt;'Datos Mes'!$B$21,SUM(EH41:EN41)-EO41,0)</f>
        <v>#DIV/0!</v>
      </c>
      <c r="EQ41" s="330"/>
      <c r="ER41" s="330" t="e">
        <f>LOOKUP(EO41/AL41,'Datos Mes'!$B$75:$B$82,'Datos Mes'!$C$75:$C$82)*EQ41</f>
        <v>#DIV/0!</v>
      </c>
      <c r="ES41" s="330">
        <f>'Datos Mes'!$B$25*$AQ41</f>
        <v>0</v>
      </c>
      <c r="ET41" s="330">
        <f>'Datos Mes'!$B$26*$AQ41</f>
        <v>0</v>
      </c>
      <c r="EU41" s="330">
        <f t="shared" si="158"/>
        <v>0</v>
      </c>
      <c r="EV41" s="331" t="e">
        <f t="shared" si="159"/>
        <v>#DIV/0!</v>
      </c>
      <c r="EW41" s="455" t="s">
        <v>244</v>
      </c>
      <c r="EX41" s="457"/>
      <c r="EY41" s="331" t="e">
        <f>'Datos Mes'!$B$28*EO41</f>
        <v>#DIV/0!</v>
      </c>
      <c r="EZ41" s="331" t="e">
        <f>IF(EX41*'Datos Mes'!$B$19-EY41&gt;0,EX41*'Datos Mes'!$B$19-EY41,0)</f>
        <v>#DIV/0!</v>
      </c>
      <c r="FA41" s="456" t="s">
        <v>233</v>
      </c>
      <c r="FB41" s="455" t="s">
        <v>245</v>
      </c>
      <c r="FC41" s="333"/>
      <c r="FD41" s="331" t="e">
        <f t="shared" si="160"/>
        <v>#DIV/0!</v>
      </c>
      <c r="FE41" s="331" t="e">
        <f>IF(SUM(EH41:EN41)&gt;'Datos Mes'!$B$22,'Datos Mes'!$B$22,SUM(EH41:EN41))</f>
        <v>#DIV/0!</v>
      </c>
      <c r="FF41" s="331" t="e">
        <f>FE41*'Datos Mes'!$B$30</f>
        <v>#DIV/0!</v>
      </c>
      <c r="FG41" s="331" t="e">
        <f t="shared" si="161"/>
        <v>#DIV/0!</v>
      </c>
      <c r="FH41" s="331" t="e">
        <f t="shared" si="162"/>
        <v>#DIV/0!</v>
      </c>
      <c r="FI41" s="334" t="e">
        <f>LOOKUP(FH41,'Datos Mes'!$B$54:$B$69,'Datos Mes'!$C$54:$C$69)</f>
        <v>#DIV/0!</v>
      </c>
      <c r="FJ41" s="331" t="e">
        <f>LOOKUP(FH41,'Datos Mes'!$B$54:$B$69,'Datos Mes'!$E$54:$E$69)</f>
        <v>#DIV/0!</v>
      </c>
      <c r="FK41" s="331" t="e">
        <f t="shared" si="163"/>
        <v>#DIV/0!</v>
      </c>
      <c r="FL41" s="331">
        <f t="shared" si="164"/>
        <v>0</v>
      </c>
      <c r="FM41" s="331">
        <f t="shared" si="165"/>
        <v>0</v>
      </c>
      <c r="FN41" s="331">
        <f t="shared" si="166"/>
        <v>0</v>
      </c>
      <c r="FO41" s="331" t="e">
        <f t="shared" si="167"/>
        <v>#DIV/0!</v>
      </c>
      <c r="FP41" s="331" t="e">
        <f t="shared" si="168"/>
        <v>#DIV/0!</v>
      </c>
      <c r="FQ41" s="335" t="e">
        <f t="shared" si="169"/>
        <v>#DIV/0!</v>
      </c>
      <c r="FS41" s="331" t="e">
        <f t="shared" si="170"/>
        <v>#DIV/0!</v>
      </c>
      <c r="FT41" s="331" t="e">
        <f>IF($FB41="Activo",LOOKUP($FA41,'Datos Mes'!$A$87:$A$92,'Datos Mes'!$C$87:$C$92),0)*$EO41</f>
        <v>#DIV/0!</v>
      </c>
      <c r="FU41" s="331" t="e">
        <f>IF($FB41="Activo",'Datos Mes'!$B$31,0)*$EO41</f>
        <v>#DIV/0!</v>
      </c>
      <c r="FV41" s="331" t="e">
        <f>'Datos Mes'!$B$32*$EO41</f>
        <v>#DIV/0!</v>
      </c>
      <c r="FW41" s="331" t="e">
        <f>'Datos Mes'!$D$28*$EO41</f>
        <v>#DIV/0!</v>
      </c>
      <c r="FX41" s="331" t="e">
        <f t="shared" si="171"/>
        <v>#DIV/0!</v>
      </c>
      <c r="FY41" s="331" t="e">
        <f t="shared" si="42"/>
        <v>#DIV/0!</v>
      </c>
      <c r="FZ41" s="331" t="e">
        <f t="shared" si="43"/>
        <v>#DIV/0!</v>
      </c>
      <c r="GA41" s="331">
        <f>(AS41+'Datos Mes'!B$24)*30/12</f>
        <v>9035.326086956522</v>
      </c>
      <c r="GB41" s="331" t="e">
        <f t="shared" si="172"/>
        <v>#DIV/0!</v>
      </c>
      <c r="GC41" s="331" t="e">
        <f t="shared" si="173"/>
        <v>#DIV/0!</v>
      </c>
      <c r="GD41" s="333" t="e">
        <f t="shared" si="174"/>
        <v>#DIV/0!</v>
      </c>
    </row>
    <row r="42" spans="1:186" s="329" customFormat="1" ht="15.75" customHeight="1">
      <c r="A42" s="421"/>
      <c r="B42" s="421"/>
      <c r="C42" s="311">
        <f t="shared" si="47"/>
        <v>0</v>
      </c>
      <c r="D42" s="429"/>
      <c r="E42" s="429"/>
      <c r="F42" s="429"/>
      <c r="G42" s="429"/>
      <c r="H42" s="429"/>
      <c r="I42" s="429"/>
      <c r="J42" s="429"/>
      <c r="K42" s="429"/>
      <c r="L42" s="429"/>
      <c r="M42" s="429"/>
      <c r="N42" s="429"/>
      <c r="O42" s="429"/>
      <c r="P42" s="429"/>
      <c r="Q42" s="429"/>
      <c r="R42" s="312"/>
      <c r="S42" s="430"/>
      <c r="T42" s="429"/>
      <c r="U42" s="429"/>
      <c r="V42" s="429"/>
      <c r="W42" s="429"/>
      <c r="X42" s="429"/>
      <c r="Y42" s="429"/>
      <c r="Z42" s="429"/>
      <c r="AA42" s="429"/>
      <c r="AB42" s="429"/>
      <c r="AC42" s="429"/>
      <c r="AD42" s="429"/>
      <c r="AE42" s="429"/>
      <c r="AF42" s="429"/>
      <c r="AG42" s="429"/>
      <c r="AH42" s="429"/>
      <c r="AI42" s="431"/>
      <c r="AJ42" s="328"/>
      <c r="AK42" s="314">
        <f t="shared" si="133"/>
        <v>0</v>
      </c>
      <c r="AL42" s="469">
        <f t="shared" si="134"/>
        <v>0</v>
      </c>
      <c r="AM42" s="469">
        <f t="shared" si="135"/>
        <v>0</v>
      </c>
      <c r="AN42" s="470">
        <f t="shared" si="136"/>
        <v>0</v>
      </c>
      <c r="AO42" s="469">
        <f t="shared" si="15"/>
        <v>0</v>
      </c>
      <c r="AP42" s="469">
        <f t="shared" si="16"/>
        <v>0</v>
      </c>
      <c r="AQ42" s="471">
        <f t="shared" si="137"/>
        <v>0</v>
      </c>
      <c r="AR42" s="472">
        <f t="shared" si="53"/>
        <v>0</v>
      </c>
      <c r="AS42" s="422"/>
      <c r="AT42" s="423">
        <f t="shared" si="138"/>
        <v>0</v>
      </c>
      <c r="AU42" s="422"/>
      <c r="AV42" s="315">
        <f t="shared" si="139"/>
        <v>0</v>
      </c>
      <c r="AW42" s="422"/>
      <c r="AX42" s="422"/>
      <c r="AY42" s="315">
        <f t="shared" si="140"/>
        <v>0</v>
      </c>
      <c r="AZ42" s="315">
        <f>(AQ42)*'Datos Mes'!$B$27+DB42</f>
        <v>0</v>
      </c>
      <c r="BA42" s="421"/>
      <c r="BB42" s="427"/>
      <c r="BC42" s="438"/>
      <c r="BF42" s="473"/>
      <c r="BG42" s="317">
        <f>(COUNTIF($D42:$AI42,"LL")+DL42)*(AS42-'Datos Mes'!$B$23)</f>
        <v>0</v>
      </c>
      <c r="BH42" s="474">
        <f t="shared" si="141"/>
        <v>0</v>
      </c>
      <c r="BI42" s="402"/>
      <c r="BJ42" s="403"/>
      <c r="BK42" s="403"/>
      <c r="BL42" s="403"/>
      <c r="BM42" s="403"/>
      <c r="BN42" s="403"/>
      <c r="BO42" s="403"/>
      <c r="BP42" s="403"/>
      <c r="BQ42" s="403"/>
      <c r="BR42" s="403"/>
      <c r="BS42" s="403"/>
      <c r="BT42" s="404"/>
      <c r="BU42" s="404"/>
      <c r="BV42" s="404"/>
      <c r="BW42" s="405"/>
      <c r="BX42" s="406"/>
      <c r="BY42" s="403"/>
      <c r="BZ42" s="403"/>
      <c r="CA42" s="407"/>
      <c r="CB42" s="407"/>
      <c r="CC42" s="408"/>
      <c r="CD42" s="408"/>
      <c r="CE42" s="408"/>
      <c r="CF42" s="408"/>
      <c r="CG42" s="408"/>
      <c r="CH42" s="407"/>
      <c r="CI42" s="407"/>
      <c r="CJ42" s="408"/>
      <c r="CK42" s="408"/>
      <c r="CL42" s="408"/>
      <c r="CM42" s="408"/>
      <c r="CN42" s="408"/>
      <c r="CO42" s="407"/>
      <c r="CP42" s="409"/>
      <c r="CQ42" s="410"/>
      <c r="CR42" s="411"/>
      <c r="CS42" s="410"/>
      <c r="CT42" s="410"/>
      <c r="CU42" s="410"/>
      <c r="CV42" s="410"/>
      <c r="CW42" s="410"/>
      <c r="CX42" s="404"/>
      <c r="CY42" s="404"/>
      <c r="CZ42" s="320">
        <f t="shared" si="142"/>
        <v>0</v>
      </c>
      <c r="DA42" s="321"/>
      <c r="DB42" s="414"/>
      <c r="DC42" s="322">
        <f t="shared" si="143"/>
        <v>0</v>
      </c>
      <c r="DD42" s="413"/>
      <c r="DE42" s="414"/>
      <c r="DF42" s="323">
        <f t="shared" si="144"/>
        <v>0</v>
      </c>
      <c r="DG42" s="323">
        <f t="shared" si="145"/>
        <v>0</v>
      </c>
      <c r="DH42" s="324">
        <f t="shared" si="146"/>
        <v>0</v>
      </c>
      <c r="DI42" s="325">
        <f t="shared" si="147"/>
        <v>0</v>
      </c>
      <c r="DJ42" s="177"/>
      <c r="DK42" s="315">
        <f t="shared" si="148"/>
        <v>0</v>
      </c>
      <c r="DL42" s="315">
        <f t="shared" si="149"/>
        <v>0</v>
      </c>
      <c r="DM42" s="315">
        <f t="shared" si="150"/>
        <v>0</v>
      </c>
      <c r="DN42" s="415"/>
      <c r="DO42" s="416"/>
      <c r="DP42" s="416"/>
      <c r="DQ42" s="416"/>
      <c r="DR42" s="417"/>
      <c r="DS42" s="416"/>
      <c r="DT42" s="416"/>
      <c r="DU42" s="416"/>
      <c r="DV42" s="418"/>
      <c r="DW42" s="416"/>
      <c r="DX42" s="416"/>
      <c r="DY42" s="419"/>
      <c r="DZ42" s="419"/>
      <c r="EA42" s="420"/>
      <c r="EB42" s="313"/>
      <c r="EC42" s="329" t="s">
        <v>133</v>
      </c>
      <c r="EF42" s="330">
        <f>'Datos Mes'!$B$23</f>
        <v>7000</v>
      </c>
      <c r="EG42" s="330">
        <f t="shared" si="151"/>
        <v>0</v>
      </c>
      <c r="EH42" s="330">
        <f t="shared" si="152"/>
        <v>0</v>
      </c>
      <c r="EI42" s="330" t="e">
        <f t="shared" si="153"/>
        <v>#DIV/0!</v>
      </c>
      <c r="EJ42" s="330" t="e">
        <f t="shared" si="154"/>
        <v>#DIV/0!</v>
      </c>
      <c r="EK42" s="330">
        <f t="shared" si="155"/>
        <v>0</v>
      </c>
      <c r="EL42" s="330">
        <f t="shared" si="156"/>
        <v>0</v>
      </c>
      <c r="EM42" s="330">
        <f t="shared" si="157"/>
        <v>0</v>
      </c>
      <c r="EN42" s="330">
        <f>'Datos Mes'!$B$24*AL42</f>
        <v>0</v>
      </c>
      <c r="EO42" s="330" t="e">
        <f>IF(SUM(EH42:EN42)&gt;'Datos Mes'!$B$21,'Datos Mes'!$B$21,SUM(EH42:EN42))</f>
        <v>#DIV/0!</v>
      </c>
      <c r="EP42" s="330" t="e">
        <f>IF(SUM(EH42:EN42)&gt;'Datos Mes'!$B$21,SUM(EH42:EN42)-EO42,0)</f>
        <v>#DIV/0!</v>
      </c>
      <c r="EQ42" s="330"/>
      <c r="ER42" s="330" t="e">
        <f>LOOKUP(EO42/AL42,'Datos Mes'!$B$75:$B$82,'Datos Mes'!$C$75:$C$82)*EQ42</f>
        <v>#DIV/0!</v>
      </c>
      <c r="ES42" s="330">
        <f>'Datos Mes'!$B$25*$AQ42</f>
        <v>0</v>
      </c>
      <c r="ET42" s="330">
        <f>'Datos Mes'!$B$26*$AQ42</f>
        <v>0</v>
      </c>
      <c r="EU42" s="330">
        <f t="shared" si="158"/>
        <v>0</v>
      </c>
      <c r="EV42" s="331" t="e">
        <f t="shared" si="159"/>
        <v>#DIV/0!</v>
      </c>
      <c r="EW42" s="455" t="s">
        <v>244</v>
      </c>
      <c r="EX42" s="457"/>
      <c r="EY42" s="331" t="e">
        <f>'Datos Mes'!$B$28*EO42</f>
        <v>#DIV/0!</v>
      </c>
      <c r="EZ42" s="331" t="e">
        <f>IF(EX42*'Datos Mes'!$B$19-EY42&gt;0,EX42*'Datos Mes'!$B$19-EY42,0)</f>
        <v>#DIV/0!</v>
      </c>
      <c r="FA42" s="456" t="s">
        <v>233</v>
      </c>
      <c r="FB42" s="455" t="s">
        <v>245</v>
      </c>
      <c r="FC42" s="333"/>
      <c r="FD42" s="331" t="e">
        <f t="shared" si="160"/>
        <v>#DIV/0!</v>
      </c>
      <c r="FE42" s="331" t="e">
        <f>IF(SUM(EH42:EN42)&gt;'Datos Mes'!$B$22,'Datos Mes'!$B$22,SUM(EH42:EN42))</f>
        <v>#DIV/0!</v>
      </c>
      <c r="FF42" s="331" t="e">
        <f>FE42*'Datos Mes'!$B$30</f>
        <v>#DIV/0!</v>
      </c>
      <c r="FG42" s="331" t="e">
        <f t="shared" si="161"/>
        <v>#DIV/0!</v>
      </c>
      <c r="FH42" s="331" t="e">
        <f t="shared" si="162"/>
        <v>#DIV/0!</v>
      </c>
      <c r="FI42" s="334" t="e">
        <f>LOOKUP(FH42,'Datos Mes'!$B$54:$B$69,'Datos Mes'!$C$54:$C$69)</f>
        <v>#DIV/0!</v>
      </c>
      <c r="FJ42" s="331" t="e">
        <f>LOOKUP(FH42,'Datos Mes'!$B$54:$B$69,'Datos Mes'!$E$54:$E$69)</f>
        <v>#DIV/0!</v>
      </c>
      <c r="FK42" s="331" t="e">
        <f t="shared" si="163"/>
        <v>#DIV/0!</v>
      </c>
      <c r="FL42" s="331">
        <f t="shared" si="164"/>
        <v>0</v>
      </c>
      <c r="FM42" s="331">
        <f t="shared" si="165"/>
        <v>0</v>
      </c>
      <c r="FN42" s="331">
        <f t="shared" si="166"/>
        <v>0</v>
      </c>
      <c r="FO42" s="331" t="e">
        <f t="shared" si="167"/>
        <v>#DIV/0!</v>
      </c>
      <c r="FP42" s="331" t="e">
        <f t="shared" si="168"/>
        <v>#DIV/0!</v>
      </c>
      <c r="FQ42" s="335" t="e">
        <f t="shared" si="169"/>
        <v>#DIV/0!</v>
      </c>
      <c r="FS42" s="331" t="e">
        <f t="shared" si="170"/>
        <v>#DIV/0!</v>
      </c>
      <c r="FT42" s="331" t="e">
        <f>IF($FB42="Activo",LOOKUP($FA42,'Datos Mes'!$A$87:$A$92,'Datos Mes'!$C$87:$C$92),0)*$EO42</f>
        <v>#DIV/0!</v>
      </c>
      <c r="FU42" s="331" t="e">
        <f>IF($FB42="Activo",'Datos Mes'!$B$31,0)*$EO42</f>
        <v>#DIV/0!</v>
      </c>
      <c r="FV42" s="331" t="e">
        <f>'Datos Mes'!$B$32*$EO42</f>
        <v>#DIV/0!</v>
      </c>
      <c r="FW42" s="331" t="e">
        <f>'Datos Mes'!$D$28*$EO42</f>
        <v>#DIV/0!</v>
      </c>
      <c r="FX42" s="331" t="e">
        <f t="shared" si="171"/>
        <v>#DIV/0!</v>
      </c>
      <c r="FY42" s="331" t="e">
        <f t="shared" si="42"/>
        <v>#DIV/0!</v>
      </c>
      <c r="FZ42" s="331" t="e">
        <f t="shared" si="43"/>
        <v>#DIV/0!</v>
      </c>
      <c r="GA42" s="331">
        <f>(AS42+'Datos Mes'!B$24)*30/12</f>
        <v>9035.326086956522</v>
      </c>
      <c r="GB42" s="331" t="e">
        <f t="shared" si="172"/>
        <v>#DIV/0!</v>
      </c>
      <c r="GC42" s="331" t="e">
        <f t="shared" si="173"/>
        <v>#DIV/0!</v>
      </c>
      <c r="GD42" s="333" t="e">
        <f t="shared" si="174"/>
        <v>#DIV/0!</v>
      </c>
    </row>
    <row r="43" spans="1:186" s="329" customFormat="1" ht="15.75" customHeight="1">
      <c r="A43" s="421"/>
      <c r="B43" s="421"/>
      <c r="C43" s="311">
        <f t="shared" si="47"/>
        <v>0</v>
      </c>
      <c r="D43" s="429"/>
      <c r="E43" s="429"/>
      <c r="F43" s="429"/>
      <c r="G43" s="429"/>
      <c r="H43" s="429"/>
      <c r="I43" s="429"/>
      <c r="J43" s="429"/>
      <c r="K43" s="429"/>
      <c r="L43" s="429"/>
      <c r="M43" s="429"/>
      <c r="N43" s="429"/>
      <c r="O43" s="429"/>
      <c r="P43" s="429"/>
      <c r="Q43" s="429"/>
      <c r="R43" s="312"/>
      <c r="S43" s="430"/>
      <c r="T43" s="429"/>
      <c r="U43" s="429"/>
      <c r="V43" s="429"/>
      <c r="W43" s="429"/>
      <c r="X43" s="429"/>
      <c r="Y43" s="429"/>
      <c r="Z43" s="429"/>
      <c r="AA43" s="429"/>
      <c r="AB43" s="429"/>
      <c r="AC43" s="429"/>
      <c r="AD43" s="429"/>
      <c r="AE43" s="429"/>
      <c r="AF43" s="429"/>
      <c r="AG43" s="429"/>
      <c r="AH43" s="429"/>
      <c r="AI43" s="431"/>
      <c r="AJ43" s="328"/>
      <c r="AK43" s="314">
        <f t="shared" si="133"/>
        <v>0</v>
      </c>
      <c r="AL43" s="469">
        <f t="shared" si="134"/>
        <v>0</v>
      </c>
      <c r="AM43" s="469">
        <f t="shared" si="135"/>
        <v>0</v>
      </c>
      <c r="AN43" s="470">
        <f t="shared" si="136"/>
        <v>0</v>
      </c>
      <c r="AO43" s="469">
        <f t="shared" si="15"/>
        <v>0</v>
      </c>
      <c r="AP43" s="469">
        <f t="shared" si="16"/>
        <v>0</v>
      </c>
      <c r="AQ43" s="471">
        <f t="shared" si="137"/>
        <v>0</v>
      </c>
      <c r="AR43" s="472">
        <f t="shared" si="53"/>
        <v>0</v>
      </c>
      <c r="AS43" s="422"/>
      <c r="AT43" s="423">
        <f t="shared" si="138"/>
        <v>0</v>
      </c>
      <c r="AU43" s="422"/>
      <c r="AV43" s="315">
        <f t="shared" si="139"/>
        <v>0</v>
      </c>
      <c r="AW43" s="422"/>
      <c r="AX43" s="422"/>
      <c r="AY43" s="315">
        <f t="shared" si="140"/>
        <v>0</v>
      </c>
      <c r="AZ43" s="315">
        <f>(AQ43)*'Datos Mes'!$B$27+DB43</f>
        <v>0</v>
      </c>
      <c r="BA43" s="421"/>
      <c r="BB43" s="427"/>
      <c r="BC43" s="438"/>
      <c r="BF43" s="473"/>
      <c r="BG43" s="317">
        <f>(COUNTIF($D43:$AI43,"LL")+DL43)*(AS43-'Datos Mes'!$B$23)</f>
        <v>0</v>
      </c>
      <c r="BH43" s="474">
        <f t="shared" si="141"/>
        <v>0</v>
      </c>
      <c r="BI43" s="402"/>
      <c r="BJ43" s="403"/>
      <c r="BK43" s="403"/>
      <c r="BL43" s="403"/>
      <c r="BM43" s="403"/>
      <c r="BN43" s="403"/>
      <c r="BO43" s="403"/>
      <c r="BP43" s="403"/>
      <c r="BQ43" s="403"/>
      <c r="BR43" s="403"/>
      <c r="BS43" s="403"/>
      <c r="BT43" s="404"/>
      <c r="BU43" s="404"/>
      <c r="BV43" s="404"/>
      <c r="BW43" s="405"/>
      <c r="BX43" s="406"/>
      <c r="BY43" s="403"/>
      <c r="BZ43" s="403"/>
      <c r="CA43" s="407"/>
      <c r="CB43" s="407"/>
      <c r="CC43" s="408"/>
      <c r="CD43" s="408"/>
      <c r="CE43" s="408"/>
      <c r="CF43" s="408"/>
      <c r="CG43" s="408"/>
      <c r="CH43" s="407"/>
      <c r="CI43" s="407"/>
      <c r="CJ43" s="408"/>
      <c r="CK43" s="408"/>
      <c r="CL43" s="408"/>
      <c r="CM43" s="408"/>
      <c r="CN43" s="408"/>
      <c r="CO43" s="407"/>
      <c r="CP43" s="409"/>
      <c r="CQ43" s="410"/>
      <c r="CR43" s="411"/>
      <c r="CS43" s="410"/>
      <c r="CT43" s="410"/>
      <c r="CU43" s="410"/>
      <c r="CV43" s="410"/>
      <c r="CW43" s="410"/>
      <c r="CX43" s="404"/>
      <c r="CY43" s="404"/>
      <c r="CZ43" s="320">
        <f t="shared" si="142"/>
        <v>0</v>
      </c>
      <c r="DA43" s="321"/>
      <c r="DB43" s="414"/>
      <c r="DC43" s="322">
        <f t="shared" si="143"/>
        <v>0</v>
      </c>
      <c r="DD43" s="413"/>
      <c r="DE43" s="414"/>
      <c r="DF43" s="323">
        <f t="shared" si="144"/>
        <v>0</v>
      </c>
      <c r="DG43" s="323">
        <f t="shared" si="145"/>
        <v>0</v>
      </c>
      <c r="DH43" s="324">
        <f t="shared" si="146"/>
        <v>0</v>
      </c>
      <c r="DI43" s="325">
        <f t="shared" si="147"/>
        <v>0</v>
      </c>
      <c r="DJ43" s="177"/>
      <c r="DK43" s="315">
        <f t="shared" si="148"/>
        <v>0</v>
      </c>
      <c r="DL43" s="315">
        <f t="shared" si="149"/>
        <v>0</v>
      </c>
      <c r="DM43" s="315">
        <f t="shared" si="150"/>
        <v>0</v>
      </c>
      <c r="DN43" s="415"/>
      <c r="DO43" s="416"/>
      <c r="DP43" s="416"/>
      <c r="DQ43" s="416"/>
      <c r="DR43" s="417"/>
      <c r="DS43" s="416"/>
      <c r="DT43" s="416"/>
      <c r="DU43" s="416"/>
      <c r="DV43" s="418"/>
      <c r="DW43" s="416"/>
      <c r="DX43" s="416"/>
      <c r="DY43" s="419"/>
      <c r="DZ43" s="419"/>
      <c r="EA43" s="420"/>
      <c r="EB43" s="313"/>
      <c r="EC43" s="329" t="s">
        <v>133</v>
      </c>
      <c r="EF43" s="330">
        <f>'Datos Mes'!$B$23</f>
        <v>7000</v>
      </c>
      <c r="EG43" s="330">
        <f t="shared" si="151"/>
        <v>0</v>
      </c>
      <c r="EH43" s="330">
        <f t="shared" si="152"/>
        <v>0</v>
      </c>
      <c r="EI43" s="330" t="e">
        <f t="shared" si="153"/>
        <v>#DIV/0!</v>
      </c>
      <c r="EJ43" s="330" t="e">
        <f t="shared" si="154"/>
        <v>#DIV/0!</v>
      </c>
      <c r="EK43" s="330">
        <f t="shared" si="155"/>
        <v>0</v>
      </c>
      <c r="EL43" s="330">
        <f t="shared" si="156"/>
        <v>0</v>
      </c>
      <c r="EM43" s="330">
        <f t="shared" si="157"/>
        <v>0</v>
      </c>
      <c r="EN43" s="330">
        <f>'Datos Mes'!$B$24*AL43</f>
        <v>0</v>
      </c>
      <c r="EO43" s="330" t="e">
        <f>IF(SUM(EH43:EN43)&gt;'Datos Mes'!$B$21,'Datos Mes'!$B$21,SUM(EH43:EN43))</f>
        <v>#DIV/0!</v>
      </c>
      <c r="EP43" s="330" t="e">
        <f>IF(SUM(EH43:EN43)&gt;'Datos Mes'!$B$21,SUM(EH43:EN43)-EO43,0)</f>
        <v>#DIV/0!</v>
      </c>
      <c r="EQ43" s="330"/>
      <c r="ER43" s="330" t="e">
        <f>LOOKUP(EO43/AL43,'Datos Mes'!$B$75:$B$82,'Datos Mes'!$C$75:$C$82)*EQ43</f>
        <v>#DIV/0!</v>
      </c>
      <c r="ES43" s="330">
        <f>'Datos Mes'!$B$25*$AQ43</f>
        <v>0</v>
      </c>
      <c r="ET43" s="330">
        <f>'Datos Mes'!$B$26*$AQ43</f>
        <v>0</v>
      </c>
      <c r="EU43" s="330">
        <f t="shared" si="158"/>
        <v>0</v>
      </c>
      <c r="EV43" s="331" t="e">
        <f t="shared" si="159"/>
        <v>#DIV/0!</v>
      </c>
      <c r="EW43" s="455" t="s">
        <v>244</v>
      </c>
      <c r="EX43" s="457"/>
      <c r="EY43" s="331" t="e">
        <f>'Datos Mes'!$B$28*EO43</f>
        <v>#DIV/0!</v>
      </c>
      <c r="EZ43" s="331" t="e">
        <f>IF(EX43*'Datos Mes'!$B$19-EY43&gt;0,EX43*'Datos Mes'!$B$19-EY43,0)</f>
        <v>#DIV/0!</v>
      </c>
      <c r="FA43" s="456" t="s">
        <v>233</v>
      </c>
      <c r="FB43" s="455" t="s">
        <v>245</v>
      </c>
      <c r="FC43" s="333"/>
      <c r="FD43" s="331" t="e">
        <f t="shared" si="160"/>
        <v>#DIV/0!</v>
      </c>
      <c r="FE43" s="331" t="e">
        <f>IF(SUM(EH43:EN43)&gt;'Datos Mes'!$B$22,'Datos Mes'!$B$22,SUM(EH43:EN43))</f>
        <v>#DIV/0!</v>
      </c>
      <c r="FF43" s="331" t="e">
        <f>FE43*'Datos Mes'!$B$30</f>
        <v>#DIV/0!</v>
      </c>
      <c r="FG43" s="331" t="e">
        <f t="shared" si="161"/>
        <v>#DIV/0!</v>
      </c>
      <c r="FH43" s="331" t="e">
        <f t="shared" si="162"/>
        <v>#DIV/0!</v>
      </c>
      <c r="FI43" s="334" t="e">
        <f>LOOKUP(FH43,'Datos Mes'!$B$54:$B$69,'Datos Mes'!$C$54:$C$69)</f>
        <v>#DIV/0!</v>
      </c>
      <c r="FJ43" s="331" t="e">
        <f>LOOKUP(FH43,'Datos Mes'!$B$54:$B$69,'Datos Mes'!$E$54:$E$69)</f>
        <v>#DIV/0!</v>
      </c>
      <c r="FK43" s="331" t="e">
        <f t="shared" si="163"/>
        <v>#DIV/0!</v>
      </c>
      <c r="FL43" s="331">
        <f t="shared" si="164"/>
        <v>0</v>
      </c>
      <c r="FM43" s="331">
        <f t="shared" si="165"/>
        <v>0</v>
      </c>
      <c r="FN43" s="331">
        <f t="shared" si="166"/>
        <v>0</v>
      </c>
      <c r="FO43" s="331" t="e">
        <f t="shared" si="167"/>
        <v>#DIV/0!</v>
      </c>
      <c r="FP43" s="331" t="e">
        <f t="shared" si="168"/>
        <v>#DIV/0!</v>
      </c>
      <c r="FQ43" s="335" t="e">
        <f t="shared" si="169"/>
        <v>#DIV/0!</v>
      </c>
      <c r="FS43" s="331" t="e">
        <f t="shared" si="170"/>
        <v>#DIV/0!</v>
      </c>
      <c r="FT43" s="331" t="e">
        <f>IF($FB43="Activo",LOOKUP($FA43,'Datos Mes'!$A$87:$A$92,'Datos Mes'!$C$87:$C$92),0)*$EO43</f>
        <v>#DIV/0!</v>
      </c>
      <c r="FU43" s="331" t="e">
        <f>IF($FB43="Activo",'Datos Mes'!$B$31,0)*$EO43</f>
        <v>#DIV/0!</v>
      </c>
      <c r="FV43" s="331" t="e">
        <f>'Datos Mes'!$B$32*$EO43</f>
        <v>#DIV/0!</v>
      </c>
      <c r="FW43" s="331" t="e">
        <f>'Datos Mes'!$D$28*$EO43</f>
        <v>#DIV/0!</v>
      </c>
      <c r="FX43" s="331" t="e">
        <f t="shared" si="171"/>
        <v>#DIV/0!</v>
      </c>
      <c r="FY43" s="331" t="e">
        <f t="shared" si="42"/>
        <v>#DIV/0!</v>
      </c>
      <c r="FZ43" s="331" t="e">
        <f t="shared" si="43"/>
        <v>#DIV/0!</v>
      </c>
      <c r="GA43" s="331">
        <f>(AS43+'Datos Mes'!B$24)*30/12</f>
        <v>9035.326086956522</v>
      </c>
      <c r="GB43" s="331" t="e">
        <f t="shared" si="172"/>
        <v>#DIV/0!</v>
      </c>
      <c r="GC43" s="331" t="e">
        <f t="shared" si="173"/>
        <v>#DIV/0!</v>
      </c>
      <c r="GD43" s="333" t="e">
        <f t="shared" si="174"/>
        <v>#DIV/0!</v>
      </c>
    </row>
    <row r="44" spans="1:186" s="329" customFormat="1" ht="15.75" customHeight="1">
      <c r="A44" s="421"/>
      <c r="B44" s="421"/>
      <c r="C44" s="311">
        <f t="shared" si="47"/>
        <v>0</v>
      </c>
      <c r="D44" s="429"/>
      <c r="E44" s="429"/>
      <c r="F44" s="429"/>
      <c r="G44" s="429"/>
      <c r="H44" s="429"/>
      <c r="I44" s="429"/>
      <c r="J44" s="429"/>
      <c r="K44" s="429"/>
      <c r="L44" s="429"/>
      <c r="M44" s="429"/>
      <c r="N44" s="429"/>
      <c r="O44" s="429"/>
      <c r="P44" s="429"/>
      <c r="Q44" s="429"/>
      <c r="R44" s="312"/>
      <c r="S44" s="430"/>
      <c r="T44" s="429"/>
      <c r="U44" s="429"/>
      <c r="V44" s="429"/>
      <c r="W44" s="429"/>
      <c r="X44" s="429"/>
      <c r="Y44" s="429"/>
      <c r="Z44" s="429"/>
      <c r="AA44" s="429"/>
      <c r="AB44" s="429"/>
      <c r="AC44" s="429"/>
      <c r="AD44" s="429"/>
      <c r="AE44" s="429"/>
      <c r="AF44" s="429"/>
      <c r="AG44" s="429"/>
      <c r="AH44" s="429"/>
      <c r="AI44" s="431"/>
      <c r="AJ44" s="328"/>
      <c r="AK44" s="314">
        <f t="shared" si="133"/>
        <v>0</v>
      </c>
      <c r="AL44" s="469">
        <f t="shared" si="134"/>
        <v>0</v>
      </c>
      <c r="AM44" s="469">
        <f t="shared" si="135"/>
        <v>0</v>
      </c>
      <c r="AN44" s="470">
        <f t="shared" si="136"/>
        <v>0</v>
      </c>
      <c r="AO44" s="469">
        <f t="shared" si="15"/>
        <v>0</v>
      </c>
      <c r="AP44" s="469">
        <f t="shared" si="16"/>
        <v>0</v>
      </c>
      <c r="AQ44" s="471">
        <f t="shared" si="137"/>
        <v>0</v>
      </c>
      <c r="AR44" s="472">
        <f t="shared" si="53"/>
        <v>0</v>
      </c>
      <c r="AS44" s="422"/>
      <c r="AT44" s="423">
        <f t="shared" si="138"/>
        <v>0</v>
      </c>
      <c r="AU44" s="422"/>
      <c r="AV44" s="315">
        <f t="shared" si="139"/>
        <v>0</v>
      </c>
      <c r="AW44" s="422"/>
      <c r="AX44" s="422"/>
      <c r="AY44" s="315">
        <f t="shared" si="140"/>
        <v>0</v>
      </c>
      <c r="AZ44" s="315">
        <f>(AQ44)*'Datos Mes'!$B$27+DB44</f>
        <v>0</v>
      </c>
      <c r="BA44" s="421"/>
      <c r="BB44" s="427"/>
      <c r="BC44" s="438"/>
      <c r="BF44" s="473"/>
      <c r="BG44" s="317">
        <f>(COUNTIF($D44:$AI44,"LL")+DL44)*(AS44-'Datos Mes'!$B$23)</f>
        <v>0</v>
      </c>
      <c r="BH44" s="474">
        <f t="shared" si="141"/>
        <v>0</v>
      </c>
      <c r="BI44" s="402"/>
      <c r="BJ44" s="403"/>
      <c r="BK44" s="403"/>
      <c r="BL44" s="403"/>
      <c r="BM44" s="403"/>
      <c r="BN44" s="403"/>
      <c r="BO44" s="403"/>
      <c r="BP44" s="403"/>
      <c r="BQ44" s="403"/>
      <c r="BR44" s="403"/>
      <c r="BS44" s="403"/>
      <c r="BT44" s="404"/>
      <c r="BU44" s="404"/>
      <c r="BV44" s="404"/>
      <c r="BW44" s="405"/>
      <c r="BX44" s="406"/>
      <c r="BY44" s="403"/>
      <c r="BZ44" s="403"/>
      <c r="CA44" s="407"/>
      <c r="CB44" s="407"/>
      <c r="CC44" s="408"/>
      <c r="CD44" s="408"/>
      <c r="CE44" s="408"/>
      <c r="CF44" s="408"/>
      <c r="CG44" s="408"/>
      <c r="CH44" s="407"/>
      <c r="CI44" s="407"/>
      <c r="CJ44" s="408"/>
      <c r="CK44" s="408"/>
      <c r="CL44" s="408"/>
      <c r="CM44" s="408"/>
      <c r="CN44" s="408"/>
      <c r="CO44" s="407"/>
      <c r="CP44" s="409"/>
      <c r="CQ44" s="410"/>
      <c r="CR44" s="411"/>
      <c r="CS44" s="410"/>
      <c r="CT44" s="410"/>
      <c r="CU44" s="410"/>
      <c r="CV44" s="410"/>
      <c r="CW44" s="410"/>
      <c r="CX44" s="404"/>
      <c r="CY44" s="404"/>
      <c r="CZ44" s="320">
        <f t="shared" si="142"/>
        <v>0</v>
      </c>
      <c r="DA44" s="321"/>
      <c r="DB44" s="414"/>
      <c r="DC44" s="322">
        <f t="shared" si="143"/>
        <v>0</v>
      </c>
      <c r="DD44" s="413"/>
      <c r="DE44" s="414"/>
      <c r="DF44" s="323">
        <f t="shared" si="144"/>
        <v>0</v>
      </c>
      <c r="DG44" s="323">
        <f t="shared" si="145"/>
        <v>0</v>
      </c>
      <c r="DH44" s="324">
        <f t="shared" si="146"/>
        <v>0</v>
      </c>
      <c r="DI44" s="325">
        <f t="shared" si="147"/>
        <v>0</v>
      </c>
      <c r="DJ44" s="177"/>
      <c r="DK44" s="315">
        <f t="shared" si="148"/>
        <v>0</v>
      </c>
      <c r="DL44" s="315">
        <f t="shared" si="149"/>
        <v>0</v>
      </c>
      <c r="DM44" s="315">
        <f t="shared" si="150"/>
        <v>0</v>
      </c>
      <c r="DN44" s="415"/>
      <c r="DO44" s="416"/>
      <c r="DP44" s="416"/>
      <c r="DQ44" s="416"/>
      <c r="DR44" s="417"/>
      <c r="DS44" s="416"/>
      <c r="DT44" s="416"/>
      <c r="DU44" s="416"/>
      <c r="DV44" s="418"/>
      <c r="DW44" s="416"/>
      <c r="DX44" s="416"/>
      <c r="DY44" s="419"/>
      <c r="DZ44" s="419"/>
      <c r="EA44" s="420"/>
      <c r="EB44" s="313"/>
      <c r="EC44" s="329" t="s">
        <v>133</v>
      </c>
      <c r="EF44" s="330">
        <f>'Datos Mes'!$B$23</f>
        <v>7000</v>
      </c>
      <c r="EG44" s="330">
        <f t="shared" si="151"/>
        <v>0</v>
      </c>
      <c r="EH44" s="330">
        <f t="shared" si="152"/>
        <v>0</v>
      </c>
      <c r="EI44" s="330" t="e">
        <f t="shared" si="153"/>
        <v>#DIV/0!</v>
      </c>
      <c r="EJ44" s="330" t="e">
        <f t="shared" si="154"/>
        <v>#DIV/0!</v>
      </c>
      <c r="EK44" s="330">
        <f t="shared" si="155"/>
        <v>0</v>
      </c>
      <c r="EL44" s="330">
        <f t="shared" si="156"/>
        <v>0</v>
      </c>
      <c r="EM44" s="330">
        <f t="shared" si="157"/>
        <v>0</v>
      </c>
      <c r="EN44" s="330">
        <f>'Datos Mes'!$B$24*AL44</f>
        <v>0</v>
      </c>
      <c r="EO44" s="330" t="e">
        <f>IF(SUM(EH44:EN44)&gt;'Datos Mes'!$B$21,'Datos Mes'!$B$21,SUM(EH44:EN44))</f>
        <v>#DIV/0!</v>
      </c>
      <c r="EP44" s="330" t="e">
        <f>IF(SUM(EH44:EN44)&gt;'Datos Mes'!$B$21,SUM(EH44:EN44)-EO44,0)</f>
        <v>#DIV/0!</v>
      </c>
      <c r="EQ44" s="330"/>
      <c r="ER44" s="330" t="e">
        <f>LOOKUP(EO44/AL44,'Datos Mes'!$B$75:$B$82,'Datos Mes'!$C$75:$C$82)*EQ44</f>
        <v>#DIV/0!</v>
      </c>
      <c r="ES44" s="330">
        <f>'Datos Mes'!$B$25*$AQ44</f>
        <v>0</v>
      </c>
      <c r="ET44" s="330">
        <f>'Datos Mes'!$B$26*$AQ44</f>
        <v>0</v>
      </c>
      <c r="EU44" s="330">
        <f t="shared" si="158"/>
        <v>0</v>
      </c>
      <c r="EV44" s="331" t="e">
        <f t="shared" si="159"/>
        <v>#DIV/0!</v>
      </c>
      <c r="EW44" s="455" t="s">
        <v>244</v>
      </c>
      <c r="EX44" s="457"/>
      <c r="EY44" s="331" t="e">
        <f>'Datos Mes'!$B$28*EO44</f>
        <v>#DIV/0!</v>
      </c>
      <c r="EZ44" s="331" t="e">
        <f>IF(EX44*'Datos Mes'!$B$19-EY44&gt;0,EX44*'Datos Mes'!$B$19-EY44,0)</f>
        <v>#DIV/0!</v>
      </c>
      <c r="FA44" s="456" t="s">
        <v>233</v>
      </c>
      <c r="FB44" s="455" t="s">
        <v>245</v>
      </c>
      <c r="FC44" s="333"/>
      <c r="FD44" s="331" t="e">
        <f t="shared" si="160"/>
        <v>#DIV/0!</v>
      </c>
      <c r="FE44" s="331" t="e">
        <f>IF(SUM(EH44:EN44)&gt;'Datos Mes'!$B$22,'Datos Mes'!$B$22,SUM(EH44:EN44))</f>
        <v>#DIV/0!</v>
      </c>
      <c r="FF44" s="331" t="e">
        <f>FE44*'Datos Mes'!$B$30</f>
        <v>#DIV/0!</v>
      </c>
      <c r="FG44" s="331" t="e">
        <f t="shared" si="161"/>
        <v>#DIV/0!</v>
      </c>
      <c r="FH44" s="331" t="e">
        <f t="shared" si="162"/>
        <v>#DIV/0!</v>
      </c>
      <c r="FI44" s="334" t="e">
        <f>LOOKUP(FH44,'Datos Mes'!$B$54:$B$69,'Datos Mes'!$C$54:$C$69)</f>
        <v>#DIV/0!</v>
      </c>
      <c r="FJ44" s="331" t="e">
        <f>LOOKUP(FH44,'Datos Mes'!$B$54:$B$69,'Datos Mes'!$E$54:$E$69)</f>
        <v>#DIV/0!</v>
      </c>
      <c r="FK44" s="331" t="e">
        <f t="shared" si="163"/>
        <v>#DIV/0!</v>
      </c>
      <c r="FL44" s="331">
        <f t="shared" si="164"/>
        <v>0</v>
      </c>
      <c r="FM44" s="331">
        <f t="shared" si="165"/>
        <v>0</v>
      </c>
      <c r="FN44" s="331">
        <f t="shared" si="166"/>
        <v>0</v>
      </c>
      <c r="FO44" s="331" t="e">
        <f t="shared" si="167"/>
        <v>#DIV/0!</v>
      </c>
      <c r="FP44" s="331" t="e">
        <f t="shared" si="168"/>
        <v>#DIV/0!</v>
      </c>
      <c r="FQ44" s="335" t="e">
        <f t="shared" si="169"/>
        <v>#DIV/0!</v>
      </c>
      <c r="FS44" s="331" t="e">
        <f t="shared" si="170"/>
        <v>#DIV/0!</v>
      </c>
      <c r="FT44" s="331" t="e">
        <f>IF($FB44="Activo",LOOKUP($FA44,'Datos Mes'!$A$87:$A$92,'Datos Mes'!$C$87:$C$92),0)*$EO44</f>
        <v>#DIV/0!</v>
      </c>
      <c r="FU44" s="331" t="e">
        <f>IF($FB44="Activo",'Datos Mes'!$B$31,0)*$EO44</f>
        <v>#DIV/0!</v>
      </c>
      <c r="FV44" s="331" t="e">
        <f>'Datos Mes'!$B$32*$EO44</f>
        <v>#DIV/0!</v>
      </c>
      <c r="FW44" s="331" t="e">
        <f>'Datos Mes'!$D$28*$EO44</f>
        <v>#DIV/0!</v>
      </c>
      <c r="FX44" s="331" t="e">
        <f t="shared" si="171"/>
        <v>#DIV/0!</v>
      </c>
      <c r="FY44" s="331" t="e">
        <f t="shared" si="42"/>
        <v>#DIV/0!</v>
      </c>
      <c r="FZ44" s="331" t="e">
        <f t="shared" si="43"/>
        <v>#DIV/0!</v>
      </c>
      <c r="GA44" s="331">
        <f>(AS44+'Datos Mes'!B$24)*30/12</f>
        <v>9035.326086956522</v>
      </c>
      <c r="GB44" s="331" t="e">
        <f t="shared" si="172"/>
        <v>#DIV/0!</v>
      </c>
      <c r="GC44" s="331" t="e">
        <f t="shared" si="173"/>
        <v>#DIV/0!</v>
      </c>
      <c r="GD44" s="333" t="e">
        <f t="shared" si="174"/>
        <v>#DIV/0!</v>
      </c>
    </row>
    <row r="45" spans="1:186" s="329" customFormat="1" ht="15.75" customHeight="1">
      <c r="A45" s="421"/>
      <c r="B45" s="421"/>
      <c r="C45" s="311">
        <f t="shared" si="47"/>
        <v>0</v>
      </c>
      <c r="D45" s="429"/>
      <c r="E45" s="429"/>
      <c r="F45" s="429"/>
      <c r="G45" s="429"/>
      <c r="H45" s="429"/>
      <c r="I45" s="429"/>
      <c r="J45" s="429"/>
      <c r="K45" s="429"/>
      <c r="L45" s="429"/>
      <c r="M45" s="429"/>
      <c r="N45" s="429"/>
      <c r="O45" s="429"/>
      <c r="P45" s="429"/>
      <c r="Q45" s="429"/>
      <c r="R45" s="312"/>
      <c r="S45" s="430"/>
      <c r="T45" s="429"/>
      <c r="U45" s="429"/>
      <c r="V45" s="429"/>
      <c r="W45" s="429"/>
      <c r="X45" s="429"/>
      <c r="Y45" s="429"/>
      <c r="Z45" s="429"/>
      <c r="AA45" s="429"/>
      <c r="AB45" s="429"/>
      <c r="AC45" s="429"/>
      <c r="AD45" s="429"/>
      <c r="AE45" s="429"/>
      <c r="AF45" s="429"/>
      <c r="AG45" s="429"/>
      <c r="AH45" s="429"/>
      <c r="AI45" s="431"/>
      <c r="AJ45" s="328"/>
      <c r="AK45" s="314">
        <f t="shared" si="133"/>
        <v>0</v>
      </c>
      <c r="AL45" s="469">
        <f t="shared" si="134"/>
        <v>0</v>
      </c>
      <c r="AM45" s="469">
        <f t="shared" si="135"/>
        <v>0</v>
      </c>
      <c r="AN45" s="470">
        <f t="shared" si="136"/>
        <v>0</v>
      </c>
      <c r="AO45" s="469">
        <f t="shared" si="15"/>
        <v>0</v>
      </c>
      <c r="AP45" s="469">
        <f t="shared" si="16"/>
        <v>0</v>
      </c>
      <c r="AQ45" s="471">
        <f t="shared" si="137"/>
        <v>0</v>
      </c>
      <c r="AR45" s="472">
        <f t="shared" si="53"/>
        <v>0</v>
      </c>
      <c r="AS45" s="422"/>
      <c r="AT45" s="423">
        <f t="shared" si="138"/>
        <v>0</v>
      </c>
      <c r="AU45" s="422"/>
      <c r="AV45" s="315">
        <f t="shared" si="139"/>
        <v>0</v>
      </c>
      <c r="AW45" s="422"/>
      <c r="AX45" s="422"/>
      <c r="AY45" s="315">
        <f t="shared" si="140"/>
        <v>0</v>
      </c>
      <c r="AZ45" s="315">
        <f>(AQ45)*'Datos Mes'!$B$27+DB45</f>
        <v>0</v>
      </c>
      <c r="BA45" s="421"/>
      <c r="BB45" s="427"/>
      <c r="BC45" s="438"/>
      <c r="BF45" s="473"/>
      <c r="BG45" s="317">
        <f>(COUNTIF($D45:$AI45,"LL")+DL45)*(AS45-'Datos Mes'!$B$23)</f>
        <v>0</v>
      </c>
      <c r="BH45" s="474">
        <f t="shared" si="141"/>
        <v>0</v>
      </c>
      <c r="BI45" s="402"/>
      <c r="BJ45" s="403"/>
      <c r="BK45" s="403"/>
      <c r="BL45" s="403"/>
      <c r="BM45" s="403"/>
      <c r="BN45" s="403"/>
      <c r="BO45" s="403"/>
      <c r="BP45" s="403"/>
      <c r="BQ45" s="403"/>
      <c r="BR45" s="403"/>
      <c r="BS45" s="403"/>
      <c r="BT45" s="404"/>
      <c r="BU45" s="404"/>
      <c r="BV45" s="404"/>
      <c r="BW45" s="405"/>
      <c r="BX45" s="406"/>
      <c r="BY45" s="403"/>
      <c r="BZ45" s="403"/>
      <c r="CA45" s="407"/>
      <c r="CB45" s="407"/>
      <c r="CC45" s="408"/>
      <c r="CD45" s="408"/>
      <c r="CE45" s="408"/>
      <c r="CF45" s="408"/>
      <c r="CG45" s="408"/>
      <c r="CH45" s="407"/>
      <c r="CI45" s="407"/>
      <c r="CJ45" s="408"/>
      <c r="CK45" s="408"/>
      <c r="CL45" s="408"/>
      <c r="CM45" s="408"/>
      <c r="CN45" s="408"/>
      <c r="CO45" s="407"/>
      <c r="CP45" s="409"/>
      <c r="CQ45" s="410"/>
      <c r="CR45" s="411"/>
      <c r="CS45" s="410"/>
      <c r="CT45" s="410"/>
      <c r="CU45" s="410"/>
      <c r="CV45" s="410"/>
      <c r="CW45" s="410"/>
      <c r="CX45" s="404"/>
      <c r="CY45" s="404"/>
      <c r="CZ45" s="320">
        <f t="shared" si="142"/>
        <v>0</v>
      </c>
      <c r="DA45" s="321"/>
      <c r="DB45" s="414"/>
      <c r="DC45" s="322">
        <f t="shared" si="143"/>
        <v>0</v>
      </c>
      <c r="DD45" s="413"/>
      <c r="DE45" s="414"/>
      <c r="DF45" s="323">
        <f t="shared" si="144"/>
        <v>0</v>
      </c>
      <c r="DG45" s="323">
        <f t="shared" si="145"/>
        <v>0</v>
      </c>
      <c r="DH45" s="324">
        <f t="shared" si="146"/>
        <v>0</v>
      </c>
      <c r="DI45" s="325">
        <f t="shared" si="147"/>
        <v>0</v>
      </c>
      <c r="DJ45" s="177"/>
      <c r="DK45" s="315">
        <f t="shared" si="148"/>
        <v>0</v>
      </c>
      <c r="DL45" s="315">
        <f t="shared" si="149"/>
        <v>0</v>
      </c>
      <c r="DM45" s="315">
        <f t="shared" si="150"/>
        <v>0</v>
      </c>
      <c r="DN45" s="415"/>
      <c r="DO45" s="416"/>
      <c r="DP45" s="416"/>
      <c r="DQ45" s="416"/>
      <c r="DR45" s="417"/>
      <c r="DS45" s="416"/>
      <c r="DT45" s="416"/>
      <c r="DU45" s="416"/>
      <c r="DV45" s="418"/>
      <c r="DW45" s="416"/>
      <c r="DX45" s="416"/>
      <c r="DY45" s="419"/>
      <c r="DZ45" s="419"/>
      <c r="EA45" s="420"/>
      <c r="EB45" s="313"/>
      <c r="EC45" s="329" t="s">
        <v>133</v>
      </c>
      <c r="EF45" s="330">
        <f>'Datos Mes'!$B$23</f>
        <v>7000</v>
      </c>
      <c r="EG45" s="330">
        <f t="shared" si="151"/>
        <v>0</v>
      </c>
      <c r="EH45" s="330">
        <f t="shared" si="152"/>
        <v>0</v>
      </c>
      <c r="EI45" s="330" t="e">
        <f t="shared" si="153"/>
        <v>#DIV/0!</v>
      </c>
      <c r="EJ45" s="330" t="e">
        <f t="shared" si="154"/>
        <v>#DIV/0!</v>
      </c>
      <c r="EK45" s="330">
        <f t="shared" si="155"/>
        <v>0</v>
      </c>
      <c r="EL45" s="330">
        <f t="shared" si="156"/>
        <v>0</v>
      </c>
      <c r="EM45" s="330">
        <f t="shared" si="157"/>
        <v>0</v>
      </c>
      <c r="EN45" s="330">
        <f>'Datos Mes'!$B$24*AL45</f>
        <v>0</v>
      </c>
      <c r="EO45" s="330" t="e">
        <f>IF(SUM(EH45:EN45)&gt;'Datos Mes'!$B$21,'Datos Mes'!$B$21,SUM(EH45:EN45))</f>
        <v>#DIV/0!</v>
      </c>
      <c r="EP45" s="330" t="e">
        <f>IF(SUM(EH45:EN45)&gt;'Datos Mes'!$B$21,SUM(EH45:EN45)-EO45,0)</f>
        <v>#DIV/0!</v>
      </c>
      <c r="EQ45" s="330"/>
      <c r="ER45" s="330" t="e">
        <f>LOOKUP(EO45/AL45,'Datos Mes'!$B$75:$B$82,'Datos Mes'!$C$75:$C$82)*EQ45</f>
        <v>#DIV/0!</v>
      </c>
      <c r="ES45" s="330">
        <f>'Datos Mes'!$B$25*$AQ45</f>
        <v>0</v>
      </c>
      <c r="ET45" s="330">
        <f>'Datos Mes'!$B$26*$AQ45</f>
        <v>0</v>
      </c>
      <c r="EU45" s="330">
        <f t="shared" si="158"/>
        <v>0</v>
      </c>
      <c r="EV45" s="331" t="e">
        <f t="shared" si="159"/>
        <v>#DIV/0!</v>
      </c>
      <c r="EW45" s="455" t="s">
        <v>244</v>
      </c>
      <c r="EX45" s="457"/>
      <c r="EY45" s="331" t="e">
        <f>'Datos Mes'!$B$28*EO45</f>
        <v>#DIV/0!</v>
      </c>
      <c r="EZ45" s="331" t="e">
        <f>IF(EX45*'Datos Mes'!$B$19-EY45&gt;0,EX45*'Datos Mes'!$B$19-EY45,0)</f>
        <v>#DIV/0!</v>
      </c>
      <c r="FA45" s="456" t="s">
        <v>233</v>
      </c>
      <c r="FB45" s="455" t="s">
        <v>245</v>
      </c>
      <c r="FC45" s="333"/>
      <c r="FD45" s="331" t="e">
        <f t="shared" si="160"/>
        <v>#DIV/0!</v>
      </c>
      <c r="FE45" s="331" t="e">
        <f>IF(SUM(EH45:EN45)&gt;'Datos Mes'!$B$22,'Datos Mes'!$B$22,SUM(EH45:EN45))</f>
        <v>#DIV/0!</v>
      </c>
      <c r="FF45" s="331" t="e">
        <f>FE45*'Datos Mes'!$B$30</f>
        <v>#DIV/0!</v>
      </c>
      <c r="FG45" s="331" t="e">
        <f t="shared" si="161"/>
        <v>#DIV/0!</v>
      </c>
      <c r="FH45" s="331" t="e">
        <f t="shared" si="162"/>
        <v>#DIV/0!</v>
      </c>
      <c r="FI45" s="334" t="e">
        <f>LOOKUP(FH45,'Datos Mes'!$B$54:$B$69,'Datos Mes'!$C$54:$C$69)</f>
        <v>#DIV/0!</v>
      </c>
      <c r="FJ45" s="331" t="e">
        <f>LOOKUP(FH45,'Datos Mes'!$B$54:$B$69,'Datos Mes'!$E$54:$E$69)</f>
        <v>#DIV/0!</v>
      </c>
      <c r="FK45" s="331" t="e">
        <f t="shared" si="163"/>
        <v>#DIV/0!</v>
      </c>
      <c r="FL45" s="331">
        <f t="shared" si="164"/>
        <v>0</v>
      </c>
      <c r="FM45" s="331">
        <f t="shared" si="165"/>
        <v>0</v>
      </c>
      <c r="FN45" s="331">
        <f t="shared" si="166"/>
        <v>0</v>
      </c>
      <c r="FO45" s="331" t="e">
        <f t="shared" si="167"/>
        <v>#DIV/0!</v>
      </c>
      <c r="FP45" s="331" t="e">
        <f t="shared" si="168"/>
        <v>#DIV/0!</v>
      </c>
      <c r="FQ45" s="335" t="e">
        <f t="shared" si="169"/>
        <v>#DIV/0!</v>
      </c>
      <c r="FS45" s="331" t="e">
        <f t="shared" si="170"/>
        <v>#DIV/0!</v>
      </c>
      <c r="FT45" s="331" t="e">
        <f>IF($FB45="Activo",LOOKUP($FA45,'Datos Mes'!$A$87:$A$92,'Datos Mes'!$C$87:$C$92),0)*$EO45</f>
        <v>#DIV/0!</v>
      </c>
      <c r="FU45" s="331" t="e">
        <f>IF($FB45="Activo",'Datos Mes'!$B$31,0)*$EO45</f>
        <v>#DIV/0!</v>
      </c>
      <c r="FV45" s="331" t="e">
        <f>'Datos Mes'!$B$32*$EO45</f>
        <v>#DIV/0!</v>
      </c>
      <c r="FW45" s="331" t="e">
        <f>'Datos Mes'!$D$28*$EO45</f>
        <v>#DIV/0!</v>
      </c>
      <c r="FX45" s="331" t="e">
        <f t="shared" si="171"/>
        <v>#DIV/0!</v>
      </c>
      <c r="FY45" s="331" t="e">
        <f t="shared" si="42"/>
        <v>#DIV/0!</v>
      </c>
      <c r="FZ45" s="331" t="e">
        <f t="shared" si="43"/>
        <v>#DIV/0!</v>
      </c>
      <c r="GA45" s="331">
        <f>(AS45+'Datos Mes'!B$24)*30/12</f>
        <v>9035.326086956522</v>
      </c>
      <c r="GB45" s="331" t="e">
        <f t="shared" si="172"/>
        <v>#DIV/0!</v>
      </c>
      <c r="GC45" s="331" t="e">
        <f t="shared" si="173"/>
        <v>#DIV/0!</v>
      </c>
      <c r="GD45" s="333" t="e">
        <f t="shared" si="174"/>
        <v>#DIV/0!</v>
      </c>
    </row>
    <row r="46" spans="1:186" s="329" customFormat="1" ht="15.75" customHeight="1">
      <c r="A46" s="421"/>
      <c r="B46" s="421"/>
      <c r="C46" s="311">
        <f t="shared" si="47"/>
        <v>0</v>
      </c>
      <c r="D46" s="429"/>
      <c r="E46" s="429"/>
      <c r="F46" s="429"/>
      <c r="G46" s="429"/>
      <c r="H46" s="429"/>
      <c r="I46" s="429"/>
      <c r="J46" s="429"/>
      <c r="K46" s="429"/>
      <c r="L46" s="429"/>
      <c r="M46" s="429"/>
      <c r="N46" s="429"/>
      <c r="O46" s="429"/>
      <c r="P46" s="429"/>
      <c r="Q46" s="429"/>
      <c r="R46" s="312"/>
      <c r="S46" s="430"/>
      <c r="T46" s="429"/>
      <c r="U46" s="429"/>
      <c r="V46" s="429"/>
      <c r="W46" s="429"/>
      <c r="X46" s="429"/>
      <c r="Y46" s="429"/>
      <c r="Z46" s="429"/>
      <c r="AA46" s="429"/>
      <c r="AB46" s="429"/>
      <c r="AC46" s="429"/>
      <c r="AD46" s="429"/>
      <c r="AE46" s="429"/>
      <c r="AF46" s="429"/>
      <c r="AG46" s="429"/>
      <c r="AH46" s="429"/>
      <c r="AI46" s="431"/>
      <c r="AJ46" s="328"/>
      <c r="AK46" s="314">
        <f t="shared" si="133"/>
        <v>0</v>
      </c>
      <c r="AL46" s="469">
        <f t="shared" si="134"/>
        <v>0</v>
      </c>
      <c r="AM46" s="469">
        <f t="shared" si="135"/>
        <v>0</v>
      </c>
      <c r="AN46" s="470">
        <f t="shared" si="136"/>
        <v>0</v>
      </c>
      <c r="AO46" s="469">
        <f t="shared" si="15"/>
        <v>0</v>
      </c>
      <c r="AP46" s="469">
        <f t="shared" si="16"/>
        <v>0</v>
      </c>
      <c r="AQ46" s="471">
        <f t="shared" si="137"/>
        <v>0</v>
      </c>
      <c r="AR46" s="472">
        <f t="shared" si="53"/>
        <v>0</v>
      </c>
      <c r="AS46" s="422"/>
      <c r="AT46" s="423">
        <f t="shared" si="138"/>
        <v>0</v>
      </c>
      <c r="AU46" s="422"/>
      <c r="AV46" s="315">
        <f t="shared" si="139"/>
        <v>0</v>
      </c>
      <c r="AW46" s="422"/>
      <c r="AX46" s="422"/>
      <c r="AY46" s="315">
        <f t="shared" si="140"/>
        <v>0</v>
      </c>
      <c r="AZ46" s="315">
        <f>(AQ46)*'Datos Mes'!$B$27+DB46</f>
        <v>0</v>
      </c>
      <c r="BA46" s="421"/>
      <c r="BB46" s="427"/>
      <c r="BC46" s="438"/>
      <c r="BF46" s="473"/>
      <c r="BG46" s="317">
        <f>(COUNTIF($D46:$AI46,"LL")+DL46)*(AS46-'Datos Mes'!$B$23)</f>
        <v>0</v>
      </c>
      <c r="BH46" s="474">
        <f t="shared" si="141"/>
        <v>0</v>
      </c>
      <c r="BI46" s="402"/>
      <c r="BJ46" s="403"/>
      <c r="BK46" s="403"/>
      <c r="BL46" s="403"/>
      <c r="BM46" s="403"/>
      <c r="BN46" s="403"/>
      <c r="BO46" s="403"/>
      <c r="BP46" s="403"/>
      <c r="BQ46" s="403"/>
      <c r="BR46" s="403"/>
      <c r="BS46" s="403"/>
      <c r="BT46" s="404"/>
      <c r="BU46" s="404"/>
      <c r="BV46" s="404"/>
      <c r="BW46" s="405"/>
      <c r="BX46" s="406"/>
      <c r="BY46" s="403"/>
      <c r="BZ46" s="403"/>
      <c r="CA46" s="407"/>
      <c r="CB46" s="407"/>
      <c r="CC46" s="408"/>
      <c r="CD46" s="408"/>
      <c r="CE46" s="408"/>
      <c r="CF46" s="408"/>
      <c r="CG46" s="408"/>
      <c r="CH46" s="407"/>
      <c r="CI46" s="407"/>
      <c r="CJ46" s="408"/>
      <c r="CK46" s="408"/>
      <c r="CL46" s="408"/>
      <c r="CM46" s="408"/>
      <c r="CN46" s="408"/>
      <c r="CO46" s="407"/>
      <c r="CP46" s="409"/>
      <c r="CQ46" s="410"/>
      <c r="CR46" s="411"/>
      <c r="CS46" s="410"/>
      <c r="CT46" s="410"/>
      <c r="CU46" s="410"/>
      <c r="CV46" s="410"/>
      <c r="CW46" s="410"/>
      <c r="CX46" s="404"/>
      <c r="CY46" s="404"/>
      <c r="CZ46" s="320">
        <f t="shared" si="142"/>
        <v>0</v>
      </c>
      <c r="DA46" s="321"/>
      <c r="DB46" s="414"/>
      <c r="DC46" s="322">
        <f t="shared" si="143"/>
        <v>0</v>
      </c>
      <c r="DD46" s="413"/>
      <c r="DE46" s="414"/>
      <c r="DF46" s="323">
        <f t="shared" si="144"/>
        <v>0</v>
      </c>
      <c r="DG46" s="323">
        <f t="shared" si="145"/>
        <v>0</v>
      </c>
      <c r="DH46" s="324">
        <f t="shared" si="146"/>
        <v>0</v>
      </c>
      <c r="DI46" s="325">
        <f t="shared" si="147"/>
        <v>0</v>
      </c>
      <c r="DJ46" s="177"/>
      <c r="DK46" s="315">
        <f t="shared" si="148"/>
        <v>0</v>
      </c>
      <c r="DL46" s="315">
        <f t="shared" si="149"/>
        <v>0</v>
      </c>
      <c r="DM46" s="315">
        <f t="shared" si="150"/>
        <v>0</v>
      </c>
      <c r="DN46" s="415"/>
      <c r="DO46" s="416"/>
      <c r="DP46" s="416"/>
      <c r="DQ46" s="416"/>
      <c r="DR46" s="417"/>
      <c r="DS46" s="416"/>
      <c r="DT46" s="416"/>
      <c r="DU46" s="416"/>
      <c r="DV46" s="418"/>
      <c r="DW46" s="416"/>
      <c r="DX46" s="416"/>
      <c r="DY46" s="419"/>
      <c r="DZ46" s="419"/>
      <c r="EA46" s="420"/>
      <c r="EB46" s="313"/>
      <c r="EC46" s="329" t="s">
        <v>133</v>
      </c>
      <c r="EF46" s="330">
        <f>'Datos Mes'!$B$23</f>
        <v>7000</v>
      </c>
      <c r="EG46" s="330">
        <f t="shared" si="151"/>
        <v>0</v>
      </c>
      <c r="EH46" s="330">
        <f t="shared" si="152"/>
        <v>0</v>
      </c>
      <c r="EI46" s="330" t="e">
        <f t="shared" si="153"/>
        <v>#DIV/0!</v>
      </c>
      <c r="EJ46" s="330" t="e">
        <f t="shared" si="154"/>
        <v>#DIV/0!</v>
      </c>
      <c r="EK46" s="330">
        <f t="shared" si="155"/>
        <v>0</v>
      </c>
      <c r="EL46" s="330">
        <f t="shared" si="156"/>
        <v>0</v>
      </c>
      <c r="EM46" s="330">
        <f t="shared" si="157"/>
        <v>0</v>
      </c>
      <c r="EN46" s="330">
        <f>'Datos Mes'!$B$24*AL46</f>
        <v>0</v>
      </c>
      <c r="EO46" s="330" t="e">
        <f>IF(SUM(EH46:EN46)&gt;'Datos Mes'!$B$21,'Datos Mes'!$B$21,SUM(EH46:EN46))</f>
        <v>#DIV/0!</v>
      </c>
      <c r="EP46" s="330" t="e">
        <f>IF(SUM(EH46:EN46)&gt;'Datos Mes'!$B$21,SUM(EH46:EN46)-EO46,0)</f>
        <v>#DIV/0!</v>
      </c>
      <c r="EQ46" s="330"/>
      <c r="ER46" s="330" t="e">
        <f>LOOKUP(EO46/AL46,'Datos Mes'!$B$75:$B$82,'Datos Mes'!$C$75:$C$82)*EQ46</f>
        <v>#DIV/0!</v>
      </c>
      <c r="ES46" s="330">
        <f>'Datos Mes'!$B$25*$AQ46</f>
        <v>0</v>
      </c>
      <c r="ET46" s="330">
        <f>'Datos Mes'!$B$26*$AQ46</f>
        <v>0</v>
      </c>
      <c r="EU46" s="330">
        <f t="shared" si="158"/>
        <v>0</v>
      </c>
      <c r="EV46" s="331" t="e">
        <f t="shared" si="159"/>
        <v>#DIV/0!</v>
      </c>
      <c r="EW46" s="455" t="s">
        <v>244</v>
      </c>
      <c r="EX46" s="457"/>
      <c r="EY46" s="331" t="e">
        <f>'Datos Mes'!$B$28*EO46</f>
        <v>#DIV/0!</v>
      </c>
      <c r="EZ46" s="331" t="e">
        <f>IF(EX46*'Datos Mes'!$B$19-EY46&gt;0,EX46*'Datos Mes'!$B$19-EY46,0)</f>
        <v>#DIV/0!</v>
      </c>
      <c r="FA46" s="456" t="s">
        <v>233</v>
      </c>
      <c r="FB46" s="455" t="s">
        <v>245</v>
      </c>
      <c r="FC46" s="333"/>
      <c r="FD46" s="331" t="e">
        <f t="shared" si="160"/>
        <v>#DIV/0!</v>
      </c>
      <c r="FE46" s="331" t="e">
        <f>IF(SUM(EH46:EN46)&gt;'Datos Mes'!$B$22,'Datos Mes'!$B$22,SUM(EH46:EN46))</f>
        <v>#DIV/0!</v>
      </c>
      <c r="FF46" s="331" t="e">
        <f>FE46*'Datos Mes'!$B$30</f>
        <v>#DIV/0!</v>
      </c>
      <c r="FG46" s="331" t="e">
        <f t="shared" si="161"/>
        <v>#DIV/0!</v>
      </c>
      <c r="FH46" s="331" t="e">
        <f t="shared" si="162"/>
        <v>#DIV/0!</v>
      </c>
      <c r="FI46" s="334" t="e">
        <f>LOOKUP(FH46,'Datos Mes'!$B$54:$B$69,'Datos Mes'!$C$54:$C$69)</f>
        <v>#DIV/0!</v>
      </c>
      <c r="FJ46" s="331" t="e">
        <f>LOOKUP(FH46,'Datos Mes'!$B$54:$B$69,'Datos Mes'!$E$54:$E$69)</f>
        <v>#DIV/0!</v>
      </c>
      <c r="FK46" s="331" t="e">
        <f t="shared" si="163"/>
        <v>#DIV/0!</v>
      </c>
      <c r="FL46" s="331">
        <f t="shared" si="164"/>
        <v>0</v>
      </c>
      <c r="FM46" s="331">
        <f t="shared" si="165"/>
        <v>0</v>
      </c>
      <c r="FN46" s="331">
        <f t="shared" si="166"/>
        <v>0</v>
      </c>
      <c r="FO46" s="331" t="e">
        <f t="shared" si="167"/>
        <v>#DIV/0!</v>
      </c>
      <c r="FP46" s="331" t="e">
        <f t="shared" si="168"/>
        <v>#DIV/0!</v>
      </c>
      <c r="FQ46" s="335" t="e">
        <f t="shared" si="169"/>
        <v>#DIV/0!</v>
      </c>
      <c r="FS46" s="331" t="e">
        <f t="shared" si="170"/>
        <v>#DIV/0!</v>
      </c>
      <c r="FT46" s="331" t="e">
        <f>IF($FB46="Activo",LOOKUP($FA46,'Datos Mes'!$A$87:$A$92,'Datos Mes'!$C$87:$C$92),0)*$EO46</f>
        <v>#DIV/0!</v>
      </c>
      <c r="FU46" s="331" t="e">
        <f>IF($FB46="Activo",'Datos Mes'!$B$31,0)*$EO46</f>
        <v>#DIV/0!</v>
      </c>
      <c r="FV46" s="331" t="e">
        <f>'Datos Mes'!$B$32*$EO46</f>
        <v>#DIV/0!</v>
      </c>
      <c r="FW46" s="331" t="e">
        <f>'Datos Mes'!$D$28*$EO46</f>
        <v>#DIV/0!</v>
      </c>
      <c r="FX46" s="331" t="e">
        <f t="shared" si="171"/>
        <v>#DIV/0!</v>
      </c>
      <c r="FY46" s="331" t="e">
        <f t="shared" si="42"/>
        <v>#DIV/0!</v>
      </c>
      <c r="FZ46" s="331" t="e">
        <f t="shared" si="43"/>
        <v>#DIV/0!</v>
      </c>
      <c r="GA46" s="331">
        <f>(AS46+'Datos Mes'!B$24)*30/12</f>
        <v>9035.326086956522</v>
      </c>
      <c r="GB46" s="331" t="e">
        <f t="shared" si="172"/>
        <v>#DIV/0!</v>
      </c>
      <c r="GC46" s="331" t="e">
        <f t="shared" si="173"/>
        <v>#DIV/0!</v>
      </c>
      <c r="GD46" s="333" t="e">
        <f t="shared" si="174"/>
        <v>#DIV/0!</v>
      </c>
    </row>
    <row r="47" spans="1:186" s="329" customFormat="1" ht="15.75" customHeight="1">
      <c r="A47" s="421"/>
      <c r="B47" s="421"/>
      <c r="C47" s="311">
        <f t="shared" si="47"/>
        <v>0</v>
      </c>
      <c r="D47" s="429"/>
      <c r="E47" s="429"/>
      <c r="F47" s="429"/>
      <c r="G47" s="429"/>
      <c r="H47" s="429"/>
      <c r="I47" s="429"/>
      <c r="J47" s="429"/>
      <c r="K47" s="429"/>
      <c r="L47" s="429"/>
      <c r="M47" s="429"/>
      <c r="N47" s="429"/>
      <c r="O47" s="429"/>
      <c r="P47" s="429"/>
      <c r="Q47" s="429"/>
      <c r="R47" s="312"/>
      <c r="S47" s="430"/>
      <c r="T47" s="429"/>
      <c r="U47" s="429"/>
      <c r="V47" s="429"/>
      <c r="W47" s="429"/>
      <c r="X47" s="429"/>
      <c r="Y47" s="429"/>
      <c r="Z47" s="429"/>
      <c r="AA47" s="429"/>
      <c r="AB47" s="429"/>
      <c r="AC47" s="429"/>
      <c r="AD47" s="429"/>
      <c r="AE47" s="429"/>
      <c r="AF47" s="429"/>
      <c r="AG47" s="429"/>
      <c r="AH47" s="429"/>
      <c r="AI47" s="431"/>
      <c r="AJ47" s="328"/>
      <c r="AK47" s="314">
        <f t="shared" si="133"/>
        <v>0</v>
      </c>
      <c r="AL47" s="469">
        <f t="shared" si="134"/>
        <v>0</v>
      </c>
      <c r="AM47" s="469">
        <f t="shared" si="135"/>
        <v>0</v>
      </c>
      <c r="AN47" s="470">
        <f t="shared" si="136"/>
        <v>0</v>
      </c>
      <c r="AO47" s="469">
        <f t="shared" si="15"/>
        <v>0</v>
      </c>
      <c r="AP47" s="469">
        <f t="shared" si="16"/>
        <v>0</v>
      </c>
      <c r="AQ47" s="471">
        <f t="shared" si="137"/>
        <v>0</v>
      </c>
      <c r="AR47" s="472">
        <f t="shared" si="53"/>
        <v>0</v>
      </c>
      <c r="AS47" s="422"/>
      <c r="AT47" s="423">
        <f t="shared" si="138"/>
        <v>0</v>
      </c>
      <c r="AU47" s="422"/>
      <c r="AV47" s="315">
        <f t="shared" si="139"/>
        <v>0</v>
      </c>
      <c r="AW47" s="422"/>
      <c r="AX47" s="422"/>
      <c r="AY47" s="315">
        <f t="shared" si="140"/>
        <v>0</v>
      </c>
      <c r="AZ47" s="315">
        <f>(AQ47)*'Datos Mes'!$B$27+DB47</f>
        <v>0</v>
      </c>
      <c r="BA47" s="421"/>
      <c r="BB47" s="427"/>
      <c r="BC47" s="438"/>
      <c r="BF47" s="473"/>
      <c r="BG47" s="317">
        <f>(COUNTIF($D47:$AI47,"LL")+DL47)*(AS47-'Datos Mes'!$B$23)</f>
        <v>0</v>
      </c>
      <c r="BH47" s="474">
        <f t="shared" si="141"/>
        <v>0</v>
      </c>
      <c r="BI47" s="402"/>
      <c r="BJ47" s="403"/>
      <c r="BK47" s="403"/>
      <c r="BL47" s="403"/>
      <c r="BM47" s="403"/>
      <c r="BN47" s="403"/>
      <c r="BO47" s="403"/>
      <c r="BP47" s="403"/>
      <c r="BQ47" s="403"/>
      <c r="BR47" s="403"/>
      <c r="BS47" s="403"/>
      <c r="BT47" s="404"/>
      <c r="BU47" s="404"/>
      <c r="BV47" s="404"/>
      <c r="BW47" s="405"/>
      <c r="BX47" s="406"/>
      <c r="BY47" s="403"/>
      <c r="BZ47" s="403"/>
      <c r="CA47" s="407"/>
      <c r="CB47" s="407"/>
      <c r="CC47" s="408"/>
      <c r="CD47" s="408"/>
      <c r="CE47" s="408"/>
      <c r="CF47" s="408"/>
      <c r="CG47" s="408"/>
      <c r="CH47" s="407"/>
      <c r="CI47" s="407"/>
      <c r="CJ47" s="408"/>
      <c r="CK47" s="408"/>
      <c r="CL47" s="408"/>
      <c r="CM47" s="408"/>
      <c r="CN47" s="408"/>
      <c r="CO47" s="407"/>
      <c r="CP47" s="409"/>
      <c r="CQ47" s="410"/>
      <c r="CR47" s="411"/>
      <c r="CS47" s="410"/>
      <c r="CT47" s="410"/>
      <c r="CU47" s="410"/>
      <c r="CV47" s="410"/>
      <c r="CW47" s="410"/>
      <c r="CX47" s="404"/>
      <c r="CY47" s="404"/>
      <c r="CZ47" s="320">
        <f t="shared" si="142"/>
        <v>0</v>
      </c>
      <c r="DA47" s="321"/>
      <c r="DB47" s="414"/>
      <c r="DC47" s="322">
        <f t="shared" si="143"/>
        <v>0</v>
      </c>
      <c r="DD47" s="413"/>
      <c r="DE47" s="414"/>
      <c r="DF47" s="323">
        <f t="shared" si="144"/>
        <v>0</v>
      </c>
      <c r="DG47" s="323">
        <f t="shared" si="145"/>
        <v>0</v>
      </c>
      <c r="DH47" s="324">
        <f t="shared" si="146"/>
        <v>0</v>
      </c>
      <c r="DI47" s="325">
        <f t="shared" si="147"/>
        <v>0</v>
      </c>
      <c r="DJ47" s="177"/>
      <c r="DK47" s="315">
        <f t="shared" si="148"/>
        <v>0</v>
      </c>
      <c r="DL47" s="315">
        <f t="shared" si="149"/>
        <v>0</v>
      </c>
      <c r="DM47" s="315">
        <f t="shared" si="150"/>
        <v>0</v>
      </c>
      <c r="DN47" s="415"/>
      <c r="DO47" s="416"/>
      <c r="DP47" s="416"/>
      <c r="DQ47" s="416"/>
      <c r="DR47" s="417"/>
      <c r="DS47" s="416"/>
      <c r="DT47" s="416"/>
      <c r="DU47" s="416"/>
      <c r="DV47" s="418"/>
      <c r="DW47" s="416"/>
      <c r="DX47" s="416"/>
      <c r="DY47" s="419"/>
      <c r="DZ47" s="419"/>
      <c r="EA47" s="420"/>
      <c r="EB47" s="313"/>
      <c r="EC47" s="329" t="s">
        <v>133</v>
      </c>
      <c r="EF47" s="330">
        <f>'Datos Mes'!$B$23</f>
        <v>7000</v>
      </c>
      <c r="EG47" s="330">
        <f t="shared" si="151"/>
        <v>0</v>
      </c>
      <c r="EH47" s="330">
        <f t="shared" si="152"/>
        <v>0</v>
      </c>
      <c r="EI47" s="330" t="e">
        <f t="shared" si="153"/>
        <v>#DIV/0!</v>
      </c>
      <c r="EJ47" s="330" t="e">
        <f t="shared" si="154"/>
        <v>#DIV/0!</v>
      </c>
      <c r="EK47" s="330">
        <f t="shared" si="155"/>
        <v>0</v>
      </c>
      <c r="EL47" s="330">
        <f t="shared" si="156"/>
        <v>0</v>
      </c>
      <c r="EM47" s="330">
        <f t="shared" si="157"/>
        <v>0</v>
      </c>
      <c r="EN47" s="330">
        <f>'Datos Mes'!$B$24*AL47</f>
        <v>0</v>
      </c>
      <c r="EO47" s="330" t="e">
        <f>IF(SUM(EH47:EN47)&gt;'Datos Mes'!$B$21,'Datos Mes'!$B$21,SUM(EH47:EN47))</f>
        <v>#DIV/0!</v>
      </c>
      <c r="EP47" s="330" t="e">
        <f>IF(SUM(EH47:EN47)&gt;'Datos Mes'!$B$21,SUM(EH47:EN47)-EO47,0)</f>
        <v>#DIV/0!</v>
      </c>
      <c r="EQ47" s="330"/>
      <c r="ER47" s="330" t="e">
        <f>LOOKUP(EO47/AL47,'Datos Mes'!$B$75:$B$82,'Datos Mes'!$C$75:$C$82)*EQ47</f>
        <v>#DIV/0!</v>
      </c>
      <c r="ES47" s="330">
        <f>'Datos Mes'!$B$25*$AQ47</f>
        <v>0</v>
      </c>
      <c r="ET47" s="330">
        <f>'Datos Mes'!$B$26*$AQ47</f>
        <v>0</v>
      </c>
      <c r="EU47" s="330">
        <f t="shared" si="158"/>
        <v>0</v>
      </c>
      <c r="EV47" s="331" t="e">
        <f t="shared" si="159"/>
        <v>#DIV/0!</v>
      </c>
      <c r="EW47" s="455" t="s">
        <v>244</v>
      </c>
      <c r="EX47" s="457"/>
      <c r="EY47" s="331" t="e">
        <f>'Datos Mes'!$B$28*EO47</f>
        <v>#DIV/0!</v>
      </c>
      <c r="EZ47" s="331" t="e">
        <f>IF(EX47*'Datos Mes'!$B$19-EY47&gt;0,EX47*'Datos Mes'!$B$19-EY47,0)</f>
        <v>#DIV/0!</v>
      </c>
      <c r="FA47" s="456" t="s">
        <v>233</v>
      </c>
      <c r="FB47" s="455" t="s">
        <v>245</v>
      </c>
      <c r="FC47" s="333"/>
      <c r="FD47" s="331" t="e">
        <f t="shared" si="160"/>
        <v>#DIV/0!</v>
      </c>
      <c r="FE47" s="331" t="e">
        <f>IF(SUM(EH47:EN47)&gt;'Datos Mes'!$B$22,'Datos Mes'!$B$22,SUM(EH47:EN47))</f>
        <v>#DIV/0!</v>
      </c>
      <c r="FF47" s="331" t="e">
        <f>FE47*'Datos Mes'!$B$30</f>
        <v>#DIV/0!</v>
      </c>
      <c r="FG47" s="331" t="e">
        <f t="shared" si="161"/>
        <v>#DIV/0!</v>
      </c>
      <c r="FH47" s="331" t="e">
        <f t="shared" si="162"/>
        <v>#DIV/0!</v>
      </c>
      <c r="FI47" s="334" t="e">
        <f>LOOKUP(FH47,'Datos Mes'!$B$54:$B$69,'Datos Mes'!$C$54:$C$69)</f>
        <v>#DIV/0!</v>
      </c>
      <c r="FJ47" s="331" t="e">
        <f>LOOKUP(FH47,'Datos Mes'!$B$54:$B$69,'Datos Mes'!$E$54:$E$69)</f>
        <v>#DIV/0!</v>
      </c>
      <c r="FK47" s="331" t="e">
        <f t="shared" si="163"/>
        <v>#DIV/0!</v>
      </c>
      <c r="FL47" s="331">
        <f t="shared" si="164"/>
        <v>0</v>
      </c>
      <c r="FM47" s="331">
        <f t="shared" si="165"/>
        <v>0</v>
      </c>
      <c r="FN47" s="331">
        <f t="shared" si="166"/>
        <v>0</v>
      </c>
      <c r="FO47" s="331" t="e">
        <f t="shared" si="167"/>
        <v>#DIV/0!</v>
      </c>
      <c r="FP47" s="331" t="e">
        <f t="shared" si="168"/>
        <v>#DIV/0!</v>
      </c>
      <c r="FQ47" s="335" t="e">
        <f t="shared" si="169"/>
        <v>#DIV/0!</v>
      </c>
      <c r="FS47" s="331" t="e">
        <f t="shared" si="170"/>
        <v>#DIV/0!</v>
      </c>
      <c r="FT47" s="331" t="e">
        <f>IF($FB47="Activo",LOOKUP($FA47,'Datos Mes'!$A$87:$A$92,'Datos Mes'!$C$87:$C$92),0)*$EO47</f>
        <v>#DIV/0!</v>
      </c>
      <c r="FU47" s="331" t="e">
        <f>IF($FB47="Activo",'Datos Mes'!$B$31,0)*$EO47</f>
        <v>#DIV/0!</v>
      </c>
      <c r="FV47" s="331" t="e">
        <f>'Datos Mes'!$B$32*$EO47</f>
        <v>#DIV/0!</v>
      </c>
      <c r="FW47" s="331" t="e">
        <f>'Datos Mes'!$D$28*$EO47</f>
        <v>#DIV/0!</v>
      </c>
      <c r="FX47" s="331" t="e">
        <f t="shared" si="171"/>
        <v>#DIV/0!</v>
      </c>
      <c r="FY47" s="331" t="e">
        <f t="shared" si="42"/>
        <v>#DIV/0!</v>
      </c>
      <c r="FZ47" s="331" t="e">
        <f t="shared" si="43"/>
        <v>#DIV/0!</v>
      </c>
      <c r="GA47" s="331">
        <f>(AS47+'Datos Mes'!B$24)*30/12</f>
        <v>9035.326086956522</v>
      </c>
      <c r="GB47" s="331" t="e">
        <f t="shared" si="172"/>
        <v>#DIV/0!</v>
      </c>
      <c r="GC47" s="331" t="e">
        <f t="shared" si="173"/>
        <v>#DIV/0!</v>
      </c>
      <c r="GD47" s="333" t="e">
        <f t="shared" si="174"/>
        <v>#DIV/0!</v>
      </c>
    </row>
    <row r="48" spans="1:186" s="329" customFormat="1" ht="15.75" customHeight="1">
      <c r="A48" s="421"/>
      <c r="B48" s="421"/>
      <c r="C48" s="311">
        <f t="shared" si="47"/>
        <v>0</v>
      </c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312"/>
      <c r="S48" s="430"/>
      <c r="T48" s="429"/>
      <c r="U48" s="429"/>
      <c r="V48" s="429"/>
      <c r="W48" s="429"/>
      <c r="X48" s="429"/>
      <c r="Y48" s="429"/>
      <c r="Z48" s="429"/>
      <c r="AA48" s="429"/>
      <c r="AB48" s="429"/>
      <c r="AC48" s="429"/>
      <c r="AD48" s="429"/>
      <c r="AE48" s="429"/>
      <c r="AF48" s="429"/>
      <c r="AG48" s="429"/>
      <c r="AH48" s="429"/>
      <c r="AI48" s="431"/>
      <c r="AJ48" s="328"/>
      <c r="AK48" s="314">
        <f t="shared" si="133"/>
        <v>0</v>
      </c>
      <c r="AL48" s="469">
        <f t="shared" si="134"/>
        <v>0</v>
      </c>
      <c r="AM48" s="469">
        <f t="shared" si="135"/>
        <v>0</v>
      </c>
      <c r="AN48" s="470">
        <f t="shared" si="136"/>
        <v>0</v>
      </c>
      <c r="AO48" s="469">
        <f t="shared" si="15"/>
        <v>0</v>
      </c>
      <c r="AP48" s="469">
        <f t="shared" si="16"/>
        <v>0</v>
      </c>
      <c r="AQ48" s="471">
        <f t="shared" si="137"/>
        <v>0</v>
      </c>
      <c r="AR48" s="472">
        <f t="shared" si="53"/>
        <v>0</v>
      </c>
      <c r="AS48" s="422"/>
      <c r="AT48" s="423">
        <f t="shared" si="138"/>
        <v>0</v>
      </c>
      <c r="AU48" s="422"/>
      <c r="AV48" s="315">
        <f t="shared" si="139"/>
        <v>0</v>
      </c>
      <c r="AW48" s="422"/>
      <c r="AX48" s="422"/>
      <c r="AY48" s="315">
        <f t="shared" si="140"/>
        <v>0</v>
      </c>
      <c r="AZ48" s="315">
        <f>(AQ48)*'Datos Mes'!$B$27+DB48</f>
        <v>0</v>
      </c>
      <c r="BA48" s="421"/>
      <c r="BB48" s="427"/>
      <c r="BC48" s="438"/>
      <c r="BF48" s="473"/>
      <c r="BG48" s="317">
        <f>(COUNTIF($D48:$AI48,"LL")+DL48)*(AS48-'Datos Mes'!$B$23)</f>
        <v>0</v>
      </c>
      <c r="BH48" s="474">
        <f t="shared" si="141"/>
        <v>0</v>
      </c>
      <c r="BI48" s="402"/>
      <c r="BJ48" s="403"/>
      <c r="BK48" s="403"/>
      <c r="BL48" s="403"/>
      <c r="BM48" s="403"/>
      <c r="BN48" s="403"/>
      <c r="BO48" s="403"/>
      <c r="BP48" s="403"/>
      <c r="BQ48" s="403"/>
      <c r="BR48" s="403"/>
      <c r="BS48" s="403"/>
      <c r="BT48" s="404"/>
      <c r="BU48" s="404"/>
      <c r="BV48" s="404"/>
      <c r="BW48" s="405"/>
      <c r="BX48" s="406"/>
      <c r="BY48" s="403"/>
      <c r="BZ48" s="403"/>
      <c r="CA48" s="407"/>
      <c r="CB48" s="407"/>
      <c r="CC48" s="408"/>
      <c r="CD48" s="408"/>
      <c r="CE48" s="408"/>
      <c r="CF48" s="408"/>
      <c r="CG48" s="408"/>
      <c r="CH48" s="407"/>
      <c r="CI48" s="407"/>
      <c r="CJ48" s="408"/>
      <c r="CK48" s="408"/>
      <c r="CL48" s="408"/>
      <c r="CM48" s="408"/>
      <c r="CN48" s="408"/>
      <c r="CO48" s="407"/>
      <c r="CP48" s="409"/>
      <c r="CQ48" s="410"/>
      <c r="CR48" s="411"/>
      <c r="CS48" s="410"/>
      <c r="CT48" s="410"/>
      <c r="CU48" s="410"/>
      <c r="CV48" s="410"/>
      <c r="CW48" s="410"/>
      <c r="CX48" s="404"/>
      <c r="CY48" s="404"/>
      <c r="CZ48" s="320">
        <f t="shared" si="142"/>
        <v>0</v>
      </c>
      <c r="DA48" s="321"/>
      <c r="DB48" s="414"/>
      <c r="DC48" s="322">
        <f t="shared" si="143"/>
        <v>0</v>
      </c>
      <c r="DD48" s="413"/>
      <c r="DE48" s="414"/>
      <c r="DF48" s="323">
        <f t="shared" si="144"/>
        <v>0</v>
      </c>
      <c r="DG48" s="323">
        <f t="shared" si="145"/>
        <v>0</v>
      </c>
      <c r="DH48" s="324">
        <f t="shared" si="146"/>
        <v>0</v>
      </c>
      <c r="DI48" s="325">
        <f t="shared" si="147"/>
        <v>0</v>
      </c>
      <c r="DJ48" s="177"/>
      <c r="DK48" s="315">
        <f t="shared" si="148"/>
        <v>0</v>
      </c>
      <c r="DL48" s="315">
        <f t="shared" si="149"/>
        <v>0</v>
      </c>
      <c r="DM48" s="315">
        <f t="shared" si="150"/>
        <v>0</v>
      </c>
      <c r="DN48" s="415"/>
      <c r="DO48" s="416"/>
      <c r="DP48" s="416"/>
      <c r="DQ48" s="416"/>
      <c r="DR48" s="417"/>
      <c r="DS48" s="416"/>
      <c r="DT48" s="416"/>
      <c r="DU48" s="416"/>
      <c r="DV48" s="418"/>
      <c r="DW48" s="416"/>
      <c r="DX48" s="416"/>
      <c r="DY48" s="419"/>
      <c r="DZ48" s="419"/>
      <c r="EA48" s="420"/>
      <c r="EB48" s="313"/>
      <c r="EC48" s="329" t="s">
        <v>133</v>
      </c>
      <c r="EF48" s="330">
        <f>'Datos Mes'!$B$23</f>
        <v>7000</v>
      </c>
      <c r="EG48" s="330">
        <f t="shared" si="151"/>
        <v>0</v>
      </c>
      <c r="EH48" s="330">
        <f t="shared" si="152"/>
        <v>0</v>
      </c>
      <c r="EI48" s="330" t="e">
        <f t="shared" si="153"/>
        <v>#DIV/0!</v>
      </c>
      <c r="EJ48" s="330" t="e">
        <f t="shared" si="154"/>
        <v>#DIV/0!</v>
      </c>
      <c r="EK48" s="330">
        <f t="shared" si="155"/>
        <v>0</v>
      </c>
      <c r="EL48" s="330">
        <f t="shared" si="156"/>
        <v>0</v>
      </c>
      <c r="EM48" s="330">
        <f t="shared" si="157"/>
        <v>0</v>
      </c>
      <c r="EN48" s="330">
        <f>'Datos Mes'!$B$24*AL48</f>
        <v>0</v>
      </c>
      <c r="EO48" s="330" t="e">
        <f>IF(SUM(EH48:EN48)&gt;'Datos Mes'!$B$21,'Datos Mes'!$B$21,SUM(EH48:EN48))</f>
        <v>#DIV/0!</v>
      </c>
      <c r="EP48" s="330" t="e">
        <f>IF(SUM(EH48:EN48)&gt;'Datos Mes'!$B$21,SUM(EH48:EN48)-EO48,0)</f>
        <v>#DIV/0!</v>
      </c>
      <c r="EQ48" s="330"/>
      <c r="ER48" s="330" t="e">
        <f>LOOKUP(EO48/AL48,'Datos Mes'!$B$75:$B$82,'Datos Mes'!$C$75:$C$82)*EQ48</f>
        <v>#DIV/0!</v>
      </c>
      <c r="ES48" s="330">
        <f>'Datos Mes'!$B$25*$AQ48</f>
        <v>0</v>
      </c>
      <c r="ET48" s="330">
        <f>'Datos Mes'!$B$26*$AQ48</f>
        <v>0</v>
      </c>
      <c r="EU48" s="330">
        <f t="shared" si="158"/>
        <v>0</v>
      </c>
      <c r="EV48" s="331" t="e">
        <f t="shared" si="159"/>
        <v>#DIV/0!</v>
      </c>
      <c r="EW48" s="455" t="s">
        <v>244</v>
      </c>
      <c r="EX48" s="457"/>
      <c r="EY48" s="331" t="e">
        <f>'Datos Mes'!$B$28*EO48</f>
        <v>#DIV/0!</v>
      </c>
      <c r="EZ48" s="331" t="e">
        <f>IF(EX48*'Datos Mes'!$B$19-EY48&gt;0,EX48*'Datos Mes'!$B$19-EY48,0)</f>
        <v>#DIV/0!</v>
      </c>
      <c r="FA48" s="456" t="s">
        <v>233</v>
      </c>
      <c r="FB48" s="455" t="s">
        <v>245</v>
      </c>
      <c r="FC48" s="333"/>
      <c r="FD48" s="331" t="e">
        <f t="shared" si="160"/>
        <v>#DIV/0!</v>
      </c>
      <c r="FE48" s="331" t="e">
        <f>IF(SUM(EH48:EN48)&gt;'Datos Mes'!$B$22,'Datos Mes'!$B$22,SUM(EH48:EN48))</f>
        <v>#DIV/0!</v>
      </c>
      <c r="FF48" s="331" t="e">
        <f>FE48*'Datos Mes'!$B$30</f>
        <v>#DIV/0!</v>
      </c>
      <c r="FG48" s="331" t="e">
        <f t="shared" si="161"/>
        <v>#DIV/0!</v>
      </c>
      <c r="FH48" s="331" t="e">
        <f t="shared" si="162"/>
        <v>#DIV/0!</v>
      </c>
      <c r="FI48" s="334" t="e">
        <f>LOOKUP(FH48,'Datos Mes'!$B$54:$B$69,'Datos Mes'!$C$54:$C$69)</f>
        <v>#DIV/0!</v>
      </c>
      <c r="FJ48" s="331" t="e">
        <f>LOOKUP(FH48,'Datos Mes'!$B$54:$B$69,'Datos Mes'!$E$54:$E$69)</f>
        <v>#DIV/0!</v>
      </c>
      <c r="FK48" s="331" t="e">
        <f t="shared" si="163"/>
        <v>#DIV/0!</v>
      </c>
      <c r="FL48" s="331">
        <f t="shared" si="164"/>
        <v>0</v>
      </c>
      <c r="FM48" s="331">
        <f t="shared" si="165"/>
        <v>0</v>
      </c>
      <c r="FN48" s="331">
        <f t="shared" si="166"/>
        <v>0</v>
      </c>
      <c r="FO48" s="331" t="e">
        <f t="shared" si="167"/>
        <v>#DIV/0!</v>
      </c>
      <c r="FP48" s="331" t="e">
        <f t="shared" si="168"/>
        <v>#DIV/0!</v>
      </c>
      <c r="FQ48" s="335" t="e">
        <f t="shared" si="169"/>
        <v>#DIV/0!</v>
      </c>
      <c r="FS48" s="331" t="e">
        <f t="shared" si="170"/>
        <v>#DIV/0!</v>
      </c>
      <c r="FT48" s="331" t="e">
        <f>IF($FB48="Activo",LOOKUP($FA48,'Datos Mes'!$A$87:$A$92,'Datos Mes'!$C$87:$C$92),0)*$EO48</f>
        <v>#DIV/0!</v>
      </c>
      <c r="FU48" s="331" t="e">
        <f>IF($FB48="Activo",'Datos Mes'!$B$31,0)*$EO48</f>
        <v>#DIV/0!</v>
      </c>
      <c r="FV48" s="331" t="e">
        <f>'Datos Mes'!$B$32*$EO48</f>
        <v>#DIV/0!</v>
      </c>
      <c r="FW48" s="331" t="e">
        <f>'Datos Mes'!$D$28*$EO48</f>
        <v>#DIV/0!</v>
      </c>
      <c r="FX48" s="331" t="e">
        <f t="shared" si="171"/>
        <v>#DIV/0!</v>
      </c>
      <c r="FY48" s="331" t="e">
        <f t="shared" si="42"/>
        <v>#DIV/0!</v>
      </c>
      <c r="FZ48" s="331" t="e">
        <f t="shared" si="43"/>
        <v>#DIV/0!</v>
      </c>
      <c r="GA48" s="331">
        <f>(AS48+'Datos Mes'!B$24)*30/12</f>
        <v>9035.326086956522</v>
      </c>
      <c r="GB48" s="331" t="e">
        <f t="shared" si="172"/>
        <v>#DIV/0!</v>
      </c>
      <c r="GC48" s="331" t="e">
        <f t="shared" si="173"/>
        <v>#DIV/0!</v>
      </c>
      <c r="GD48" s="333" t="e">
        <f t="shared" si="174"/>
        <v>#DIV/0!</v>
      </c>
    </row>
    <row r="49" spans="1:186" s="329" customFormat="1" ht="15.75" customHeight="1">
      <c r="A49" s="421"/>
      <c r="B49" s="421"/>
      <c r="C49" s="311">
        <f t="shared" si="47"/>
        <v>0</v>
      </c>
      <c r="D49" s="429"/>
      <c r="E49" s="429"/>
      <c r="F49" s="429"/>
      <c r="G49" s="429"/>
      <c r="H49" s="429"/>
      <c r="I49" s="429"/>
      <c r="J49" s="429"/>
      <c r="K49" s="429"/>
      <c r="L49" s="429"/>
      <c r="M49" s="429"/>
      <c r="N49" s="429"/>
      <c r="O49" s="429"/>
      <c r="P49" s="429"/>
      <c r="Q49" s="429"/>
      <c r="R49" s="312"/>
      <c r="S49" s="430"/>
      <c r="T49" s="429"/>
      <c r="U49" s="429"/>
      <c r="V49" s="429"/>
      <c r="W49" s="429"/>
      <c r="X49" s="429"/>
      <c r="Y49" s="429"/>
      <c r="Z49" s="429"/>
      <c r="AA49" s="429"/>
      <c r="AB49" s="429"/>
      <c r="AC49" s="429"/>
      <c r="AD49" s="429"/>
      <c r="AE49" s="429"/>
      <c r="AF49" s="429"/>
      <c r="AG49" s="429"/>
      <c r="AH49" s="429"/>
      <c r="AI49" s="431"/>
      <c r="AJ49" s="328"/>
      <c r="AK49" s="314">
        <f t="shared" si="133"/>
        <v>0</v>
      </c>
      <c r="AL49" s="469">
        <f t="shared" si="134"/>
        <v>0</v>
      </c>
      <c r="AM49" s="469">
        <f t="shared" si="135"/>
        <v>0</v>
      </c>
      <c r="AN49" s="470">
        <f t="shared" si="136"/>
        <v>0</v>
      </c>
      <c r="AO49" s="469">
        <f t="shared" si="15"/>
        <v>0</v>
      </c>
      <c r="AP49" s="469">
        <f t="shared" si="16"/>
        <v>0</v>
      </c>
      <c r="AQ49" s="471">
        <f t="shared" si="137"/>
        <v>0</v>
      </c>
      <c r="AR49" s="472">
        <f t="shared" si="53"/>
        <v>0</v>
      </c>
      <c r="AS49" s="422"/>
      <c r="AT49" s="423">
        <f t="shared" si="138"/>
        <v>0</v>
      </c>
      <c r="AU49" s="422"/>
      <c r="AV49" s="315">
        <f t="shared" si="139"/>
        <v>0</v>
      </c>
      <c r="AW49" s="422"/>
      <c r="AX49" s="422"/>
      <c r="AY49" s="315">
        <f t="shared" si="140"/>
        <v>0</v>
      </c>
      <c r="AZ49" s="315">
        <f>(AQ49)*'Datos Mes'!$B$27+DB49</f>
        <v>0</v>
      </c>
      <c r="BA49" s="421"/>
      <c r="BB49" s="427"/>
      <c r="BC49" s="438"/>
      <c r="BF49" s="473"/>
      <c r="BG49" s="317">
        <f>(COUNTIF($D49:$AI49,"LL")+DL49)*(AS49-'Datos Mes'!$B$23)</f>
        <v>0</v>
      </c>
      <c r="BH49" s="474">
        <f t="shared" si="141"/>
        <v>0</v>
      </c>
      <c r="BI49" s="402"/>
      <c r="BJ49" s="403"/>
      <c r="BK49" s="403"/>
      <c r="BL49" s="403"/>
      <c r="BM49" s="403"/>
      <c r="BN49" s="403"/>
      <c r="BO49" s="403"/>
      <c r="BP49" s="403"/>
      <c r="BQ49" s="403"/>
      <c r="BR49" s="403"/>
      <c r="BS49" s="403"/>
      <c r="BT49" s="404"/>
      <c r="BU49" s="404"/>
      <c r="BV49" s="404"/>
      <c r="BW49" s="405"/>
      <c r="BX49" s="406"/>
      <c r="BY49" s="403"/>
      <c r="BZ49" s="403"/>
      <c r="CA49" s="407"/>
      <c r="CB49" s="407"/>
      <c r="CC49" s="408"/>
      <c r="CD49" s="408"/>
      <c r="CE49" s="408"/>
      <c r="CF49" s="408"/>
      <c r="CG49" s="408"/>
      <c r="CH49" s="407"/>
      <c r="CI49" s="407"/>
      <c r="CJ49" s="408"/>
      <c r="CK49" s="408"/>
      <c r="CL49" s="408"/>
      <c r="CM49" s="408"/>
      <c r="CN49" s="408"/>
      <c r="CO49" s="407"/>
      <c r="CP49" s="409"/>
      <c r="CQ49" s="410"/>
      <c r="CR49" s="411"/>
      <c r="CS49" s="410"/>
      <c r="CT49" s="410"/>
      <c r="CU49" s="410"/>
      <c r="CV49" s="410"/>
      <c r="CW49" s="410"/>
      <c r="CX49" s="404"/>
      <c r="CY49" s="404"/>
      <c r="CZ49" s="320">
        <f t="shared" si="142"/>
        <v>0</v>
      </c>
      <c r="DA49" s="321"/>
      <c r="DB49" s="414"/>
      <c r="DC49" s="322">
        <f t="shared" si="143"/>
        <v>0</v>
      </c>
      <c r="DD49" s="413"/>
      <c r="DE49" s="414"/>
      <c r="DF49" s="323">
        <f t="shared" si="144"/>
        <v>0</v>
      </c>
      <c r="DG49" s="323">
        <f t="shared" si="145"/>
        <v>0</v>
      </c>
      <c r="DH49" s="324">
        <f t="shared" si="146"/>
        <v>0</v>
      </c>
      <c r="DI49" s="325">
        <f t="shared" si="147"/>
        <v>0</v>
      </c>
      <c r="DJ49" s="177"/>
      <c r="DK49" s="315">
        <f t="shared" si="148"/>
        <v>0</v>
      </c>
      <c r="DL49" s="315">
        <f t="shared" si="149"/>
        <v>0</v>
      </c>
      <c r="DM49" s="315">
        <f t="shared" si="150"/>
        <v>0</v>
      </c>
      <c r="DN49" s="415"/>
      <c r="DO49" s="416"/>
      <c r="DP49" s="416"/>
      <c r="DQ49" s="416"/>
      <c r="DR49" s="417"/>
      <c r="DS49" s="416"/>
      <c r="DT49" s="416"/>
      <c r="DU49" s="416"/>
      <c r="DV49" s="418"/>
      <c r="DW49" s="416"/>
      <c r="DX49" s="416"/>
      <c r="DY49" s="419"/>
      <c r="DZ49" s="419"/>
      <c r="EA49" s="420"/>
      <c r="EB49" s="313"/>
      <c r="EC49" s="329" t="s">
        <v>133</v>
      </c>
      <c r="EF49" s="330">
        <f>'Datos Mes'!$B$23</f>
        <v>7000</v>
      </c>
      <c r="EG49" s="330">
        <f t="shared" si="151"/>
        <v>0</v>
      </c>
      <c r="EH49" s="330">
        <f t="shared" si="152"/>
        <v>0</v>
      </c>
      <c r="EI49" s="330" t="e">
        <f t="shared" si="153"/>
        <v>#DIV/0!</v>
      </c>
      <c r="EJ49" s="330" t="e">
        <f t="shared" si="154"/>
        <v>#DIV/0!</v>
      </c>
      <c r="EK49" s="330">
        <f t="shared" si="155"/>
        <v>0</v>
      </c>
      <c r="EL49" s="330">
        <f t="shared" si="156"/>
        <v>0</v>
      </c>
      <c r="EM49" s="330">
        <f t="shared" si="157"/>
        <v>0</v>
      </c>
      <c r="EN49" s="330">
        <f>'Datos Mes'!$B$24*AL49</f>
        <v>0</v>
      </c>
      <c r="EO49" s="330" t="e">
        <f>IF(SUM(EH49:EN49)&gt;'Datos Mes'!$B$21,'Datos Mes'!$B$21,SUM(EH49:EN49))</f>
        <v>#DIV/0!</v>
      </c>
      <c r="EP49" s="330" t="e">
        <f>IF(SUM(EH49:EN49)&gt;'Datos Mes'!$B$21,SUM(EH49:EN49)-EO49,0)</f>
        <v>#DIV/0!</v>
      </c>
      <c r="EQ49" s="330"/>
      <c r="ER49" s="330" t="e">
        <f>LOOKUP(EO49/AL49,'Datos Mes'!$B$75:$B$82,'Datos Mes'!$C$75:$C$82)*EQ49</f>
        <v>#DIV/0!</v>
      </c>
      <c r="ES49" s="330">
        <f>'Datos Mes'!$B$25*$AQ49</f>
        <v>0</v>
      </c>
      <c r="ET49" s="330">
        <f>'Datos Mes'!$B$26*$AQ49</f>
        <v>0</v>
      </c>
      <c r="EU49" s="330">
        <f t="shared" si="158"/>
        <v>0</v>
      </c>
      <c r="EV49" s="331" t="e">
        <f t="shared" si="159"/>
        <v>#DIV/0!</v>
      </c>
      <c r="EW49" s="455" t="s">
        <v>244</v>
      </c>
      <c r="EX49" s="457"/>
      <c r="EY49" s="331" t="e">
        <f>'Datos Mes'!$B$28*EO49</f>
        <v>#DIV/0!</v>
      </c>
      <c r="EZ49" s="331" t="e">
        <f>IF(EX49*'Datos Mes'!$B$19-EY49&gt;0,EX49*'Datos Mes'!$B$19-EY49,0)</f>
        <v>#DIV/0!</v>
      </c>
      <c r="FA49" s="456" t="s">
        <v>233</v>
      </c>
      <c r="FB49" s="455" t="s">
        <v>245</v>
      </c>
      <c r="FC49" s="333"/>
      <c r="FD49" s="331" t="e">
        <f t="shared" si="160"/>
        <v>#DIV/0!</v>
      </c>
      <c r="FE49" s="331" t="e">
        <f>IF(SUM(EH49:EN49)&gt;'Datos Mes'!$B$22,'Datos Mes'!$B$22,SUM(EH49:EN49))</f>
        <v>#DIV/0!</v>
      </c>
      <c r="FF49" s="331" t="e">
        <f>FE49*'Datos Mes'!$B$30</f>
        <v>#DIV/0!</v>
      </c>
      <c r="FG49" s="331" t="e">
        <f t="shared" si="161"/>
        <v>#DIV/0!</v>
      </c>
      <c r="FH49" s="331" t="e">
        <f t="shared" si="162"/>
        <v>#DIV/0!</v>
      </c>
      <c r="FI49" s="334" t="e">
        <f>LOOKUP(FH49,'Datos Mes'!$B$54:$B$69,'Datos Mes'!$C$54:$C$69)</f>
        <v>#DIV/0!</v>
      </c>
      <c r="FJ49" s="331" t="e">
        <f>LOOKUP(FH49,'Datos Mes'!$B$54:$B$69,'Datos Mes'!$E$54:$E$69)</f>
        <v>#DIV/0!</v>
      </c>
      <c r="FK49" s="331" t="e">
        <f t="shared" si="163"/>
        <v>#DIV/0!</v>
      </c>
      <c r="FL49" s="331">
        <f t="shared" si="164"/>
        <v>0</v>
      </c>
      <c r="FM49" s="331">
        <f t="shared" si="165"/>
        <v>0</v>
      </c>
      <c r="FN49" s="331">
        <f t="shared" si="166"/>
        <v>0</v>
      </c>
      <c r="FO49" s="331" t="e">
        <f t="shared" si="167"/>
        <v>#DIV/0!</v>
      </c>
      <c r="FP49" s="331" t="e">
        <f t="shared" si="168"/>
        <v>#DIV/0!</v>
      </c>
      <c r="FQ49" s="335" t="e">
        <f t="shared" si="169"/>
        <v>#DIV/0!</v>
      </c>
      <c r="FS49" s="331" t="e">
        <f t="shared" si="170"/>
        <v>#DIV/0!</v>
      </c>
      <c r="FT49" s="331" t="e">
        <f>IF($FB49="Activo",LOOKUP($FA49,'Datos Mes'!$A$87:$A$92,'Datos Mes'!$C$87:$C$92),0)*$EO49</f>
        <v>#DIV/0!</v>
      </c>
      <c r="FU49" s="331" t="e">
        <f>IF($FB49="Activo",'Datos Mes'!$B$31,0)*$EO49</f>
        <v>#DIV/0!</v>
      </c>
      <c r="FV49" s="331" t="e">
        <f>'Datos Mes'!$B$32*$EO49</f>
        <v>#DIV/0!</v>
      </c>
      <c r="FW49" s="331" t="e">
        <f>'Datos Mes'!$D$28*$EO49</f>
        <v>#DIV/0!</v>
      </c>
      <c r="FX49" s="331" t="e">
        <f t="shared" si="171"/>
        <v>#DIV/0!</v>
      </c>
      <c r="FY49" s="331" t="e">
        <f t="shared" si="42"/>
        <v>#DIV/0!</v>
      </c>
      <c r="FZ49" s="331" t="e">
        <f t="shared" si="43"/>
        <v>#DIV/0!</v>
      </c>
      <c r="GA49" s="331">
        <f>(AS49+'Datos Mes'!B$24)*30/12</f>
        <v>9035.326086956522</v>
      </c>
      <c r="GB49" s="331" t="e">
        <f t="shared" si="172"/>
        <v>#DIV/0!</v>
      </c>
      <c r="GC49" s="331" t="e">
        <f t="shared" si="173"/>
        <v>#DIV/0!</v>
      </c>
      <c r="GD49" s="333" t="e">
        <f t="shared" si="174"/>
        <v>#DIV/0!</v>
      </c>
    </row>
    <row r="50" spans="1:186" s="329" customFormat="1" ht="15.75" customHeight="1">
      <c r="A50" s="421"/>
      <c r="B50" s="421"/>
      <c r="C50" s="311">
        <f t="shared" si="47"/>
        <v>0</v>
      </c>
      <c r="D50" s="429"/>
      <c r="E50" s="429"/>
      <c r="F50" s="429"/>
      <c r="G50" s="429"/>
      <c r="H50" s="429"/>
      <c r="I50" s="429"/>
      <c r="J50" s="429"/>
      <c r="K50" s="429"/>
      <c r="L50" s="429"/>
      <c r="M50" s="429"/>
      <c r="N50" s="429"/>
      <c r="O50" s="429"/>
      <c r="P50" s="429"/>
      <c r="Q50" s="429"/>
      <c r="R50" s="312"/>
      <c r="S50" s="430"/>
      <c r="T50" s="429"/>
      <c r="U50" s="429"/>
      <c r="V50" s="429"/>
      <c r="W50" s="429"/>
      <c r="X50" s="429"/>
      <c r="Y50" s="429"/>
      <c r="Z50" s="429"/>
      <c r="AA50" s="429"/>
      <c r="AB50" s="429"/>
      <c r="AC50" s="429"/>
      <c r="AD50" s="429"/>
      <c r="AE50" s="429"/>
      <c r="AF50" s="429"/>
      <c r="AG50" s="429"/>
      <c r="AH50" s="429"/>
      <c r="AI50" s="431"/>
      <c r="AJ50" s="328"/>
      <c r="AK50" s="314">
        <f t="shared" si="133"/>
        <v>0</v>
      </c>
      <c r="AL50" s="469">
        <f t="shared" si="134"/>
        <v>0</v>
      </c>
      <c r="AM50" s="469">
        <f t="shared" si="135"/>
        <v>0</v>
      </c>
      <c r="AN50" s="470">
        <f t="shared" si="136"/>
        <v>0</v>
      </c>
      <c r="AO50" s="469">
        <f t="shared" si="15"/>
        <v>0</v>
      </c>
      <c r="AP50" s="469">
        <f t="shared" si="16"/>
        <v>0</v>
      </c>
      <c r="AQ50" s="471">
        <f t="shared" si="137"/>
        <v>0</v>
      </c>
      <c r="AR50" s="472">
        <f t="shared" si="53"/>
        <v>0</v>
      </c>
      <c r="AS50" s="422"/>
      <c r="AT50" s="423">
        <f t="shared" si="138"/>
        <v>0</v>
      </c>
      <c r="AU50" s="422"/>
      <c r="AV50" s="315">
        <f t="shared" si="139"/>
        <v>0</v>
      </c>
      <c r="AW50" s="422"/>
      <c r="AX50" s="422"/>
      <c r="AY50" s="315">
        <f t="shared" si="140"/>
        <v>0</v>
      </c>
      <c r="AZ50" s="315">
        <f>(AQ50)*'Datos Mes'!$B$27+DB50</f>
        <v>0</v>
      </c>
      <c r="BA50" s="421"/>
      <c r="BB50" s="427"/>
      <c r="BC50" s="438"/>
      <c r="BF50" s="473"/>
      <c r="BG50" s="317">
        <f>(COUNTIF($D50:$AI50,"LL")+DL50)*(AS50-'Datos Mes'!$B$23)</f>
        <v>0</v>
      </c>
      <c r="BH50" s="474">
        <f t="shared" si="141"/>
        <v>0</v>
      </c>
      <c r="BI50" s="402"/>
      <c r="BJ50" s="403"/>
      <c r="BK50" s="403"/>
      <c r="BL50" s="403"/>
      <c r="BM50" s="403"/>
      <c r="BN50" s="403"/>
      <c r="BO50" s="403"/>
      <c r="BP50" s="403"/>
      <c r="BQ50" s="403"/>
      <c r="BR50" s="403"/>
      <c r="BS50" s="403"/>
      <c r="BT50" s="404"/>
      <c r="BU50" s="404"/>
      <c r="BV50" s="404"/>
      <c r="BW50" s="405"/>
      <c r="BX50" s="406"/>
      <c r="BY50" s="403"/>
      <c r="BZ50" s="403"/>
      <c r="CA50" s="407"/>
      <c r="CB50" s="407"/>
      <c r="CC50" s="408"/>
      <c r="CD50" s="408"/>
      <c r="CE50" s="408"/>
      <c r="CF50" s="408"/>
      <c r="CG50" s="408"/>
      <c r="CH50" s="407"/>
      <c r="CI50" s="407"/>
      <c r="CJ50" s="408"/>
      <c r="CK50" s="408"/>
      <c r="CL50" s="408"/>
      <c r="CM50" s="408"/>
      <c r="CN50" s="408"/>
      <c r="CO50" s="407"/>
      <c r="CP50" s="409"/>
      <c r="CQ50" s="410"/>
      <c r="CR50" s="411"/>
      <c r="CS50" s="410"/>
      <c r="CT50" s="410"/>
      <c r="CU50" s="410"/>
      <c r="CV50" s="410"/>
      <c r="CW50" s="410"/>
      <c r="CX50" s="404"/>
      <c r="CY50" s="404"/>
      <c r="CZ50" s="320">
        <f t="shared" si="142"/>
        <v>0</v>
      </c>
      <c r="DA50" s="321"/>
      <c r="DB50" s="414"/>
      <c r="DC50" s="322">
        <f t="shared" si="143"/>
        <v>0</v>
      </c>
      <c r="DD50" s="413"/>
      <c r="DE50" s="414"/>
      <c r="DF50" s="323">
        <f t="shared" si="144"/>
        <v>0</v>
      </c>
      <c r="DG50" s="323">
        <f t="shared" si="145"/>
        <v>0</v>
      </c>
      <c r="DH50" s="324">
        <f t="shared" si="146"/>
        <v>0</v>
      </c>
      <c r="DI50" s="325">
        <f t="shared" si="147"/>
        <v>0</v>
      </c>
      <c r="DJ50" s="177"/>
      <c r="DK50" s="315">
        <f t="shared" si="148"/>
        <v>0</v>
      </c>
      <c r="DL50" s="315">
        <f t="shared" si="149"/>
        <v>0</v>
      </c>
      <c r="DM50" s="315">
        <f t="shared" si="150"/>
        <v>0</v>
      </c>
      <c r="DN50" s="415"/>
      <c r="DO50" s="416"/>
      <c r="DP50" s="416"/>
      <c r="DQ50" s="416"/>
      <c r="DR50" s="417"/>
      <c r="DS50" s="416"/>
      <c r="DT50" s="416"/>
      <c r="DU50" s="416"/>
      <c r="DV50" s="418"/>
      <c r="DW50" s="416"/>
      <c r="DX50" s="416"/>
      <c r="DY50" s="419"/>
      <c r="DZ50" s="419"/>
      <c r="EA50" s="420"/>
      <c r="EB50" s="313"/>
      <c r="EC50" s="329" t="s">
        <v>133</v>
      </c>
      <c r="EF50" s="330">
        <f>'Datos Mes'!$B$23</f>
        <v>7000</v>
      </c>
      <c r="EG50" s="330">
        <f t="shared" si="151"/>
        <v>0</v>
      </c>
      <c r="EH50" s="330">
        <f t="shared" si="152"/>
        <v>0</v>
      </c>
      <c r="EI50" s="330" t="e">
        <f t="shared" si="153"/>
        <v>#DIV/0!</v>
      </c>
      <c r="EJ50" s="330" t="e">
        <f t="shared" si="154"/>
        <v>#DIV/0!</v>
      </c>
      <c r="EK50" s="330">
        <f t="shared" si="155"/>
        <v>0</v>
      </c>
      <c r="EL50" s="330">
        <f t="shared" si="156"/>
        <v>0</v>
      </c>
      <c r="EM50" s="330">
        <f t="shared" si="157"/>
        <v>0</v>
      </c>
      <c r="EN50" s="330">
        <f>'Datos Mes'!$B$24*AL50</f>
        <v>0</v>
      </c>
      <c r="EO50" s="330" t="e">
        <f>IF(SUM(EH50:EN50)&gt;'Datos Mes'!$B$21,'Datos Mes'!$B$21,SUM(EH50:EN50))</f>
        <v>#DIV/0!</v>
      </c>
      <c r="EP50" s="330" t="e">
        <f>IF(SUM(EH50:EN50)&gt;'Datos Mes'!$B$21,SUM(EH50:EN50)-EO50,0)</f>
        <v>#DIV/0!</v>
      </c>
      <c r="EQ50" s="330"/>
      <c r="ER50" s="330" t="e">
        <f>LOOKUP(EO50/AL50,'Datos Mes'!$B$75:$B$82,'Datos Mes'!$C$75:$C$82)*EQ50</f>
        <v>#DIV/0!</v>
      </c>
      <c r="ES50" s="330">
        <f>'Datos Mes'!$B$25*$AQ50</f>
        <v>0</v>
      </c>
      <c r="ET50" s="330">
        <f>'Datos Mes'!$B$26*$AQ50</f>
        <v>0</v>
      </c>
      <c r="EU50" s="330">
        <f t="shared" si="158"/>
        <v>0</v>
      </c>
      <c r="EV50" s="331" t="e">
        <f t="shared" si="159"/>
        <v>#DIV/0!</v>
      </c>
      <c r="EW50" s="455" t="s">
        <v>244</v>
      </c>
      <c r="EX50" s="457"/>
      <c r="EY50" s="331" t="e">
        <f>'Datos Mes'!$B$28*EO50</f>
        <v>#DIV/0!</v>
      </c>
      <c r="EZ50" s="331" t="e">
        <f>IF(EX50*'Datos Mes'!$B$19-EY50&gt;0,EX50*'Datos Mes'!$B$19-EY50,0)</f>
        <v>#DIV/0!</v>
      </c>
      <c r="FA50" s="456" t="s">
        <v>233</v>
      </c>
      <c r="FB50" s="455" t="s">
        <v>245</v>
      </c>
      <c r="FC50" s="333"/>
      <c r="FD50" s="331" t="e">
        <f t="shared" si="160"/>
        <v>#DIV/0!</v>
      </c>
      <c r="FE50" s="331" t="e">
        <f>IF(SUM(EH50:EN50)&gt;'Datos Mes'!$B$22,'Datos Mes'!$B$22,SUM(EH50:EN50))</f>
        <v>#DIV/0!</v>
      </c>
      <c r="FF50" s="331" t="e">
        <f>FE50*'Datos Mes'!$B$30</f>
        <v>#DIV/0!</v>
      </c>
      <c r="FG50" s="331" t="e">
        <f t="shared" si="161"/>
        <v>#DIV/0!</v>
      </c>
      <c r="FH50" s="331" t="e">
        <f t="shared" si="162"/>
        <v>#DIV/0!</v>
      </c>
      <c r="FI50" s="334" t="e">
        <f>LOOKUP(FH50,'Datos Mes'!$B$54:$B$69,'Datos Mes'!$C$54:$C$69)</f>
        <v>#DIV/0!</v>
      </c>
      <c r="FJ50" s="331" t="e">
        <f>LOOKUP(FH50,'Datos Mes'!$B$54:$B$69,'Datos Mes'!$E$54:$E$69)</f>
        <v>#DIV/0!</v>
      </c>
      <c r="FK50" s="331" t="e">
        <f t="shared" si="163"/>
        <v>#DIV/0!</v>
      </c>
      <c r="FL50" s="331">
        <f t="shared" si="164"/>
        <v>0</v>
      </c>
      <c r="FM50" s="331">
        <f t="shared" si="165"/>
        <v>0</v>
      </c>
      <c r="FN50" s="331">
        <f t="shared" si="166"/>
        <v>0</v>
      </c>
      <c r="FO50" s="331" t="e">
        <f t="shared" si="167"/>
        <v>#DIV/0!</v>
      </c>
      <c r="FP50" s="331" t="e">
        <f t="shared" si="168"/>
        <v>#DIV/0!</v>
      </c>
      <c r="FQ50" s="335" t="e">
        <f t="shared" si="169"/>
        <v>#DIV/0!</v>
      </c>
      <c r="FS50" s="331" t="e">
        <f t="shared" si="170"/>
        <v>#DIV/0!</v>
      </c>
      <c r="FT50" s="331" t="e">
        <f>IF($FB50="Activo",LOOKUP($FA50,'Datos Mes'!$A$87:$A$92,'Datos Mes'!$C$87:$C$92),0)*$EO50</f>
        <v>#DIV/0!</v>
      </c>
      <c r="FU50" s="331" t="e">
        <f>IF($FB50="Activo",'Datos Mes'!$B$31,0)*$EO50</f>
        <v>#DIV/0!</v>
      </c>
      <c r="FV50" s="331" t="e">
        <f>'Datos Mes'!$B$32*$EO50</f>
        <v>#DIV/0!</v>
      </c>
      <c r="FW50" s="331" t="e">
        <f>'Datos Mes'!$D$28*$EO50</f>
        <v>#DIV/0!</v>
      </c>
      <c r="FX50" s="331" t="e">
        <f t="shared" si="171"/>
        <v>#DIV/0!</v>
      </c>
      <c r="FY50" s="331" t="e">
        <f t="shared" si="42"/>
        <v>#DIV/0!</v>
      </c>
      <c r="FZ50" s="331" t="e">
        <f t="shared" si="43"/>
        <v>#DIV/0!</v>
      </c>
      <c r="GA50" s="331">
        <f>(AS50+'Datos Mes'!B$24)*30/12</f>
        <v>9035.326086956522</v>
      </c>
      <c r="GB50" s="331" t="e">
        <f t="shared" si="172"/>
        <v>#DIV/0!</v>
      </c>
      <c r="GC50" s="331" t="e">
        <f t="shared" si="173"/>
        <v>#DIV/0!</v>
      </c>
      <c r="GD50" s="333" t="e">
        <f t="shared" si="174"/>
        <v>#DIV/0!</v>
      </c>
    </row>
    <row r="51" spans="1:186" s="329" customFormat="1" ht="15.75" customHeight="1">
      <c r="A51" s="421"/>
      <c r="B51" s="421"/>
      <c r="C51" s="311">
        <f t="shared" si="47"/>
        <v>0</v>
      </c>
      <c r="D51" s="429"/>
      <c r="E51" s="429"/>
      <c r="F51" s="429"/>
      <c r="G51" s="429"/>
      <c r="H51" s="429"/>
      <c r="I51" s="429"/>
      <c r="J51" s="429"/>
      <c r="K51" s="429"/>
      <c r="L51" s="429"/>
      <c r="M51" s="429"/>
      <c r="N51" s="429"/>
      <c r="O51" s="429"/>
      <c r="P51" s="429"/>
      <c r="Q51" s="429"/>
      <c r="R51" s="312"/>
      <c r="S51" s="430"/>
      <c r="T51" s="429"/>
      <c r="U51" s="429"/>
      <c r="V51" s="429"/>
      <c r="W51" s="429"/>
      <c r="X51" s="429"/>
      <c r="Y51" s="429"/>
      <c r="Z51" s="429"/>
      <c r="AA51" s="429"/>
      <c r="AB51" s="429"/>
      <c r="AC51" s="429"/>
      <c r="AD51" s="429"/>
      <c r="AE51" s="429"/>
      <c r="AF51" s="429"/>
      <c r="AG51" s="429"/>
      <c r="AH51" s="429"/>
      <c r="AI51" s="431"/>
      <c r="AJ51" s="328"/>
      <c r="AK51" s="314">
        <f t="shared" si="133"/>
        <v>0</v>
      </c>
      <c r="AL51" s="469">
        <f t="shared" si="134"/>
        <v>0</v>
      </c>
      <c r="AM51" s="469">
        <f t="shared" si="135"/>
        <v>0</v>
      </c>
      <c r="AN51" s="470">
        <f t="shared" si="136"/>
        <v>0</v>
      </c>
      <c r="AO51" s="469">
        <f t="shared" si="15"/>
        <v>0</v>
      </c>
      <c r="AP51" s="469">
        <f t="shared" si="16"/>
        <v>0</v>
      </c>
      <c r="AQ51" s="471">
        <f t="shared" si="137"/>
        <v>0</v>
      </c>
      <c r="AR51" s="472">
        <f t="shared" si="53"/>
        <v>0</v>
      </c>
      <c r="AS51" s="422"/>
      <c r="AT51" s="423">
        <f t="shared" si="138"/>
        <v>0</v>
      </c>
      <c r="AU51" s="422"/>
      <c r="AV51" s="315">
        <f t="shared" si="139"/>
        <v>0</v>
      </c>
      <c r="AW51" s="422"/>
      <c r="AX51" s="422"/>
      <c r="AY51" s="315">
        <f t="shared" si="140"/>
        <v>0</v>
      </c>
      <c r="AZ51" s="315">
        <f>(AQ51)*'Datos Mes'!$B$27+DB51</f>
        <v>0</v>
      </c>
      <c r="BA51" s="421"/>
      <c r="BB51" s="427"/>
      <c r="BC51" s="438"/>
      <c r="BF51" s="473"/>
      <c r="BG51" s="317">
        <f>(COUNTIF($D51:$AI51,"LL")+DL51)*(AS51-'Datos Mes'!$B$23)</f>
        <v>0</v>
      </c>
      <c r="BH51" s="474">
        <f t="shared" si="141"/>
        <v>0</v>
      </c>
      <c r="BI51" s="402"/>
      <c r="BJ51" s="403"/>
      <c r="BK51" s="403"/>
      <c r="BL51" s="403"/>
      <c r="BM51" s="403"/>
      <c r="BN51" s="403"/>
      <c r="BO51" s="403"/>
      <c r="BP51" s="403"/>
      <c r="BQ51" s="403"/>
      <c r="BR51" s="403"/>
      <c r="BS51" s="403"/>
      <c r="BT51" s="404"/>
      <c r="BU51" s="404"/>
      <c r="BV51" s="404"/>
      <c r="BW51" s="405"/>
      <c r="BX51" s="406"/>
      <c r="BY51" s="403"/>
      <c r="BZ51" s="403"/>
      <c r="CA51" s="407"/>
      <c r="CB51" s="407"/>
      <c r="CC51" s="408"/>
      <c r="CD51" s="408"/>
      <c r="CE51" s="408"/>
      <c r="CF51" s="408"/>
      <c r="CG51" s="408"/>
      <c r="CH51" s="407"/>
      <c r="CI51" s="407"/>
      <c r="CJ51" s="408"/>
      <c r="CK51" s="408"/>
      <c r="CL51" s="408"/>
      <c r="CM51" s="408"/>
      <c r="CN51" s="408"/>
      <c r="CO51" s="407"/>
      <c r="CP51" s="409"/>
      <c r="CQ51" s="410"/>
      <c r="CR51" s="411"/>
      <c r="CS51" s="410"/>
      <c r="CT51" s="410"/>
      <c r="CU51" s="410"/>
      <c r="CV51" s="410"/>
      <c r="CW51" s="410"/>
      <c r="CX51" s="404"/>
      <c r="CY51" s="404"/>
      <c r="CZ51" s="320">
        <f t="shared" si="142"/>
        <v>0</v>
      </c>
      <c r="DA51" s="321"/>
      <c r="DB51" s="414"/>
      <c r="DC51" s="322">
        <f t="shared" si="143"/>
        <v>0</v>
      </c>
      <c r="DD51" s="413"/>
      <c r="DE51" s="414"/>
      <c r="DF51" s="323">
        <f t="shared" si="144"/>
        <v>0</v>
      </c>
      <c r="DG51" s="323">
        <f t="shared" si="145"/>
        <v>0</v>
      </c>
      <c r="DH51" s="324">
        <f t="shared" si="146"/>
        <v>0</v>
      </c>
      <c r="DI51" s="325">
        <f t="shared" si="147"/>
        <v>0</v>
      </c>
      <c r="DJ51" s="177"/>
      <c r="DK51" s="315">
        <f t="shared" si="148"/>
        <v>0</v>
      </c>
      <c r="DL51" s="315">
        <f t="shared" si="149"/>
        <v>0</v>
      </c>
      <c r="DM51" s="315">
        <f t="shared" si="150"/>
        <v>0</v>
      </c>
      <c r="DN51" s="415"/>
      <c r="DO51" s="416"/>
      <c r="DP51" s="416"/>
      <c r="DQ51" s="416"/>
      <c r="DR51" s="417"/>
      <c r="DS51" s="416"/>
      <c r="DT51" s="416"/>
      <c r="DU51" s="416"/>
      <c r="DV51" s="418"/>
      <c r="DW51" s="416"/>
      <c r="DX51" s="416"/>
      <c r="DY51" s="419"/>
      <c r="DZ51" s="419"/>
      <c r="EA51" s="420"/>
      <c r="EB51" s="313"/>
      <c r="EC51" s="329" t="s">
        <v>133</v>
      </c>
      <c r="EF51" s="330">
        <f>'Datos Mes'!$B$23</f>
        <v>7000</v>
      </c>
      <c r="EG51" s="330">
        <f t="shared" si="151"/>
        <v>0</v>
      </c>
      <c r="EH51" s="330">
        <f t="shared" si="152"/>
        <v>0</v>
      </c>
      <c r="EI51" s="330" t="e">
        <f t="shared" si="153"/>
        <v>#DIV/0!</v>
      </c>
      <c r="EJ51" s="330" t="e">
        <f t="shared" si="154"/>
        <v>#DIV/0!</v>
      </c>
      <c r="EK51" s="330">
        <f t="shared" si="155"/>
        <v>0</v>
      </c>
      <c r="EL51" s="330">
        <f t="shared" si="156"/>
        <v>0</v>
      </c>
      <c r="EM51" s="330">
        <f t="shared" si="157"/>
        <v>0</v>
      </c>
      <c r="EN51" s="330">
        <f>'Datos Mes'!$B$24*AL51</f>
        <v>0</v>
      </c>
      <c r="EO51" s="330" t="e">
        <f>IF(SUM(EH51:EN51)&gt;'Datos Mes'!$B$21,'Datos Mes'!$B$21,SUM(EH51:EN51))</f>
        <v>#DIV/0!</v>
      </c>
      <c r="EP51" s="330" t="e">
        <f>IF(SUM(EH51:EN51)&gt;'Datos Mes'!$B$21,SUM(EH51:EN51)-EO51,0)</f>
        <v>#DIV/0!</v>
      </c>
      <c r="EQ51" s="330"/>
      <c r="ER51" s="330" t="e">
        <f>LOOKUP(EO51/AL51,'Datos Mes'!$B$75:$B$82,'Datos Mes'!$C$75:$C$82)*EQ51</f>
        <v>#DIV/0!</v>
      </c>
      <c r="ES51" s="330">
        <f>'Datos Mes'!$B$25*$AQ51</f>
        <v>0</v>
      </c>
      <c r="ET51" s="330">
        <f>'Datos Mes'!$B$26*$AQ51</f>
        <v>0</v>
      </c>
      <c r="EU51" s="330">
        <f t="shared" si="158"/>
        <v>0</v>
      </c>
      <c r="EV51" s="331" t="e">
        <f t="shared" si="159"/>
        <v>#DIV/0!</v>
      </c>
      <c r="EW51" s="455" t="s">
        <v>244</v>
      </c>
      <c r="EX51" s="457"/>
      <c r="EY51" s="331" t="e">
        <f>'Datos Mes'!$B$28*EO51</f>
        <v>#DIV/0!</v>
      </c>
      <c r="EZ51" s="331" t="e">
        <f>IF(EX51*'Datos Mes'!$B$19-EY51&gt;0,EX51*'Datos Mes'!$B$19-EY51,0)</f>
        <v>#DIV/0!</v>
      </c>
      <c r="FA51" s="456" t="s">
        <v>233</v>
      </c>
      <c r="FB51" s="455" t="s">
        <v>245</v>
      </c>
      <c r="FC51" s="333"/>
      <c r="FD51" s="331" t="e">
        <f t="shared" si="160"/>
        <v>#DIV/0!</v>
      </c>
      <c r="FE51" s="331" t="e">
        <f>IF(SUM(EH51:EN51)&gt;'Datos Mes'!$B$22,'Datos Mes'!$B$22,SUM(EH51:EN51))</f>
        <v>#DIV/0!</v>
      </c>
      <c r="FF51" s="331" t="e">
        <f>FE51*'Datos Mes'!$B$30</f>
        <v>#DIV/0!</v>
      </c>
      <c r="FG51" s="331" t="e">
        <f t="shared" si="161"/>
        <v>#DIV/0!</v>
      </c>
      <c r="FH51" s="331" t="e">
        <f t="shared" si="162"/>
        <v>#DIV/0!</v>
      </c>
      <c r="FI51" s="334" t="e">
        <f>LOOKUP(FH51,'Datos Mes'!$B$54:$B$69,'Datos Mes'!$C$54:$C$69)</f>
        <v>#DIV/0!</v>
      </c>
      <c r="FJ51" s="331" t="e">
        <f>LOOKUP(FH51,'Datos Mes'!$B$54:$B$69,'Datos Mes'!$E$54:$E$69)</f>
        <v>#DIV/0!</v>
      </c>
      <c r="FK51" s="331" t="e">
        <f t="shared" si="163"/>
        <v>#DIV/0!</v>
      </c>
      <c r="FL51" s="331">
        <f t="shared" si="164"/>
        <v>0</v>
      </c>
      <c r="FM51" s="331">
        <f t="shared" si="165"/>
        <v>0</v>
      </c>
      <c r="FN51" s="331">
        <f t="shared" si="166"/>
        <v>0</v>
      </c>
      <c r="FO51" s="331" t="e">
        <f t="shared" si="167"/>
        <v>#DIV/0!</v>
      </c>
      <c r="FP51" s="331" t="e">
        <f t="shared" si="168"/>
        <v>#DIV/0!</v>
      </c>
      <c r="FQ51" s="335" t="e">
        <f t="shared" si="169"/>
        <v>#DIV/0!</v>
      </c>
      <c r="FS51" s="331" t="e">
        <f t="shared" si="170"/>
        <v>#DIV/0!</v>
      </c>
      <c r="FT51" s="331" t="e">
        <f>IF($FB51="Activo",LOOKUP($FA51,'Datos Mes'!$A$87:$A$92,'Datos Mes'!$C$87:$C$92),0)*$EO51</f>
        <v>#DIV/0!</v>
      </c>
      <c r="FU51" s="331" t="e">
        <f>IF($FB51="Activo",'Datos Mes'!$B$31,0)*$EO51</f>
        <v>#DIV/0!</v>
      </c>
      <c r="FV51" s="331" t="e">
        <f>'Datos Mes'!$B$32*$EO51</f>
        <v>#DIV/0!</v>
      </c>
      <c r="FW51" s="331" t="e">
        <f>'Datos Mes'!$D$28*$EO51</f>
        <v>#DIV/0!</v>
      </c>
      <c r="FX51" s="331" t="e">
        <f t="shared" si="171"/>
        <v>#DIV/0!</v>
      </c>
      <c r="FY51" s="331" t="e">
        <f t="shared" si="42"/>
        <v>#DIV/0!</v>
      </c>
      <c r="FZ51" s="331" t="e">
        <f t="shared" si="43"/>
        <v>#DIV/0!</v>
      </c>
      <c r="GA51" s="331">
        <f>(AS51+'Datos Mes'!B$24)*30/12</f>
        <v>9035.326086956522</v>
      </c>
      <c r="GB51" s="331" t="e">
        <f t="shared" si="172"/>
        <v>#DIV/0!</v>
      </c>
      <c r="GC51" s="331" t="e">
        <f t="shared" si="173"/>
        <v>#DIV/0!</v>
      </c>
      <c r="GD51" s="333" t="e">
        <f t="shared" si="174"/>
        <v>#DIV/0!</v>
      </c>
    </row>
    <row r="52" spans="1:186" s="329" customFormat="1" ht="15.75" customHeight="1">
      <c r="A52" s="421"/>
      <c r="B52" s="421"/>
      <c r="C52" s="311">
        <f t="shared" si="47"/>
        <v>0</v>
      </c>
      <c r="D52" s="429"/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312"/>
      <c r="S52" s="430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31"/>
      <c r="AJ52" s="328"/>
      <c r="AK52" s="314">
        <f t="shared" si="133"/>
        <v>0</v>
      </c>
      <c r="AL52" s="469">
        <f t="shared" si="134"/>
        <v>0</v>
      </c>
      <c r="AM52" s="469">
        <f t="shared" si="135"/>
        <v>0</v>
      </c>
      <c r="AN52" s="470">
        <f t="shared" si="136"/>
        <v>0</v>
      </c>
      <c r="AO52" s="469">
        <f t="shared" si="15"/>
        <v>0</v>
      </c>
      <c r="AP52" s="469">
        <f t="shared" si="16"/>
        <v>0</v>
      </c>
      <c r="AQ52" s="471">
        <f t="shared" si="137"/>
        <v>0</v>
      </c>
      <c r="AR52" s="472">
        <f t="shared" si="53"/>
        <v>0</v>
      </c>
      <c r="AS52" s="422"/>
      <c r="AT52" s="423">
        <f t="shared" si="138"/>
        <v>0</v>
      </c>
      <c r="AU52" s="422"/>
      <c r="AV52" s="315">
        <f t="shared" si="139"/>
        <v>0</v>
      </c>
      <c r="AW52" s="422"/>
      <c r="AX52" s="422"/>
      <c r="AY52" s="315">
        <f t="shared" si="140"/>
        <v>0</v>
      </c>
      <c r="AZ52" s="315">
        <f>(AQ52)*'Datos Mes'!$B$27+DB52</f>
        <v>0</v>
      </c>
      <c r="BA52" s="421"/>
      <c r="BB52" s="427"/>
      <c r="BC52" s="438"/>
      <c r="BF52" s="473"/>
      <c r="BG52" s="317">
        <f>(COUNTIF($D52:$AI52,"LL")+DL52)*(AS52-'Datos Mes'!$B$23)</f>
        <v>0</v>
      </c>
      <c r="BH52" s="474">
        <f t="shared" si="141"/>
        <v>0</v>
      </c>
      <c r="BI52" s="402"/>
      <c r="BJ52" s="403"/>
      <c r="BK52" s="403"/>
      <c r="BL52" s="403"/>
      <c r="BM52" s="403"/>
      <c r="BN52" s="403"/>
      <c r="BO52" s="403"/>
      <c r="BP52" s="403"/>
      <c r="BQ52" s="403"/>
      <c r="BR52" s="403"/>
      <c r="BS52" s="403"/>
      <c r="BT52" s="404"/>
      <c r="BU52" s="404"/>
      <c r="BV52" s="404"/>
      <c r="BW52" s="405"/>
      <c r="BX52" s="406"/>
      <c r="BY52" s="403"/>
      <c r="BZ52" s="403"/>
      <c r="CA52" s="407"/>
      <c r="CB52" s="407"/>
      <c r="CC52" s="408"/>
      <c r="CD52" s="408"/>
      <c r="CE52" s="408"/>
      <c r="CF52" s="408"/>
      <c r="CG52" s="408"/>
      <c r="CH52" s="407"/>
      <c r="CI52" s="407"/>
      <c r="CJ52" s="408"/>
      <c r="CK52" s="408"/>
      <c r="CL52" s="408"/>
      <c r="CM52" s="408"/>
      <c r="CN52" s="408"/>
      <c r="CO52" s="407"/>
      <c r="CP52" s="409"/>
      <c r="CQ52" s="410"/>
      <c r="CR52" s="411"/>
      <c r="CS52" s="410"/>
      <c r="CT52" s="410"/>
      <c r="CU52" s="410"/>
      <c r="CV52" s="410"/>
      <c r="CW52" s="410"/>
      <c r="CX52" s="404"/>
      <c r="CY52" s="404"/>
      <c r="CZ52" s="320">
        <f t="shared" si="142"/>
        <v>0</v>
      </c>
      <c r="DA52" s="321"/>
      <c r="DB52" s="414"/>
      <c r="DC52" s="322">
        <f t="shared" si="143"/>
        <v>0</v>
      </c>
      <c r="DD52" s="413"/>
      <c r="DE52" s="414"/>
      <c r="DF52" s="323">
        <f t="shared" si="144"/>
        <v>0</v>
      </c>
      <c r="DG52" s="323">
        <f t="shared" si="145"/>
        <v>0</v>
      </c>
      <c r="DH52" s="324">
        <f t="shared" si="146"/>
        <v>0</v>
      </c>
      <c r="DI52" s="325">
        <f t="shared" si="147"/>
        <v>0</v>
      </c>
      <c r="DJ52" s="177"/>
      <c r="DK52" s="315">
        <f t="shared" si="148"/>
        <v>0</v>
      </c>
      <c r="DL52" s="315">
        <f t="shared" si="149"/>
        <v>0</v>
      </c>
      <c r="DM52" s="315">
        <f t="shared" si="150"/>
        <v>0</v>
      </c>
      <c r="DN52" s="415"/>
      <c r="DO52" s="416"/>
      <c r="DP52" s="416"/>
      <c r="DQ52" s="416"/>
      <c r="DR52" s="417"/>
      <c r="DS52" s="416"/>
      <c r="DT52" s="416"/>
      <c r="DU52" s="416"/>
      <c r="DV52" s="418"/>
      <c r="DW52" s="416"/>
      <c r="DX52" s="416"/>
      <c r="DY52" s="419"/>
      <c r="DZ52" s="419"/>
      <c r="EA52" s="420"/>
      <c r="EB52" s="313"/>
      <c r="EC52" s="329" t="s">
        <v>133</v>
      </c>
      <c r="EF52" s="330">
        <f>'Datos Mes'!$B$23</f>
        <v>7000</v>
      </c>
      <c r="EG52" s="330">
        <f t="shared" si="151"/>
        <v>0</v>
      </c>
      <c r="EH52" s="330">
        <f t="shared" si="152"/>
        <v>0</v>
      </c>
      <c r="EI52" s="330" t="e">
        <f t="shared" si="153"/>
        <v>#DIV/0!</v>
      </c>
      <c r="EJ52" s="330" t="e">
        <f t="shared" si="154"/>
        <v>#DIV/0!</v>
      </c>
      <c r="EK52" s="330">
        <f t="shared" si="155"/>
        <v>0</v>
      </c>
      <c r="EL52" s="330">
        <f t="shared" si="156"/>
        <v>0</v>
      </c>
      <c r="EM52" s="330">
        <f t="shared" si="157"/>
        <v>0</v>
      </c>
      <c r="EN52" s="330">
        <f>'Datos Mes'!$B$24*AL52</f>
        <v>0</v>
      </c>
      <c r="EO52" s="330" t="e">
        <f>IF(SUM(EH52:EN52)&gt;'Datos Mes'!$B$21,'Datos Mes'!$B$21,SUM(EH52:EN52))</f>
        <v>#DIV/0!</v>
      </c>
      <c r="EP52" s="330" t="e">
        <f>IF(SUM(EH52:EN52)&gt;'Datos Mes'!$B$21,SUM(EH52:EN52)-EO52,0)</f>
        <v>#DIV/0!</v>
      </c>
      <c r="EQ52" s="330"/>
      <c r="ER52" s="330" t="e">
        <f>LOOKUP(EO52/AL52,'Datos Mes'!$B$75:$B$82,'Datos Mes'!$C$75:$C$82)*EQ52</f>
        <v>#DIV/0!</v>
      </c>
      <c r="ES52" s="330">
        <f>'Datos Mes'!$B$25*$AQ52</f>
        <v>0</v>
      </c>
      <c r="ET52" s="330">
        <f>'Datos Mes'!$B$26*$AQ52</f>
        <v>0</v>
      </c>
      <c r="EU52" s="330">
        <f t="shared" si="158"/>
        <v>0</v>
      </c>
      <c r="EV52" s="331" t="e">
        <f t="shared" si="159"/>
        <v>#DIV/0!</v>
      </c>
      <c r="EW52" s="455" t="s">
        <v>244</v>
      </c>
      <c r="EX52" s="457"/>
      <c r="EY52" s="331" t="e">
        <f>'Datos Mes'!$B$28*EO52</f>
        <v>#DIV/0!</v>
      </c>
      <c r="EZ52" s="331" t="e">
        <f>IF(EX52*'Datos Mes'!$B$19-EY52&gt;0,EX52*'Datos Mes'!$B$19-EY52,0)</f>
        <v>#DIV/0!</v>
      </c>
      <c r="FA52" s="456" t="s">
        <v>233</v>
      </c>
      <c r="FB52" s="455" t="s">
        <v>245</v>
      </c>
      <c r="FC52" s="333"/>
      <c r="FD52" s="331" t="e">
        <f t="shared" si="160"/>
        <v>#DIV/0!</v>
      </c>
      <c r="FE52" s="331" t="e">
        <f>IF(SUM(EH52:EN52)&gt;'Datos Mes'!$B$22,'Datos Mes'!$B$22,SUM(EH52:EN52))</f>
        <v>#DIV/0!</v>
      </c>
      <c r="FF52" s="331" t="e">
        <f>FE52*'Datos Mes'!$B$30</f>
        <v>#DIV/0!</v>
      </c>
      <c r="FG52" s="331" t="e">
        <f t="shared" si="161"/>
        <v>#DIV/0!</v>
      </c>
      <c r="FH52" s="331" t="e">
        <f t="shared" si="162"/>
        <v>#DIV/0!</v>
      </c>
      <c r="FI52" s="334" t="e">
        <f>LOOKUP(FH52,'Datos Mes'!$B$54:$B$69,'Datos Mes'!$C$54:$C$69)</f>
        <v>#DIV/0!</v>
      </c>
      <c r="FJ52" s="331" t="e">
        <f>LOOKUP(FH52,'Datos Mes'!$B$54:$B$69,'Datos Mes'!$E$54:$E$69)</f>
        <v>#DIV/0!</v>
      </c>
      <c r="FK52" s="331" t="e">
        <f t="shared" si="163"/>
        <v>#DIV/0!</v>
      </c>
      <c r="FL52" s="331">
        <f t="shared" si="164"/>
        <v>0</v>
      </c>
      <c r="FM52" s="331">
        <f t="shared" si="165"/>
        <v>0</v>
      </c>
      <c r="FN52" s="331">
        <f t="shared" si="166"/>
        <v>0</v>
      </c>
      <c r="FO52" s="331" t="e">
        <f t="shared" si="167"/>
        <v>#DIV/0!</v>
      </c>
      <c r="FP52" s="331" t="e">
        <f t="shared" si="168"/>
        <v>#DIV/0!</v>
      </c>
      <c r="FQ52" s="335" t="e">
        <f t="shared" si="169"/>
        <v>#DIV/0!</v>
      </c>
      <c r="FS52" s="331" t="e">
        <f t="shared" si="170"/>
        <v>#DIV/0!</v>
      </c>
      <c r="FT52" s="331" t="e">
        <f>IF($FB52="Activo",LOOKUP($FA52,'Datos Mes'!$A$87:$A$92,'Datos Mes'!$C$87:$C$92),0)*$EO52</f>
        <v>#DIV/0!</v>
      </c>
      <c r="FU52" s="331" t="e">
        <f>IF($FB52="Activo",'Datos Mes'!$B$31,0)*$EO52</f>
        <v>#DIV/0!</v>
      </c>
      <c r="FV52" s="331" t="e">
        <f>'Datos Mes'!$B$32*$EO52</f>
        <v>#DIV/0!</v>
      </c>
      <c r="FW52" s="331" t="e">
        <f>'Datos Mes'!$D$28*$EO52</f>
        <v>#DIV/0!</v>
      </c>
      <c r="FX52" s="331" t="e">
        <f t="shared" si="171"/>
        <v>#DIV/0!</v>
      </c>
      <c r="FY52" s="331" t="e">
        <f t="shared" si="42"/>
        <v>#DIV/0!</v>
      </c>
      <c r="FZ52" s="331" t="e">
        <f t="shared" si="43"/>
        <v>#DIV/0!</v>
      </c>
      <c r="GA52" s="331">
        <f>(AS52+'Datos Mes'!B$24)*30/12</f>
        <v>9035.326086956522</v>
      </c>
      <c r="GB52" s="331" t="e">
        <f t="shared" si="172"/>
        <v>#DIV/0!</v>
      </c>
      <c r="GC52" s="331" t="e">
        <f t="shared" si="173"/>
        <v>#DIV/0!</v>
      </c>
      <c r="GD52" s="333" t="e">
        <f t="shared" si="174"/>
        <v>#DIV/0!</v>
      </c>
    </row>
    <row r="53" spans="1:186" s="329" customFormat="1" ht="15.75" customHeight="1">
      <c r="A53" s="421"/>
      <c r="B53" s="421"/>
      <c r="C53" s="311">
        <f t="shared" si="47"/>
        <v>0</v>
      </c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312"/>
      <c r="S53" s="430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31"/>
      <c r="AJ53" s="328"/>
      <c r="AK53" s="314">
        <f t="shared" si="133"/>
        <v>0</v>
      </c>
      <c r="AL53" s="469">
        <f t="shared" si="134"/>
        <v>0</v>
      </c>
      <c r="AM53" s="469">
        <f t="shared" si="135"/>
        <v>0</v>
      </c>
      <c r="AN53" s="470">
        <f t="shared" si="136"/>
        <v>0</v>
      </c>
      <c r="AO53" s="469">
        <f t="shared" si="15"/>
        <v>0</v>
      </c>
      <c r="AP53" s="469">
        <f t="shared" si="16"/>
        <v>0</v>
      </c>
      <c r="AQ53" s="471">
        <f t="shared" si="137"/>
        <v>0</v>
      </c>
      <c r="AR53" s="472">
        <f t="shared" si="53"/>
        <v>0</v>
      </c>
      <c r="AS53" s="422"/>
      <c r="AT53" s="423">
        <f t="shared" si="138"/>
        <v>0</v>
      </c>
      <c r="AU53" s="422"/>
      <c r="AV53" s="315">
        <f t="shared" si="139"/>
        <v>0</v>
      </c>
      <c r="AW53" s="422"/>
      <c r="AX53" s="422"/>
      <c r="AY53" s="315">
        <f t="shared" si="140"/>
        <v>0</v>
      </c>
      <c r="AZ53" s="315">
        <f>(AQ53)*'Datos Mes'!$B$27+DB53</f>
        <v>0</v>
      </c>
      <c r="BA53" s="421"/>
      <c r="BB53" s="427"/>
      <c r="BC53" s="438"/>
      <c r="BF53" s="473"/>
      <c r="BG53" s="317">
        <f>(COUNTIF($D53:$AI53,"LL")+DL53)*(AS53-'Datos Mes'!$B$23)</f>
        <v>0</v>
      </c>
      <c r="BH53" s="474">
        <f t="shared" si="141"/>
        <v>0</v>
      </c>
      <c r="BI53" s="402"/>
      <c r="BJ53" s="403"/>
      <c r="BK53" s="403"/>
      <c r="BL53" s="403"/>
      <c r="BM53" s="403"/>
      <c r="BN53" s="403"/>
      <c r="BO53" s="403"/>
      <c r="BP53" s="403"/>
      <c r="BQ53" s="403"/>
      <c r="BR53" s="403"/>
      <c r="BS53" s="403"/>
      <c r="BT53" s="404"/>
      <c r="BU53" s="404"/>
      <c r="BV53" s="404"/>
      <c r="BW53" s="405"/>
      <c r="BX53" s="406"/>
      <c r="BY53" s="403"/>
      <c r="BZ53" s="403"/>
      <c r="CA53" s="407"/>
      <c r="CB53" s="407"/>
      <c r="CC53" s="408"/>
      <c r="CD53" s="408"/>
      <c r="CE53" s="408"/>
      <c r="CF53" s="408"/>
      <c r="CG53" s="408"/>
      <c r="CH53" s="407"/>
      <c r="CI53" s="407"/>
      <c r="CJ53" s="408"/>
      <c r="CK53" s="408"/>
      <c r="CL53" s="408"/>
      <c r="CM53" s="408"/>
      <c r="CN53" s="408"/>
      <c r="CO53" s="407"/>
      <c r="CP53" s="409"/>
      <c r="CQ53" s="410"/>
      <c r="CR53" s="411"/>
      <c r="CS53" s="410"/>
      <c r="CT53" s="410"/>
      <c r="CU53" s="410"/>
      <c r="CV53" s="410"/>
      <c r="CW53" s="410"/>
      <c r="CX53" s="404"/>
      <c r="CY53" s="404"/>
      <c r="CZ53" s="320">
        <f t="shared" si="142"/>
        <v>0</v>
      </c>
      <c r="DA53" s="321"/>
      <c r="DB53" s="414"/>
      <c r="DC53" s="322">
        <f t="shared" si="143"/>
        <v>0</v>
      </c>
      <c r="DD53" s="413"/>
      <c r="DE53" s="414"/>
      <c r="DF53" s="323">
        <f t="shared" si="144"/>
        <v>0</v>
      </c>
      <c r="DG53" s="323">
        <f t="shared" si="145"/>
        <v>0</v>
      </c>
      <c r="DH53" s="324">
        <f t="shared" si="146"/>
        <v>0</v>
      </c>
      <c r="DI53" s="325">
        <f t="shared" si="147"/>
        <v>0</v>
      </c>
      <c r="DJ53" s="177"/>
      <c r="DK53" s="315">
        <f t="shared" si="148"/>
        <v>0</v>
      </c>
      <c r="DL53" s="315">
        <f t="shared" si="149"/>
        <v>0</v>
      </c>
      <c r="DM53" s="315">
        <f t="shared" si="150"/>
        <v>0</v>
      </c>
      <c r="DN53" s="415"/>
      <c r="DO53" s="416"/>
      <c r="DP53" s="416"/>
      <c r="DQ53" s="416"/>
      <c r="DR53" s="417"/>
      <c r="DS53" s="416"/>
      <c r="DT53" s="416"/>
      <c r="DU53" s="416"/>
      <c r="DV53" s="418"/>
      <c r="DW53" s="416"/>
      <c r="DX53" s="416"/>
      <c r="DY53" s="419"/>
      <c r="DZ53" s="419"/>
      <c r="EA53" s="420"/>
      <c r="EB53" s="313"/>
      <c r="EC53" s="329" t="s">
        <v>133</v>
      </c>
      <c r="EF53" s="330">
        <f>'Datos Mes'!$B$23</f>
        <v>7000</v>
      </c>
      <c r="EG53" s="330">
        <f t="shared" si="151"/>
        <v>0</v>
      </c>
      <c r="EH53" s="330">
        <f t="shared" si="152"/>
        <v>0</v>
      </c>
      <c r="EI53" s="330" t="e">
        <f t="shared" si="153"/>
        <v>#DIV/0!</v>
      </c>
      <c r="EJ53" s="330" t="e">
        <f t="shared" si="154"/>
        <v>#DIV/0!</v>
      </c>
      <c r="EK53" s="330">
        <f t="shared" si="155"/>
        <v>0</v>
      </c>
      <c r="EL53" s="330">
        <f t="shared" si="156"/>
        <v>0</v>
      </c>
      <c r="EM53" s="330">
        <f t="shared" si="157"/>
        <v>0</v>
      </c>
      <c r="EN53" s="330">
        <f>'Datos Mes'!$B$24*AL53</f>
        <v>0</v>
      </c>
      <c r="EO53" s="330" t="e">
        <f>IF(SUM(EH53:EN53)&gt;'Datos Mes'!$B$21,'Datos Mes'!$B$21,SUM(EH53:EN53))</f>
        <v>#DIV/0!</v>
      </c>
      <c r="EP53" s="330" t="e">
        <f>IF(SUM(EH53:EN53)&gt;'Datos Mes'!$B$21,SUM(EH53:EN53)-EO53,0)</f>
        <v>#DIV/0!</v>
      </c>
      <c r="EQ53" s="330"/>
      <c r="ER53" s="330" t="e">
        <f>LOOKUP(EO53/AL53,'Datos Mes'!$B$75:$B$82,'Datos Mes'!$C$75:$C$82)*EQ53</f>
        <v>#DIV/0!</v>
      </c>
      <c r="ES53" s="330">
        <f>'Datos Mes'!$B$25*$AQ53</f>
        <v>0</v>
      </c>
      <c r="ET53" s="330">
        <f>'Datos Mes'!$B$26*$AQ53</f>
        <v>0</v>
      </c>
      <c r="EU53" s="330">
        <f t="shared" si="158"/>
        <v>0</v>
      </c>
      <c r="EV53" s="331" t="e">
        <f t="shared" si="159"/>
        <v>#DIV/0!</v>
      </c>
      <c r="EW53" s="455" t="s">
        <v>244</v>
      </c>
      <c r="EX53" s="457"/>
      <c r="EY53" s="331" t="e">
        <f>'Datos Mes'!$B$28*EO53</f>
        <v>#DIV/0!</v>
      </c>
      <c r="EZ53" s="331" t="e">
        <f>IF(EX53*'Datos Mes'!$B$19-EY53&gt;0,EX53*'Datos Mes'!$B$19-EY53,0)</f>
        <v>#DIV/0!</v>
      </c>
      <c r="FA53" s="456" t="s">
        <v>233</v>
      </c>
      <c r="FB53" s="455" t="s">
        <v>245</v>
      </c>
      <c r="FC53" s="333"/>
      <c r="FD53" s="331" t="e">
        <f t="shared" si="160"/>
        <v>#DIV/0!</v>
      </c>
      <c r="FE53" s="331" t="e">
        <f>IF(SUM(EH53:EN53)&gt;'Datos Mes'!$B$22,'Datos Mes'!$B$22,SUM(EH53:EN53))</f>
        <v>#DIV/0!</v>
      </c>
      <c r="FF53" s="331" t="e">
        <f>FE53*'Datos Mes'!$B$30</f>
        <v>#DIV/0!</v>
      </c>
      <c r="FG53" s="331" t="e">
        <f t="shared" si="161"/>
        <v>#DIV/0!</v>
      </c>
      <c r="FH53" s="331" t="e">
        <f t="shared" si="162"/>
        <v>#DIV/0!</v>
      </c>
      <c r="FI53" s="334" t="e">
        <f>LOOKUP(FH53,'Datos Mes'!$B$54:$B$69,'Datos Mes'!$C$54:$C$69)</f>
        <v>#DIV/0!</v>
      </c>
      <c r="FJ53" s="331" t="e">
        <f>LOOKUP(FH53,'Datos Mes'!$B$54:$B$69,'Datos Mes'!$E$54:$E$69)</f>
        <v>#DIV/0!</v>
      </c>
      <c r="FK53" s="331" t="e">
        <f t="shared" si="163"/>
        <v>#DIV/0!</v>
      </c>
      <c r="FL53" s="331">
        <f t="shared" si="164"/>
        <v>0</v>
      </c>
      <c r="FM53" s="331">
        <f t="shared" si="165"/>
        <v>0</v>
      </c>
      <c r="FN53" s="331">
        <f t="shared" si="166"/>
        <v>0</v>
      </c>
      <c r="FO53" s="331" t="e">
        <f t="shared" si="167"/>
        <v>#DIV/0!</v>
      </c>
      <c r="FP53" s="331" t="e">
        <f t="shared" si="168"/>
        <v>#DIV/0!</v>
      </c>
      <c r="FQ53" s="335" t="e">
        <f t="shared" si="169"/>
        <v>#DIV/0!</v>
      </c>
      <c r="FS53" s="331" t="e">
        <f t="shared" si="170"/>
        <v>#DIV/0!</v>
      </c>
      <c r="FT53" s="331" t="e">
        <f>IF($FB53="Activo",LOOKUP($FA53,'Datos Mes'!$A$87:$A$92,'Datos Mes'!$C$87:$C$92),0)*$EO53</f>
        <v>#DIV/0!</v>
      </c>
      <c r="FU53" s="331" t="e">
        <f>IF($FB53="Activo",'Datos Mes'!$B$31,0)*$EO53</f>
        <v>#DIV/0!</v>
      </c>
      <c r="FV53" s="331" t="e">
        <f>'Datos Mes'!$B$32*$EO53</f>
        <v>#DIV/0!</v>
      </c>
      <c r="FW53" s="331" t="e">
        <f>'Datos Mes'!$D$28*$EO53</f>
        <v>#DIV/0!</v>
      </c>
      <c r="FX53" s="331" t="e">
        <f t="shared" si="171"/>
        <v>#DIV/0!</v>
      </c>
      <c r="FY53" s="331" t="e">
        <f t="shared" si="42"/>
        <v>#DIV/0!</v>
      </c>
      <c r="FZ53" s="331" t="e">
        <f t="shared" si="43"/>
        <v>#DIV/0!</v>
      </c>
      <c r="GA53" s="331">
        <f>(AS53+'Datos Mes'!B$24)*30/12</f>
        <v>9035.326086956522</v>
      </c>
      <c r="GB53" s="331" t="e">
        <f t="shared" si="172"/>
        <v>#DIV/0!</v>
      </c>
      <c r="GC53" s="331" t="e">
        <f t="shared" si="173"/>
        <v>#DIV/0!</v>
      </c>
      <c r="GD53" s="333" t="e">
        <f t="shared" si="174"/>
        <v>#DIV/0!</v>
      </c>
    </row>
    <row r="54" spans="1:186" s="329" customFormat="1" ht="15.75" customHeight="1">
      <c r="A54" s="421"/>
      <c r="B54" s="421"/>
      <c r="C54" s="311">
        <f t="shared" si="47"/>
        <v>0</v>
      </c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312"/>
      <c r="S54" s="430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31"/>
      <c r="AJ54" s="328"/>
      <c r="AK54" s="314">
        <f t="shared" si="133"/>
        <v>0</v>
      </c>
      <c r="AL54" s="469">
        <f t="shared" si="134"/>
        <v>0</v>
      </c>
      <c r="AM54" s="469">
        <f t="shared" si="135"/>
        <v>0</v>
      </c>
      <c r="AN54" s="470">
        <f t="shared" si="136"/>
        <v>0</v>
      </c>
      <c r="AO54" s="469">
        <f t="shared" si="15"/>
        <v>0</v>
      </c>
      <c r="AP54" s="469">
        <f t="shared" si="16"/>
        <v>0</v>
      </c>
      <c r="AQ54" s="471">
        <f t="shared" si="137"/>
        <v>0</v>
      </c>
      <c r="AR54" s="472">
        <f t="shared" si="53"/>
        <v>0</v>
      </c>
      <c r="AS54" s="422"/>
      <c r="AT54" s="423">
        <f t="shared" si="138"/>
        <v>0</v>
      </c>
      <c r="AU54" s="422"/>
      <c r="AV54" s="315">
        <f t="shared" si="139"/>
        <v>0</v>
      </c>
      <c r="AW54" s="422"/>
      <c r="AX54" s="422"/>
      <c r="AY54" s="315">
        <f t="shared" si="140"/>
        <v>0</v>
      </c>
      <c r="AZ54" s="315">
        <f>(AQ54)*'Datos Mes'!$B$27+DB54</f>
        <v>0</v>
      </c>
      <c r="BA54" s="421"/>
      <c r="BB54" s="427"/>
      <c r="BC54" s="438"/>
      <c r="BF54" s="473"/>
      <c r="BG54" s="317">
        <f>(COUNTIF($D54:$AI54,"LL")+DL54)*(AS54-'Datos Mes'!$B$23)</f>
        <v>0</v>
      </c>
      <c r="BH54" s="474">
        <f t="shared" si="141"/>
        <v>0</v>
      </c>
      <c r="BI54" s="402"/>
      <c r="BJ54" s="403"/>
      <c r="BK54" s="403"/>
      <c r="BL54" s="403"/>
      <c r="BM54" s="403"/>
      <c r="BN54" s="403"/>
      <c r="BO54" s="403"/>
      <c r="BP54" s="403"/>
      <c r="BQ54" s="403"/>
      <c r="BR54" s="403"/>
      <c r="BS54" s="403"/>
      <c r="BT54" s="404"/>
      <c r="BU54" s="404"/>
      <c r="BV54" s="404"/>
      <c r="BW54" s="405"/>
      <c r="BX54" s="406"/>
      <c r="BY54" s="403"/>
      <c r="BZ54" s="403"/>
      <c r="CA54" s="407"/>
      <c r="CB54" s="407"/>
      <c r="CC54" s="408"/>
      <c r="CD54" s="408"/>
      <c r="CE54" s="408"/>
      <c r="CF54" s="408"/>
      <c r="CG54" s="408"/>
      <c r="CH54" s="407"/>
      <c r="CI54" s="407"/>
      <c r="CJ54" s="408"/>
      <c r="CK54" s="408"/>
      <c r="CL54" s="408"/>
      <c r="CM54" s="408"/>
      <c r="CN54" s="408"/>
      <c r="CO54" s="407"/>
      <c r="CP54" s="409"/>
      <c r="CQ54" s="410"/>
      <c r="CR54" s="411"/>
      <c r="CS54" s="410"/>
      <c r="CT54" s="410"/>
      <c r="CU54" s="410"/>
      <c r="CV54" s="410"/>
      <c r="CW54" s="410"/>
      <c r="CX54" s="404"/>
      <c r="CY54" s="404"/>
      <c r="CZ54" s="320">
        <f t="shared" si="142"/>
        <v>0</v>
      </c>
      <c r="DA54" s="321"/>
      <c r="DB54" s="414"/>
      <c r="DC54" s="322">
        <f t="shared" si="143"/>
        <v>0</v>
      </c>
      <c r="DD54" s="413"/>
      <c r="DE54" s="414"/>
      <c r="DF54" s="323">
        <f t="shared" si="144"/>
        <v>0</v>
      </c>
      <c r="DG54" s="323">
        <f t="shared" si="145"/>
        <v>0</v>
      </c>
      <c r="DH54" s="324">
        <f t="shared" si="146"/>
        <v>0</v>
      </c>
      <c r="DI54" s="325">
        <f t="shared" si="147"/>
        <v>0</v>
      </c>
      <c r="DJ54" s="177"/>
      <c r="DK54" s="315">
        <f t="shared" si="148"/>
        <v>0</v>
      </c>
      <c r="DL54" s="315">
        <f t="shared" si="149"/>
        <v>0</v>
      </c>
      <c r="DM54" s="315">
        <f t="shared" si="150"/>
        <v>0</v>
      </c>
      <c r="DN54" s="415"/>
      <c r="DO54" s="416"/>
      <c r="DP54" s="416"/>
      <c r="DQ54" s="416"/>
      <c r="DR54" s="417"/>
      <c r="DS54" s="416"/>
      <c r="DT54" s="416"/>
      <c r="DU54" s="416"/>
      <c r="DV54" s="418"/>
      <c r="DW54" s="416"/>
      <c r="DX54" s="416"/>
      <c r="DY54" s="419"/>
      <c r="DZ54" s="419"/>
      <c r="EA54" s="420"/>
      <c r="EB54" s="313"/>
      <c r="EC54" s="329" t="s">
        <v>133</v>
      </c>
      <c r="EF54" s="330">
        <f>'Datos Mes'!$B$23</f>
        <v>7000</v>
      </c>
      <c r="EG54" s="330">
        <f t="shared" si="151"/>
        <v>0</v>
      </c>
      <c r="EH54" s="330">
        <f t="shared" si="152"/>
        <v>0</v>
      </c>
      <c r="EI54" s="330" t="e">
        <f t="shared" si="153"/>
        <v>#DIV/0!</v>
      </c>
      <c r="EJ54" s="330" t="e">
        <f t="shared" si="154"/>
        <v>#DIV/0!</v>
      </c>
      <c r="EK54" s="330">
        <f t="shared" si="155"/>
        <v>0</v>
      </c>
      <c r="EL54" s="330">
        <f t="shared" si="156"/>
        <v>0</v>
      </c>
      <c r="EM54" s="330">
        <f t="shared" si="157"/>
        <v>0</v>
      </c>
      <c r="EN54" s="330">
        <f>'Datos Mes'!$B$24*AL54</f>
        <v>0</v>
      </c>
      <c r="EO54" s="330" t="e">
        <f>IF(SUM(EH54:EN54)&gt;'Datos Mes'!$B$21,'Datos Mes'!$B$21,SUM(EH54:EN54))</f>
        <v>#DIV/0!</v>
      </c>
      <c r="EP54" s="330" t="e">
        <f>IF(SUM(EH54:EN54)&gt;'Datos Mes'!$B$21,SUM(EH54:EN54)-EO54,0)</f>
        <v>#DIV/0!</v>
      </c>
      <c r="EQ54" s="330"/>
      <c r="ER54" s="330" t="e">
        <f>LOOKUP(EO54/AL54,'Datos Mes'!$B$75:$B$82,'Datos Mes'!$C$75:$C$82)*EQ54</f>
        <v>#DIV/0!</v>
      </c>
      <c r="ES54" s="330">
        <f>'Datos Mes'!$B$25*$AQ54</f>
        <v>0</v>
      </c>
      <c r="ET54" s="330">
        <f>'Datos Mes'!$B$26*$AQ54</f>
        <v>0</v>
      </c>
      <c r="EU54" s="330">
        <f t="shared" si="158"/>
        <v>0</v>
      </c>
      <c r="EV54" s="331" t="e">
        <f t="shared" si="159"/>
        <v>#DIV/0!</v>
      </c>
      <c r="EW54" s="455" t="s">
        <v>244</v>
      </c>
      <c r="EX54" s="457"/>
      <c r="EY54" s="331" t="e">
        <f>'Datos Mes'!$B$28*EO54</f>
        <v>#DIV/0!</v>
      </c>
      <c r="EZ54" s="331" t="e">
        <f>IF(EX54*'Datos Mes'!$B$19-EY54&gt;0,EX54*'Datos Mes'!$B$19-EY54,0)</f>
        <v>#DIV/0!</v>
      </c>
      <c r="FA54" s="456" t="s">
        <v>233</v>
      </c>
      <c r="FB54" s="455" t="s">
        <v>245</v>
      </c>
      <c r="FC54" s="333"/>
      <c r="FD54" s="331" t="e">
        <f t="shared" si="160"/>
        <v>#DIV/0!</v>
      </c>
      <c r="FE54" s="331" t="e">
        <f>IF(SUM(EH54:EN54)&gt;'Datos Mes'!$B$22,'Datos Mes'!$B$22,SUM(EH54:EN54))</f>
        <v>#DIV/0!</v>
      </c>
      <c r="FF54" s="331" t="e">
        <f>FE54*'Datos Mes'!$B$30</f>
        <v>#DIV/0!</v>
      </c>
      <c r="FG54" s="331" t="e">
        <f t="shared" si="161"/>
        <v>#DIV/0!</v>
      </c>
      <c r="FH54" s="331" t="e">
        <f t="shared" si="162"/>
        <v>#DIV/0!</v>
      </c>
      <c r="FI54" s="334" t="e">
        <f>LOOKUP(FH54,'Datos Mes'!$B$54:$B$69,'Datos Mes'!$C$54:$C$69)</f>
        <v>#DIV/0!</v>
      </c>
      <c r="FJ54" s="331" t="e">
        <f>LOOKUP(FH54,'Datos Mes'!$B$54:$B$69,'Datos Mes'!$E$54:$E$69)</f>
        <v>#DIV/0!</v>
      </c>
      <c r="FK54" s="331" t="e">
        <f t="shared" si="163"/>
        <v>#DIV/0!</v>
      </c>
      <c r="FL54" s="331">
        <f t="shared" si="164"/>
        <v>0</v>
      </c>
      <c r="FM54" s="331">
        <f t="shared" si="165"/>
        <v>0</v>
      </c>
      <c r="FN54" s="331">
        <f t="shared" si="166"/>
        <v>0</v>
      </c>
      <c r="FO54" s="331" t="e">
        <f t="shared" si="167"/>
        <v>#DIV/0!</v>
      </c>
      <c r="FP54" s="331" t="e">
        <f t="shared" si="168"/>
        <v>#DIV/0!</v>
      </c>
      <c r="FQ54" s="335" t="e">
        <f t="shared" si="169"/>
        <v>#DIV/0!</v>
      </c>
      <c r="FS54" s="331" t="e">
        <f t="shared" si="170"/>
        <v>#DIV/0!</v>
      </c>
      <c r="FT54" s="331" t="e">
        <f>IF($FB54="Activo",LOOKUP($FA54,'Datos Mes'!$A$87:$A$92,'Datos Mes'!$C$87:$C$92),0)*$EO54</f>
        <v>#DIV/0!</v>
      </c>
      <c r="FU54" s="331" t="e">
        <f>IF($FB54="Activo",'Datos Mes'!$B$31,0)*$EO54</f>
        <v>#DIV/0!</v>
      </c>
      <c r="FV54" s="331" t="e">
        <f>'Datos Mes'!$B$32*$EO54</f>
        <v>#DIV/0!</v>
      </c>
      <c r="FW54" s="331" t="e">
        <f>'Datos Mes'!$D$28*$EO54</f>
        <v>#DIV/0!</v>
      </c>
      <c r="FX54" s="331" t="e">
        <f t="shared" si="171"/>
        <v>#DIV/0!</v>
      </c>
      <c r="FY54" s="331" t="e">
        <f t="shared" si="42"/>
        <v>#DIV/0!</v>
      </c>
      <c r="FZ54" s="331" t="e">
        <f t="shared" si="43"/>
        <v>#DIV/0!</v>
      </c>
      <c r="GA54" s="331">
        <f>(AS54+'Datos Mes'!B$24)*30/12</f>
        <v>9035.326086956522</v>
      </c>
      <c r="GB54" s="331" t="e">
        <f t="shared" si="172"/>
        <v>#DIV/0!</v>
      </c>
      <c r="GC54" s="331" t="e">
        <f t="shared" si="173"/>
        <v>#DIV/0!</v>
      </c>
      <c r="GD54" s="333" t="e">
        <f t="shared" si="174"/>
        <v>#DIV/0!</v>
      </c>
    </row>
    <row r="55" spans="1:186" s="329" customFormat="1" ht="15.75" customHeight="1">
      <c r="A55" s="421"/>
      <c r="B55" s="421"/>
      <c r="C55" s="311">
        <f t="shared" si="47"/>
        <v>0</v>
      </c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312"/>
      <c r="S55" s="430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31"/>
      <c r="AJ55" s="328"/>
      <c r="AK55" s="314">
        <f t="shared" si="133"/>
        <v>0</v>
      </c>
      <c r="AL55" s="469">
        <f t="shared" si="134"/>
        <v>0</v>
      </c>
      <c r="AM55" s="469">
        <f t="shared" si="135"/>
        <v>0</v>
      </c>
      <c r="AN55" s="470">
        <f t="shared" si="136"/>
        <v>0</v>
      </c>
      <c r="AO55" s="469">
        <f t="shared" si="15"/>
        <v>0</v>
      </c>
      <c r="AP55" s="469">
        <f t="shared" si="16"/>
        <v>0</v>
      </c>
      <c r="AQ55" s="471">
        <f t="shared" si="137"/>
        <v>0</v>
      </c>
      <c r="AR55" s="472">
        <f t="shared" si="53"/>
        <v>0</v>
      </c>
      <c r="AS55" s="422"/>
      <c r="AT55" s="423">
        <f t="shared" si="138"/>
        <v>0</v>
      </c>
      <c r="AU55" s="422"/>
      <c r="AV55" s="315">
        <f t="shared" si="139"/>
        <v>0</v>
      </c>
      <c r="AW55" s="422"/>
      <c r="AX55" s="422"/>
      <c r="AY55" s="315">
        <f t="shared" si="140"/>
        <v>0</v>
      </c>
      <c r="AZ55" s="315">
        <f>(AQ55)*'Datos Mes'!$B$27+DB55</f>
        <v>0</v>
      </c>
      <c r="BA55" s="421"/>
      <c r="BB55" s="427"/>
      <c r="BC55" s="438"/>
      <c r="BF55" s="473"/>
      <c r="BG55" s="317">
        <f>(COUNTIF($D55:$AI55,"LL")+DL55)*(AS55-'Datos Mes'!$B$23)</f>
        <v>0</v>
      </c>
      <c r="BH55" s="474">
        <f t="shared" si="141"/>
        <v>0</v>
      </c>
      <c r="BI55" s="402"/>
      <c r="BJ55" s="403"/>
      <c r="BK55" s="403"/>
      <c r="BL55" s="403"/>
      <c r="BM55" s="403"/>
      <c r="BN55" s="403"/>
      <c r="BO55" s="403"/>
      <c r="BP55" s="403"/>
      <c r="BQ55" s="403"/>
      <c r="BR55" s="403"/>
      <c r="BS55" s="403"/>
      <c r="BT55" s="404"/>
      <c r="BU55" s="404"/>
      <c r="BV55" s="404"/>
      <c r="BW55" s="405"/>
      <c r="BX55" s="406"/>
      <c r="BY55" s="403"/>
      <c r="BZ55" s="403"/>
      <c r="CA55" s="407"/>
      <c r="CB55" s="407"/>
      <c r="CC55" s="408"/>
      <c r="CD55" s="408"/>
      <c r="CE55" s="408"/>
      <c r="CF55" s="408"/>
      <c r="CG55" s="408"/>
      <c r="CH55" s="407"/>
      <c r="CI55" s="407"/>
      <c r="CJ55" s="408"/>
      <c r="CK55" s="408"/>
      <c r="CL55" s="408"/>
      <c r="CM55" s="408"/>
      <c r="CN55" s="408"/>
      <c r="CO55" s="407"/>
      <c r="CP55" s="409"/>
      <c r="CQ55" s="410"/>
      <c r="CR55" s="411"/>
      <c r="CS55" s="410"/>
      <c r="CT55" s="410"/>
      <c r="CU55" s="410"/>
      <c r="CV55" s="410"/>
      <c r="CW55" s="410"/>
      <c r="CX55" s="404"/>
      <c r="CY55" s="404"/>
      <c r="CZ55" s="320">
        <f t="shared" si="142"/>
        <v>0</v>
      </c>
      <c r="DA55" s="321"/>
      <c r="DB55" s="414"/>
      <c r="DC55" s="322">
        <f t="shared" si="143"/>
        <v>0</v>
      </c>
      <c r="DD55" s="413"/>
      <c r="DE55" s="414"/>
      <c r="DF55" s="323">
        <f t="shared" si="144"/>
        <v>0</v>
      </c>
      <c r="DG55" s="323">
        <f t="shared" si="145"/>
        <v>0</v>
      </c>
      <c r="DH55" s="324">
        <f t="shared" si="146"/>
        <v>0</v>
      </c>
      <c r="DI55" s="325">
        <f t="shared" si="147"/>
        <v>0</v>
      </c>
      <c r="DJ55" s="177"/>
      <c r="DK55" s="315">
        <f t="shared" si="148"/>
        <v>0</v>
      </c>
      <c r="DL55" s="315">
        <f t="shared" si="149"/>
        <v>0</v>
      </c>
      <c r="DM55" s="315">
        <f t="shared" si="150"/>
        <v>0</v>
      </c>
      <c r="DN55" s="415"/>
      <c r="DO55" s="416"/>
      <c r="DP55" s="416"/>
      <c r="DQ55" s="416"/>
      <c r="DR55" s="417"/>
      <c r="DS55" s="416"/>
      <c r="DT55" s="416"/>
      <c r="DU55" s="416"/>
      <c r="DV55" s="418"/>
      <c r="DW55" s="416"/>
      <c r="DX55" s="416"/>
      <c r="DY55" s="419"/>
      <c r="DZ55" s="419"/>
      <c r="EA55" s="420"/>
      <c r="EB55" s="313"/>
      <c r="EC55" s="329" t="s">
        <v>133</v>
      </c>
      <c r="EF55" s="330">
        <f>'Datos Mes'!$B$23</f>
        <v>7000</v>
      </c>
      <c r="EG55" s="330">
        <f t="shared" si="151"/>
        <v>0</v>
      </c>
      <c r="EH55" s="330">
        <f t="shared" si="152"/>
        <v>0</v>
      </c>
      <c r="EI55" s="330" t="e">
        <f t="shared" si="153"/>
        <v>#DIV/0!</v>
      </c>
      <c r="EJ55" s="330" t="e">
        <f t="shared" si="154"/>
        <v>#DIV/0!</v>
      </c>
      <c r="EK55" s="330">
        <f t="shared" si="155"/>
        <v>0</v>
      </c>
      <c r="EL55" s="330">
        <f t="shared" si="156"/>
        <v>0</v>
      </c>
      <c r="EM55" s="330">
        <f t="shared" si="157"/>
        <v>0</v>
      </c>
      <c r="EN55" s="330">
        <f>'Datos Mes'!$B$24*AL55</f>
        <v>0</v>
      </c>
      <c r="EO55" s="330" t="e">
        <f>IF(SUM(EH55:EN55)&gt;'Datos Mes'!$B$21,'Datos Mes'!$B$21,SUM(EH55:EN55))</f>
        <v>#DIV/0!</v>
      </c>
      <c r="EP55" s="330" t="e">
        <f>IF(SUM(EH55:EN55)&gt;'Datos Mes'!$B$21,SUM(EH55:EN55)-EO55,0)</f>
        <v>#DIV/0!</v>
      </c>
      <c r="EQ55" s="330"/>
      <c r="ER55" s="330" t="e">
        <f>LOOKUP(EO55/AL55,'Datos Mes'!$B$75:$B$82,'Datos Mes'!$C$75:$C$82)*EQ55</f>
        <v>#DIV/0!</v>
      </c>
      <c r="ES55" s="330">
        <f>'Datos Mes'!$B$25*$AQ55</f>
        <v>0</v>
      </c>
      <c r="ET55" s="330">
        <f>'Datos Mes'!$B$26*$AQ55</f>
        <v>0</v>
      </c>
      <c r="EU55" s="330">
        <f t="shared" si="158"/>
        <v>0</v>
      </c>
      <c r="EV55" s="331" t="e">
        <f t="shared" si="159"/>
        <v>#DIV/0!</v>
      </c>
      <c r="EW55" s="455" t="s">
        <v>244</v>
      </c>
      <c r="EX55" s="457"/>
      <c r="EY55" s="331" t="e">
        <f>'Datos Mes'!$B$28*EO55</f>
        <v>#DIV/0!</v>
      </c>
      <c r="EZ55" s="331" t="e">
        <f>IF(EX55*'Datos Mes'!$B$19-EY55&gt;0,EX55*'Datos Mes'!$B$19-EY55,0)</f>
        <v>#DIV/0!</v>
      </c>
      <c r="FA55" s="456" t="s">
        <v>233</v>
      </c>
      <c r="FB55" s="455" t="s">
        <v>245</v>
      </c>
      <c r="FC55" s="333"/>
      <c r="FD55" s="331" t="e">
        <f t="shared" si="160"/>
        <v>#DIV/0!</v>
      </c>
      <c r="FE55" s="331" t="e">
        <f>IF(SUM(EH55:EN55)&gt;'Datos Mes'!$B$22,'Datos Mes'!$B$22,SUM(EH55:EN55))</f>
        <v>#DIV/0!</v>
      </c>
      <c r="FF55" s="331" t="e">
        <f>FE55*'Datos Mes'!$B$30</f>
        <v>#DIV/0!</v>
      </c>
      <c r="FG55" s="331" t="e">
        <f t="shared" si="161"/>
        <v>#DIV/0!</v>
      </c>
      <c r="FH55" s="331" t="e">
        <f t="shared" si="162"/>
        <v>#DIV/0!</v>
      </c>
      <c r="FI55" s="334" t="e">
        <f>LOOKUP(FH55,'Datos Mes'!$B$54:$B$69,'Datos Mes'!$C$54:$C$69)</f>
        <v>#DIV/0!</v>
      </c>
      <c r="FJ55" s="331" t="e">
        <f>LOOKUP(FH55,'Datos Mes'!$B$54:$B$69,'Datos Mes'!$E$54:$E$69)</f>
        <v>#DIV/0!</v>
      </c>
      <c r="FK55" s="331" t="e">
        <f t="shared" si="163"/>
        <v>#DIV/0!</v>
      </c>
      <c r="FL55" s="331">
        <f t="shared" si="164"/>
        <v>0</v>
      </c>
      <c r="FM55" s="331">
        <f t="shared" si="165"/>
        <v>0</v>
      </c>
      <c r="FN55" s="331">
        <f t="shared" si="166"/>
        <v>0</v>
      </c>
      <c r="FO55" s="331" t="e">
        <f t="shared" si="167"/>
        <v>#DIV/0!</v>
      </c>
      <c r="FP55" s="331" t="e">
        <f t="shared" si="168"/>
        <v>#DIV/0!</v>
      </c>
      <c r="FQ55" s="335" t="e">
        <f t="shared" si="169"/>
        <v>#DIV/0!</v>
      </c>
      <c r="FS55" s="331" t="e">
        <f t="shared" si="170"/>
        <v>#DIV/0!</v>
      </c>
      <c r="FT55" s="331" t="e">
        <f>IF($FB55="Activo",LOOKUP($FA55,'Datos Mes'!$A$87:$A$92,'Datos Mes'!$C$87:$C$92),0)*$EO55</f>
        <v>#DIV/0!</v>
      </c>
      <c r="FU55" s="331" t="e">
        <f>IF($FB55="Activo",'Datos Mes'!$B$31,0)*$EO55</f>
        <v>#DIV/0!</v>
      </c>
      <c r="FV55" s="331" t="e">
        <f>'Datos Mes'!$B$32*$EO55</f>
        <v>#DIV/0!</v>
      </c>
      <c r="FW55" s="331" t="e">
        <f>'Datos Mes'!$D$28*$EO55</f>
        <v>#DIV/0!</v>
      </c>
      <c r="FX55" s="331" t="e">
        <f t="shared" si="171"/>
        <v>#DIV/0!</v>
      </c>
      <c r="FY55" s="331" t="e">
        <f t="shared" si="42"/>
        <v>#DIV/0!</v>
      </c>
      <c r="FZ55" s="331" t="e">
        <f t="shared" si="43"/>
        <v>#DIV/0!</v>
      </c>
      <c r="GA55" s="331">
        <f>(AS55+'Datos Mes'!B$24)*30/12</f>
        <v>9035.326086956522</v>
      </c>
      <c r="GB55" s="331" t="e">
        <f t="shared" si="172"/>
        <v>#DIV/0!</v>
      </c>
      <c r="GC55" s="331" t="e">
        <f t="shared" si="173"/>
        <v>#DIV/0!</v>
      </c>
      <c r="GD55" s="333" t="e">
        <f t="shared" si="174"/>
        <v>#DIV/0!</v>
      </c>
    </row>
    <row r="56" spans="1:186" s="329" customFormat="1" ht="15.75" customHeight="1">
      <c r="A56" s="421"/>
      <c r="B56" s="421"/>
      <c r="C56" s="311">
        <f t="shared" si="47"/>
        <v>0</v>
      </c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312"/>
      <c r="S56" s="430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31"/>
      <c r="AJ56" s="328"/>
      <c r="AK56" s="314">
        <f t="shared" si="133"/>
        <v>0</v>
      </c>
      <c r="AL56" s="469">
        <f t="shared" si="134"/>
        <v>0</v>
      </c>
      <c r="AM56" s="469">
        <f t="shared" si="135"/>
        <v>0</v>
      </c>
      <c r="AN56" s="470">
        <f t="shared" si="136"/>
        <v>0</v>
      </c>
      <c r="AO56" s="469">
        <f t="shared" si="15"/>
        <v>0</v>
      </c>
      <c r="AP56" s="469">
        <f t="shared" si="16"/>
        <v>0</v>
      </c>
      <c r="AQ56" s="471">
        <f t="shared" si="137"/>
        <v>0</v>
      </c>
      <c r="AR56" s="472">
        <f t="shared" si="53"/>
        <v>0</v>
      </c>
      <c r="AS56" s="422"/>
      <c r="AT56" s="423">
        <f t="shared" si="138"/>
        <v>0</v>
      </c>
      <c r="AU56" s="422"/>
      <c r="AV56" s="315">
        <f t="shared" si="139"/>
        <v>0</v>
      </c>
      <c r="AW56" s="422"/>
      <c r="AX56" s="422"/>
      <c r="AY56" s="315">
        <f t="shared" si="140"/>
        <v>0</v>
      </c>
      <c r="AZ56" s="315">
        <f>(AQ56)*'Datos Mes'!$B$27+DB56</f>
        <v>0</v>
      </c>
      <c r="BA56" s="421"/>
      <c r="BB56" s="427"/>
      <c r="BC56" s="438"/>
      <c r="BF56" s="473"/>
      <c r="BG56" s="317">
        <f>(COUNTIF($D56:$AI56,"LL")+DL56)*(AS56-'Datos Mes'!$B$23)</f>
        <v>0</v>
      </c>
      <c r="BH56" s="474">
        <f t="shared" si="141"/>
        <v>0</v>
      </c>
      <c r="BI56" s="402"/>
      <c r="BJ56" s="403"/>
      <c r="BK56" s="403"/>
      <c r="BL56" s="403"/>
      <c r="BM56" s="403"/>
      <c r="BN56" s="403"/>
      <c r="BO56" s="403"/>
      <c r="BP56" s="403"/>
      <c r="BQ56" s="403"/>
      <c r="BR56" s="403"/>
      <c r="BS56" s="403"/>
      <c r="BT56" s="404"/>
      <c r="BU56" s="404"/>
      <c r="BV56" s="404"/>
      <c r="BW56" s="405"/>
      <c r="BX56" s="406"/>
      <c r="BY56" s="403"/>
      <c r="BZ56" s="403"/>
      <c r="CA56" s="407"/>
      <c r="CB56" s="407"/>
      <c r="CC56" s="408"/>
      <c r="CD56" s="408"/>
      <c r="CE56" s="408"/>
      <c r="CF56" s="408"/>
      <c r="CG56" s="408"/>
      <c r="CH56" s="407"/>
      <c r="CI56" s="407"/>
      <c r="CJ56" s="408"/>
      <c r="CK56" s="408"/>
      <c r="CL56" s="408"/>
      <c r="CM56" s="408"/>
      <c r="CN56" s="408"/>
      <c r="CO56" s="407"/>
      <c r="CP56" s="409"/>
      <c r="CQ56" s="410"/>
      <c r="CR56" s="411"/>
      <c r="CS56" s="410"/>
      <c r="CT56" s="410"/>
      <c r="CU56" s="410"/>
      <c r="CV56" s="410"/>
      <c r="CW56" s="410"/>
      <c r="CX56" s="404"/>
      <c r="CY56" s="404"/>
      <c r="CZ56" s="320">
        <f t="shared" si="142"/>
        <v>0</v>
      </c>
      <c r="DA56" s="321"/>
      <c r="DB56" s="414"/>
      <c r="DC56" s="322">
        <f t="shared" si="143"/>
        <v>0</v>
      </c>
      <c r="DD56" s="413"/>
      <c r="DE56" s="414"/>
      <c r="DF56" s="323">
        <f t="shared" si="144"/>
        <v>0</v>
      </c>
      <c r="DG56" s="323">
        <f t="shared" si="145"/>
        <v>0</v>
      </c>
      <c r="DH56" s="324">
        <f t="shared" si="146"/>
        <v>0</v>
      </c>
      <c r="DI56" s="325">
        <f t="shared" si="147"/>
        <v>0</v>
      </c>
      <c r="DJ56" s="177"/>
      <c r="DK56" s="315">
        <f t="shared" si="148"/>
        <v>0</v>
      </c>
      <c r="DL56" s="315">
        <f t="shared" si="149"/>
        <v>0</v>
      </c>
      <c r="DM56" s="315">
        <f t="shared" si="150"/>
        <v>0</v>
      </c>
      <c r="DN56" s="415"/>
      <c r="DO56" s="416"/>
      <c r="DP56" s="416"/>
      <c r="DQ56" s="416"/>
      <c r="DR56" s="417"/>
      <c r="DS56" s="416"/>
      <c r="DT56" s="416"/>
      <c r="DU56" s="416"/>
      <c r="DV56" s="418"/>
      <c r="DW56" s="416"/>
      <c r="DX56" s="416"/>
      <c r="DY56" s="419"/>
      <c r="DZ56" s="419"/>
      <c r="EA56" s="420"/>
      <c r="EB56" s="313"/>
      <c r="EC56" s="329" t="s">
        <v>133</v>
      </c>
      <c r="EF56" s="330">
        <f>'Datos Mes'!$B$23</f>
        <v>7000</v>
      </c>
      <c r="EG56" s="330">
        <f t="shared" si="151"/>
        <v>0</v>
      </c>
      <c r="EH56" s="330">
        <f t="shared" si="152"/>
        <v>0</v>
      </c>
      <c r="EI56" s="330" t="e">
        <f t="shared" si="153"/>
        <v>#DIV/0!</v>
      </c>
      <c r="EJ56" s="330" t="e">
        <f t="shared" si="154"/>
        <v>#DIV/0!</v>
      </c>
      <c r="EK56" s="330">
        <f t="shared" si="155"/>
        <v>0</v>
      </c>
      <c r="EL56" s="330">
        <f t="shared" si="156"/>
        <v>0</v>
      </c>
      <c r="EM56" s="330">
        <f t="shared" si="157"/>
        <v>0</v>
      </c>
      <c r="EN56" s="330">
        <f>'Datos Mes'!$B$24*AL56</f>
        <v>0</v>
      </c>
      <c r="EO56" s="330" t="e">
        <f>IF(SUM(EH56:EN56)&gt;'Datos Mes'!$B$21,'Datos Mes'!$B$21,SUM(EH56:EN56))</f>
        <v>#DIV/0!</v>
      </c>
      <c r="EP56" s="330" t="e">
        <f>IF(SUM(EH56:EN56)&gt;'Datos Mes'!$B$21,SUM(EH56:EN56)-EO56,0)</f>
        <v>#DIV/0!</v>
      </c>
      <c r="EQ56" s="330"/>
      <c r="ER56" s="330" t="e">
        <f>LOOKUP(EO56/AL56,'Datos Mes'!$B$75:$B$82,'Datos Mes'!$C$75:$C$82)*EQ56</f>
        <v>#DIV/0!</v>
      </c>
      <c r="ES56" s="330">
        <f>'Datos Mes'!$B$25*$AQ56</f>
        <v>0</v>
      </c>
      <c r="ET56" s="330">
        <f>'Datos Mes'!$B$26*$AQ56</f>
        <v>0</v>
      </c>
      <c r="EU56" s="330">
        <f t="shared" si="158"/>
        <v>0</v>
      </c>
      <c r="EV56" s="331" t="e">
        <f t="shared" si="159"/>
        <v>#DIV/0!</v>
      </c>
      <c r="EW56" s="455" t="s">
        <v>244</v>
      </c>
      <c r="EX56" s="457"/>
      <c r="EY56" s="331" t="e">
        <f>'Datos Mes'!$B$28*EO56</f>
        <v>#DIV/0!</v>
      </c>
      <c r="EZ56" s="331" t="e">
        <f>IF(EX56*'Datos Mes'!$B$19-EY56&gt;0,EX56*'Datos Mes'!$B$19-EY56,0)</f>
        <v>#DIV/0!</v>
      </c>
      <c r="FA56" s="456" t="s">
        <v>233</v>
      </c>
      <c r="FB56" s="455" t="s">
        <v>245</v>
      </c>
      <c r="FC56" s="333"/>
      <c r="FD56" s="331" t="e">
        <f t="shared" si="160"/>
        <v>#DIV/0!</v>
      </c>
      <c r="FE56" s="331" t="e">
        <f>IF(SUM(EH56:EN56)&gt;'Datos Mes'!$B$22,'Datos Mes'!$B$22,SUM(EH56:EN56))</f>
        <v>#DIV/0!</v>
      </c>
      <c r="FF56" s="331" t="e">
        <f>FE56*'Datos Mes'!$B$30</f>
        <v>#DIV/0!</v>
      </c>
      <c r="FG56" s="331" t="e">
        <f t="shared" si="161"/>
        <v>#DIV/0!</v>
      </c>
      <c r="FH56" s="331" t="e">
        <f t="shared" si="162"/>
        <v>#DIV/0!</v>
      </c>
      <c r="FI56" s="334" t="e">
        <f>LOOKUP(FH56,'Datos Mes'!$B$54:$B$69,'Datos Mes'!$C$54:$C$69)</f>
        <v>#DIV/0!</v>
      </c>
      <c r="FJ56" s="331" t="e">
        <f>LOOKUP(FH56,'Datos Mes'!$B$54:$B$69,'Datos Mes'!$E$54:$E$69)</f>
        <v>#DIV/0!</v>
      </c>
      <c r="FK56" s="331" t="e">
        <f t="shared" si="163"/>
        <v>#DIV/0!</v>
      </c>
      <c r="FL56" s="331">
        <f t="shared" si="164"/>
        <v>0</v>
      </c>
      <c r="FM56" s="331">
        <f t="shared" si="165"/>
        <v>0</v>
      </c>
      <c r="FN56" s="331">
        <f t="shared" si="166"/>
        <v>0</v>
      </c>
      <c r="FO56" s="331" t="e">
        <f t="shared" si="167"/>
        <v>#DIV/0!</v>
      </c>
      <c r="FP56" s="331" t="e">
        <f t="shared" si="168"/>
        <v>#DIV/0!</v>
      </c>
      <c r="FQ56" s="335" t="e">
        <f t="shared" si="169"/>
        <v>#DIV/0!</v>
      </c>
      <c r="FS56" s="331" t="e">
        <f t="shared" si="170"/>
        <v>#DIV/0!</v>
      </c>
      <c r="FT56" s="331" t="e">
        <f>IF($FB56="Activo",LOOKUP($FA56,'Datos Mes'!$A$87:$A$92,'Datos Mes'!$C$87:$C$92),0)*$EO56</f>
        <v>#DIV/0!</v>
      </c>
      <c r="FU56" s="331" t="e">
        <f>IF($FB56="Activo",'Datos Mes'!$B$31,0)*$EO56</f>
        <v>#DIV/0!</v>
      </c>
      <c r="FV56" s="331" t="e">
        <f>'Datos Mes'!$B$32*$EO56</f>
        <v>#DIV/0!</v>
      </c>
      <c r="FW56" s="331" t="e">
        <f>'Datos Mes'!$D$28*$EO56</f>
        <v>#DIV/0!</v>
      </c>
      <c r="FX56" s="331" t="e">
        <f t="shared" si="171"/>
        <v>#DIV/0!</v>
      </c>
      <c r="FY56" s="331" t="e">
        <f t="shared" si="42"/>
        <v>#DIV/0!</v>
      </c>
      <c r="FZ56" s="331" t="e">
        <f t="shared" si="43"/>
        <v>#DIV/0!</v>
      </c>
      <c r="GA56" s="331">
        <f>(AS56+'Datos Mes'!B$24)*30/12</f>
        <v>9035.326086956522</v>
      </c>
      <c r="GB56" s="331" t="e">
        <f t="shared" si="172"/>
        <v>#DIV/0!</v>
      </c>
      <c r="GC56" s="331" t="e">
        <f t="shared" si="173"/>
        <v>#DIV/0!</v>
      </c>
      <c r="GD56" s="333" t="e">
        <f t="shared" si="174"/>
        <v>#DIV/0!</v>
      </c>
    </row>
    <row r="57" spans="1:186" s="329" customFormat="1" ht="15.75" customHeight="1">
      <c r="A57" s="421"/>
      <c r="B57" s="421"/>
      <c r="C57" s="311">
        <f t="shared" si="47"/>
        <v>0</v>
      </c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312"/>
      <c r="S57" s="430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31"/>
      <c r="AJ57" s="328"/>
      <c r="AK57" s="314">
        <f t="shared" si="133"/>
        <v>0</v>
      </c>
      <c r="AL57" s="469">
        <f t="shared" si="134"/>
        <v>0</v>
      </c>
      <c r="AM57" s="469">
        <f t="shared" si="135"/>
        <v>0</v>
      </c>
      <c r="AN57" s="470">
        <f t="shared" si="136"/>
        <v>0</v>
      </c>
      <c r="AO57" s="469">
        <f t="shared" si="15"/>
        <v>0</v>
      </c>
      <c r="AP57" s="469">
        <f t="shared" si="16"/>
        <v>0</v>
      </c>
      <c r="AQ57" s="471">
        <f t="shared" si="137"/>
        <v>0</v>
      </c>
      <c r="AR57" s="472">
        <f t="shared" si="53"/>
        <v>0</v>
      </c>
      <c r="AS57" s="422"/>
      <c r="AT57" s="423">
        <f t="shared" si="138"/>
        <v>0</v>
      </c>
      <c r="AU57" s="422"/>
      <c r="AV57" s="315">
        <f t="shared" si="139"/>
        <v>0</v>
      </c>
      <c r="AW57" s="422"/>
      <c r="AX57" s="422"/>
      <c r="AY57" s="315">
        <f t="shared" si="140"/>
        <v>0</v>
      </c>
      <c r="AZ57" s="315">
        <f>(AQ57)*'Datos Mes'!$B$27+DB57</f>
        <v>0</v>
      </c>
      <c r="BA57" s="421"/>
      <c r="BB57" s="427"/>
      <c r="BC57" s="438"/>
      <c r="BF57" s="473"/>
      <c r="BG57" s="317">
        <f>(COUNTIF($D57:$AI57,"LL")+DL57)*(AS57-'Datos Mes'!$B$23)</f>
        <v>0</v>
      </c>
      <c r="BH57" s="474">
        <f t="shared" si="141"/>
        <v>0</v>
      </c>
      <c r="BI57" s="402"/>
      <c r="BJ57" s="403"/>
      <c r="BK57" s="403"/>
      <c r="BL57" s="403"/>
      <c r="BM57" s="403"/>
      <c r="BN57" s="403"/>
      <c r="BO57" s="403"/>
      <c r="BP57" s="403"/>
      <c r="BQ57" s="403"/>
      <c r="BR57" s="403"/>
      <c r="BS57" s="403"/>
      <c r="BT57" s="404"/>
      <c r="BU57" s="404"/>
      <c r="BV57" s="404"/>
      <c r="BW57" s="405"/>
      <c r="BX57" s="406"/>
      <c r="BY57" s="403"/>
      <c r="BZ57" s="403"/>
      <c r="CA57" s="407"/>
      <c r="CB57" s="407"/>
      <c r="CC57" s="408"/>
      <c r="CD57" s="408"/>
      <c r="CE57" s="408"/>
      <c r="CF57" s="408"/>
      <c r="CG57" s="408"/>
      <c r="CH57" s="407"/>
      <c r="CI57" s="407"/>
      <c r="CJ57" s="408"/>
      <c r="CK57" s="408"/>
      <c r="CL57" s="408"/>
      <c r="CM57" s="408"/>
      <c r="CN57" s="408"/>
      <c r="CO57" s="407"/>
      <c r="CP57" s="409"/>
      <c r="CQ57" s="410"/>
      <c r="CR57" s="411"/>
      <c r="CS57" s="410"/>
      <c r="CT57" s="410"/>
      <c r="CU57" s="410"/>
      <c r="CV57" s="410"/>
      <c r="CW57" s="410"/>
      <c r="CX57" s="404"/>
      <c r="CY57" s="404"/>
      <c r="CZ57" s="320">
        <f t="shared" si="142"/>
        <v>0</v>
      </c>
      <c r="DA57" s="321"/>
      <c r="DB57" s="414"/>
      <c r="DC57" s="322">
        <f t="shared" si="143"/>
        <v>0</v>
      </c>
      <c r="DD57" s="413"/>
      <c r="DE57" s="414"/>
      <c r="DF57" s="323">
        <f t="shared" si="144"/>
        <v>0</v>
      </c>
      <c r="DG57" s="323">
        <f t="shared" si="145"/>
        <v>0</v>
      </c>
      <c r="DH57" s="324">
        <f t="shared" si="146"/>
        <v>0</v>
      </c>
      <c r="DI57" s="325">
        <f t="shared" si="147"/>
        <v>0</v>
      </c>
      <c r="DJ57" s="177"/>
      <c r="DK57" s="315">
        <f t="shared" si="148"/>
        <v>0</v>
      </c>
      <c r="DL57" s="315">
        <f t="shared" si="149"/>
        <v>0</v>
      </c>
      <c r="DM57" s="315">
        <f t="shared" si="150"/>
        <v>0</v>
      </c>
      <c r="DN57" s="415"/>
      <c r="DO57" s="416"/>
      <c r="DP57" s="416"/>
      <c r="DQ57" s="416"/>
      <c r="DR57" s="417"/>
      <c r="DS57" s="416"/>
      <c r="DT57" s="416"/>
      <c r="DU57" s="416"/>
      <c r="DV57" s="418"/>
      <c r="DW57" s="416"/>
      <c r="DX57" s="416"/>
      <c r="DY57" s="419"/>
      <c r="DZ57" s="419"/>
      <c r="EA57" s="420"/>
      <c r="EB57" s="313"/>
      <c r="EC57" s="329" t="s">
        <v>133</v>
      </c>
      <c r="EF57" s="330">
        <f>'Datos Mes'!$B$23</f>
        <v>7000</v>
      </c>
      <c r="EG57" s="330">
        <f t="shared" si="151"/>
        <v>0</v>
      </c>
      <c r="EH57" s="330">
        <f t="shared" si="152"/>
        <v>0</v>
      </c>
      <c r="EI57" s="330" t="e">
        <f t="shared" si="153"/>
        <v>#DIV/0!</v>
      </c>
      <c r="EJ57" s="330" t="e">
        <f t="shared" si="154"/>
        <v>#DIV/0!</v>
      </c>
      <c r="EK57" s="330">
        <f t="shared" si="155"/>
        <v>0</v>
      </c>
      <c r="EL57" s="330">
        <f t="shared" si="156"/>
        <v>0</v>
      </c>
      <c r="EM57" s="330">
        <f t="shared" si="157"/>
        <v>0</v>
      </c>
      <c r="EN57" s="330">
        <f>'Datos Mes'!$B$24*AL57</f>
        <v>0</v>
      </c>
      <c r="EO57" s="330" t="e">
        <f>IF(SUM(EH57:EN57)&gt;'Datos Mes'!$B$21,'Datos Mes'!$B$21,SUM(EH57:EN57))</f>
        <v>#DIV/0!</v>
      </c>
      <c r="EP57" s="330" t="e">
        <f>IF(SUM(EH57:EN57)&gt;'Datos Mes'!$B$21,SUM(EH57:EN57)-EO57,0)</f>
        <v>#DIV/0!</v>
      </c>
      <c r="EQ57" s="330"/>
      <c r="ER57" s="330" t="e">
        <f>LOOKUP(EO57/AL57,'Datos Mes'!$B$75:$B$82,'Datos Mes'!$C$75:$C$82)*EQ57</f>
        <v>#DIV/0!</v>
      </c>
      <c r="ES57" s="330">
        <f>'Datos Mes'!$B$25*$AQ57</f>
        <v>0</v>
      </c>
      <c r="ET57" s="330">
        <f>'Datos Mes'!$B$26*$AQ57</f>
        <v>0</v>
      </c>
      <c r="EU57" s="330">
        <f t="shared" si="158"/>
        <v>0</v>
      </c>
      <c r="EV57" s="331" t="e">
        <f t="shared" si="159"/>
        <v>#DIV/0!</v>
      </c>
      <c r="EW57" s="455" t="s">
        <v>244</v>
      </c>
      <c r="EX57" s="457"/>
      <c r="EY57" s="331" t="e">
        <f>'Datos Mes'!$B$28*EO57</f>
        <v>#DIV/0!</v>
      </c>
      <c r="EZ57" s="331" t="e">
        <f>IF(EX57*'Datos Mes'!$B$19-EY57&gt;0,EX57*'Datos Mes'!$B$19-EY57,0)</f>
        <v>#DIV/0!</v>
      </c>
      <c r="FA57" s="456" t="s">
        <v>233</v>
      </c>
      <c r="FB57" s="455" t="s">
        <v>245</v>
      </c>
      <c r="FC57" s="333"/>
      <c r="FD57" s="331" t="e">
        <f t="shared" si="160"/>
        <v>#DIV/0!</v>
      </c>
      <c r="FE57" s="331" t="e">
        <f>IF(SUM(EH57:EN57)&gt;'Datos Mes'!$B$22,'Datos Mes'!$B$22,SUM(EH57:EN57))</f>
        <v>#DIV/0!</v>
      </c>
      <c r="FF57" s="331" t="e">
        <f>FE57*'Datos Mes'!$B$30</f>
        <v>#DIV/0!</v>
      </c>
      <c r="FG57" s="331" t="e">
        <f t="shared" si="161"/>
        <v>#DIV/0!</v>
      </c>
      <c r="FH57" s="331" t="e">
        <f t="shared" si="162"/>
        <v>#DIV/0!</v>
      </c>
      <c r="FI57" s="334" t="e">
        <f>LOOKUP(FH57,'Datos Mes'!$B$54:$B$69,'Datos Mes'!$C$54:$C$69)</f>
        <v>#DIV/0!</v>
      </c>
      <c r="FJ57" s="331" t="e">
        <f>LOOKUP(FH57,'Datos Mes'!$B$54:$B$69,'Datos Mes'!$E$54:$E$69)</f>
        <v>#DIV/0!</v>
      </c>
      <c r="FK57" s="331" t="e">
        <f t="shared" si="163"/>
        <v>#DIV/0!</v>
      </c>
      <c r="FL57" s="331">
        <f t="shared" si="164"/>
        <v>0</v>
      </c>
      <c r="FM57" s="331">
        <f t="shared" si="165"/>
        <v>0</v>
      </c>
      <c r="FN57" s="331">
        <f t="shared" si="166"/>
        <v>0</v>
      </c>
      <c r="FO57" s="331" t="e">
        <f t="shared" si="167"/>
        <v>#DIV/0!</v>
      </c>
      <c r="FP57" s="331" t="e">
        <f t="shared" si="168"/>
        <v>#DIV/0!</v>
      </c>
      <c r="FQ57" s="335" t="e">
        <f t="shared" si="169"/>
        <v>#DIV/0!</v>
      </c>
      <c r="FS57" s="331" t="e">
        <f t="shared" si="170"/>
        <v>#DIV/0!</v>
      </c>
      <c r="FT57" s="331" t="e">
        <f>IF($FB57="Activo",LOOKUP($FA57,'Datos Mes'!$A$87:$A$92,'Datos Mes'!$C$87:$C$92),0)*$EO57</f>
        <v>#DIV/0!</v>
      </c>
      <c r="FU57" s="331" t="e">
        <f>IF($FB57="Activo",'Datos Mes'!$B$31,0)*$EO57</f>
        <v>#DIV/0!</v>
      </c>
      <c r="FV57" s="331" t="e">
        <f>'Datos Mes'!$B$32*$EO57</f>
        <v>#DIV/0!</v>
      </c>
      <c r="FW57" s="331" t="e">
        <f>'Datos Mes'!$D$28*$EO57</f>
        <v>#DIV/0!</v>
      </c>
      <c r="FX57" s="331" t="e">
        <f t="shared" si="171"/>
        <v>#DIV/0!</v>
      </c>
      <c r="FY57" s="331" t="e">
        <f t="shared" si="42"/>
        <v>#DIV/0!</v>
      </c>
      <c r="FZ57" s="331" t="e">
        <f t="shared" si="43"/>
        <v>#DIV/0!</v>
      </c>
      <c r="GA57" s="331">
        <f>(AS57+'Datos Mes'!B$24)*30/12</f>
        <v>9035.326086956522</v>
      </c>
      <c r="GB57" s="331" t="e">
        <f t="shared" si="172"/>
        <v>#DIV/0!</v>
      </c>
      <c r="GC57" s="331" t="e">
        <f t="shared" si="173"/>
        <v>#DIV/0!</v>
      </c>
      <c r="GD57" s="333" t="e">
        <f t="shared" si="174"/>
        <v>#DIV/0!</v>
      </c>
    </row>
    <row r="58" spans="1:186" s="329" customFormat="1" ht="15.75" customHeight="1">
      <c r="A58" s="421"/>
      <c r="B58" s="421"/>
      <c r="C58" s="311">
        <f t="shared" si="47"/>
        <v>0</v>
      </c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312"/>
      <c r="S58" s="430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31"/>
      <c r="AJ58" s="328"/>
      <c r="AK58" s="314">
        <f t="shared" si="133"/>
        <v>0</v>
      </c>
      <c r="AL58" s="469">
        <f t="shared" si="134"/>
        <v>0</v>
      </c>
      <c r="AM58" s="469">
        <f t="shared" si="135"/>
        <v>0</v>
      </c>
      <c r="AN58" s="470">
        <f t="shared" si="136"/>
        <v>0</v>
      </c>
      <c r="AO58" s="469">
        <f t="shared" si="15"/>
        <v>0</v>
      </c>
      <c r="AP58" s="469">
        <f t="shared" si="16"/>
        <v>0</v>
      </c>
      <c r="AQ58" s="471">
        <f t="shared" si="137"/>
        <v>0</v>
      </c>
      <c r="AR58" s="472">
        <f t="shared" si="53"/>
        <v>0</v>
      </c>
      <c r="AS58" s="422"/>
      <c r="AT58" s="423">
        <f t="shared" si="138"/>
        <v>0</v>
      </c>
      <c r="AU58" s="422"/>
      <c r="AV58" s="315">
        <f t="shared" si="139"/>
        <v>0</v>
      </c>
      <c r="AW58" s="422"/>
      <c r="AX58" s="422"/>
      <c r="AY58" s="315">
        <f t="shared" si="140"/>
        <v>0</v>
      </c>
      <c r="AZ58" s="315">
        <f>(AQ58)*'Datos Mes'!$B$27+DB58</f>
        <v>0</v>
      </c>
      <c r="BA58" s="421"/>
      <c r="BB58" s="427"/>
      <c r="BC58" s="438"/>
      <c r="BF58" s="473"/>
      <c r="BG58" s="317">
        <f>(COUNTIF($D58:$AI58,"LL")+DL58)*(AS58-'Datos Mes'!$B$23)</f>
        <v>0</v>
      </c>
      <c r="BH58" s="474">
        <f t="shared" si="141"/>
        <v>0</v>
      </c>
      <c r="BI58" s="402"/>
      <c r="BJ58" s="403"/>
      <c r="BK58" s="403"/>
      <c r="BL58" s="403"/>
      <c r="BM58" s="403"/>
      <c r="BN58" s="403"/>
      <c r="BO58" s="403"/>
      <c r="BP58" s="403"/>
      <c r="BQ58" s="403"/>
      <c r="BR58" s="403"/>
      <c r="BS58" s="403"/>
      <c r="BT58" s="404"/>
      <c r="BU58" s="404"/>
      <c r="BV58" s="404"/>
      <c r="BW58" s="405"/>
      <c r="BX58" s="406"/>
      <c r="BY58" s="403"/>
      <c r="BZ58" s="403"/>
      <c r="CA58" s="407"/>
      <c r="CB58" s="407"/>
      <c r="CC58" s="408"/>
      <c r="CD58" s="408"/>
      <c r="CE58" s="408"/>
      <c r="CF58" s="408"/>
      <c r="CG58" s="408"/>
      <c r="CH58" s="407"/>
      <c r="CI58" s="407"/>
      <c r="CJ58" s="408"/>
      <c r="CK58" s="408"/>
      <c r="CL58" s="408"/>
      <c r="CM58" s="408"/>
      <c r="CN58" s="408"/>
      <c r="CO58" s="407"/>
      <c r="CP58" s="409"/>
      <c r="CQ58" s="410"/>
      <c r="CR58" s="411"/>
      <c r="CS58" s="410"/>
      <c r="CT58" s="410"/>
      <c r="CU58" s="410"/>
      <c r="CV58" s="410"/>
      <c r="CW58" s="410"/>
      <c r="CX58" s="404"/>
      <c r="CY58" s="404"/>
      <c r="CZ58" s="320">
        <f t="shared" si="142"/>
        <v>0</v>
      </c>
      <c r="DA58" s="321"/>
      <c r="DB58" s="414"/>
      <c r="DC58" s="322">
        <f t="shared" si="143"/>
        <v>0</v>
      </c>
      <c r="DD58" s="413"/>
      <c r="DE58" s="414"/>
      <c r="DF58" s="323">
        <f t="shared" si="144"/>
        <v>0</v>
      </c>
      <c r="DG58" s="323">
        <f t="shared" si="145"/>
        <v>0</v>
      </c>
      <c r="DH58" s="324">
        <f t="shared" si="146"/>
        <v>0</v>
      </c>
      <c r="DI58" s="325">
        <f t="shared" si="147"/>
        <v>0</v>
      </c>
      <c r="DJ58" s="177"/>
      <c r="DK58" s="315">
        <f t="shared" si="148"/>
        <v>0</v>
      </c>
      <c r="DL58" s="315">
        <f t="shared" si="149"/>
        <v>0</v>
      </c>
      <c r="DM58" s="315">
        <f t="shared" si="150"/>
        <v>0</v>
      </c>
      <c r="DN58" s="415"/>
      <c r="DO58" s="416"/>
      <c r="DP58" s="416"/>
      <c r="DQ58" s="416"/>
      <c r="DR58" s="417"/>
      <c r="DS58" s="416"/>
      <c r="DT58" s="416"/>
      <c r="DU58" s="416"/>
      <c r="DV58" s="418"/>
      <c r="DW58" s="416"/>
      <c r="DX58" s="416"/>
      <c r="DY58" s="419"/>
      <c r="DZ58" s="419"/>
      <c r="EA58" s="420"/>
      <c r="EB58" s="313"/>
      <c r="EC58" s="329" t="s">
        <v>133</v>
      </c>
      <c r="EF58" s="330">
        <f>'Datos Mes'!$B$23</f>
        <v>7000</v>
      </c>
      <c r="EG58" s="330">
        <f t="shared" si="151"/>
        <v>0</v>
      </c>
      <c r="EH58" s="330">
        <f t="shared" si="152"/>
        <v>0</v>
      </c>
      <c r="EI58" s="330" t="e">
        <f t="shared" si="153"/>
        <v>#DIV/0!</v>
      </c>
      <c r="EJ58" s="330" t="e">
        <f t="shared" si="154"/>
        <v>#DIV/0!</v>
      </c>
      <c r="EK58" s="330">
        <f t="shared" si="155"/>
        <v>0</v>
      </c>
      <c r="EL58" s="330">
        <f t="shared" si="156"/>
        <v>0</v>
      </c>
      <c r="EM58" s="330">
        <f t="shared" si="157"/>
        <v>0</v>
      </c>
      <c r="EN58" s="330">
        <f>'Datos Mes'!$B$24*AL58</f>
        <v>0</v>
      </c>
      <c r="EO58" s="330" t="e">
        <f>IF(SUM(EH58:EN58)&gt;'Datos Mes'!$B$21,'Datos Mes'!$B$21,SUM(EH58:EN58))</f>
        <v>#DIV/0!</v>
      </c>
      <c r="EP58" s="330" t="e">
        <f>IF(SUM(EH58:EN58)&gt;'Datos Mes'!$B$21,SUM(EH58:EN58)-EO58,0)</f>
        <v>#DIV/0!</v>
      </c>
      <c r="EQ58" s="330"/>
      <c r="ER58" s="330" t="e">
        <f>LOOKUP(EO58/AL58,'Datos Mes'!$B$75:$B$82,'Datos Mes'!$C$75:$C$82)*EQ58</f>
        <v>#DIV/0!</v>
      </c>
      <c r="ES58" s="330">
        <f>'Datos Mes'!$B$25*$AQ58</f>
        <v>0</v>
      </c>
      <c r="ET58" s="330">
        <f>'Datos Mes'!$B$26*$AQ58</f>
        <v>0</v>
      </c>
      <c r="EU58" s="330">
        <f t="shared" si="158"/>
        <v>0</v>
      </c>
      <c r="EV58" s="331" t="e">
        <f t="shared" si="159"/>
        <v>#DIV/0!</v>
      </c>
      <c r="EW58" s="455" t="s">
        <v>244</v>
      </c>
      <c r="EX58" s="457"/>
      <c r="EY58" s="331" t="e">
        <f>'Datos Mes'!$B$28*EO58</f>
        <v>#DIV/0!</v>
      </c>
      <c r="EZ58" s="331" t="e">
        <f>IF(EX58*'Datos Mes'!$B$19-EY58&gt;0,EX58*'Datos Mes'!$B$19-EY58,0)</f>
        <v>#DIV/0!</v>
      </c>
      <c r="FA58" s="456" t="s">
        <v>233</v>
      </c>
      <c r="FB58" s="455" t="s">
        <v>245</v>
      </c>
      <c r="FC58" s="333"/>
      <c r="FD58" s="331" t="e">
        <f t="shared" si="160"/>
        <v>#DIV/0!</v>
      </c>
      <c r="FE58" s="331" t="e">
        <f>IF(SUM(EH58:EN58)&gt;'Datos Mes'!$B$22,'Datos Mes'!$B$22,SUM(EH58:EN58))</f>
        <v>#DIV/0!</v>
      </c>
      <c r="FF58" s="331" t="e">
        <f>FE58*'Datos Mes'!$B$30</f>
        <v>#DIV/0!</v>
      </c>
      <c r="FG58" s="331" t="e">
        <f t="shared" si="161"/>
        <v>#DIV/0!</v>
      </c>
      <c r="FH58" s="331" t="e">
        <f t="shared" si="162"/>
        <v>#DIV/0!</v>
      </c>
      <c r="FI58" s="334" t="e">
        <f>LOOKUP(FH58,'Datos Mes'!$B$54:$B$69,'Datos Mes'!$C$54:$C$69)</f>
        <v>#DIV/0!</v>
      </c>
      <c r="FJ58" s="331" t="e">
        <f>LOOKUP(FH58,'Datos Mes'!$B$54:$B$69,'Datos Mes'!$E$54:$E$69)</f>
        <v>#DIV/0!</v>
      </c>
      <c r="FK58" s="331" t="e">
        <f t="shared" si="163"/>
        <v>#DIV/0!</v>
      </c>
      <c r="FL58" s="331">
        <f t="shared" si="164"/>
        <v>0</v>
      </c>
      <c r="FM58" s="331">
        <f t="shared" si="165"/>
        <v>0</v>
      </c>
      <c r="FN58" s="331">
        <f t="shared" si="166"/>
        <v>0</v>
      </c>
      <c r="FO58" s="331" t="e">
        <f t="shared" si="167"/>
        <v>#DIV/0!</v>
      </c>
      <c r="FP58" s="331" t="e">
        <f t="shared" si="168"/>
        <v>#DIV/0!</v>
      </c>
      <c r="FQ58" s="335" t="e">
        <f t="shared" si="169"/>
        <v>#DIV/0!</v>
      </c>
      <c r="FS58" s="331" t="e">
        <f t="shared" si="170"/>
        <v>#DIV/0!</v>
      </c>
      <c r="FT58" s="331" t="e">
        <f>IF($FB58="Activo",LOOKUP($FA58,'Datos Mes'!$A$87:$A$92,'Datos Mes'!$C$87:$C$92),0)*$EO58</f>
        <v>#DIV/0!</v>
      </c>
      <c r="FU58" s="331" t="e">
        <f>IF($FB58="Activo",'Datos Mes'!$B$31,0)*$EO58</f>
        <v>#DIV/0!</v>
      </c>
      <c r="FV58" s="331" t="e">
        <f>'Datos Mes'!$B$32*$EO58</f>
        <v>#DIV/0!</v>
      </c>
      <c r="FW58" s="331" t="e">
        <f>'Datos Mes'!$D$28*$EO58</f>
        <v>#DIV/0!</v>
      </c>
      <c r="FX58" s="331" t="e">
        <f t="shared" si="171"/>
        <v>#DIV/0!</v>
      </c>
      <c r="FY58" s="331" t="e">
        <f t="shared" si="42"/>
        <v>#DIV/0!</v>
      </c>
      <c r="FZ58" s="331" t="e">
        <f t="shared" si="43"/>
        <v>#DIV/0!</v>
      </c>
      <c r="GA58" s="331">
        <f>(AS58+'Datos Mes'!B$24)*30/12</f>
        <v>9035.326086956522</v>
      </c>
      <c r="GB58" s="331" t="e">
        <f t="shared" si="172"/>
        <v>#DIV/0!</v>
      </c>
      <c r="GC58" s="331" t="e">
        <f t="shared" si="173"/>
        <v>#DIV/0!</v>
      </c>
      <c r="GD58" s="333" t="e">
        <f t="shared" si="174"/>
        <v>#DIV/0!</v>
      </c>
    </row>
    <row r="59" spans="1:186" s="329" customFormat="1" ht="15.75" customHeight="1">
      <c r="A59" s="421"/>
      <c r="B59" s="421"/>
      <c r="C59" s="311">
        <f t="shared" si="47"/>
        <v>0</v>
      </c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312"/>
      <c r="S59" s="430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31"/>
      <c r="AJ59" s="328"/>
      <c r="AK59" s="314">
        <f t="shared" si="133"/>
        <v>0</v>
      </c>
      <c r="AL59" s="469">
        <f t="shared" si="134"/>
        <v>0</v>
      </c>
      <c r="AM59" s="469">
        <f t="shared" si="135"/>
        <v>0</v>
      </c>
      <c r="AN59" s="470">
        <f t="shared" si="136"/>
        <v>0</v>
      </c>
      <c r="AO59" s="469">
        <f t="shared" si="15"/>
        <v>0</v>
      </c>
      <c r="AP59" s="469">
        <f t="shared" si="16"/>
        <v>0</v>
      </c>
      <c r="AQ59" s="471">
        <f t="shared" si="137"/>
        <v>0</v>
      </c>
      <c r="AR59" s="472">
        <f t="shared" si="53"/>
        <v>0</v>
      </c>
      <c r="AS59" s="422"/>
      <c r="AT59" s="423">
        <f t="shared" si="138"/>
        <v>0</v>
      </c>
      <c r="AU59" s="422"/>
      <c r="AV59" s="315">
        <f t="shared" si="139"/>
        <v>0</v>
      </c>
      <c r="AW59" s="422"/>
      <c r="AX59" s="422"/>
      <c r="AY59" s="315">
        <f t="shared" si="140"/>
        <v>0</v>
      </c>
      <c r="AZ59" s="315">
        <f>(AQ59)*'Datos Mes'!$B$27+DB59</f>
        <v>0</v>
      </c>
      <c r="BA59" s="421"/>
      <c r="BB59" s="427"/>
      <c r="BC59" s="438"/>
      <c r="BF59" s="473"/>
      <c r="BG59" s="317">
        <f>(COUNTIF($D59:$AI59,"LL")+DL59)*(AS59-'Datos Mes'!$B$23)</f>
        <v>0</v>
      </c>
      <c r="BH59" s="474">
        <f t="shared" si="141"/>
        <v>0</v>
      </c>
      <c r="BI59" s="402"/>
      <c r="BJ59" s="403"/>
      <c r="BK59" s="403"/>
      <c r="BL59" s="403"/>
      <c r="BM59" s="403"/>
      <c r="BN59" s="403"/>
      <c r="BO59" s="403"/>
      <c r="BP59" s="403"/>
      <c r="BQ59" s="403"/>
      <c r="BR59" s="403"/>
      <c r="BS59" s="403"/>
      <c r="BT59" s="404"/>
      <c r="BU59" s="404"/>
      <c r="BV59" s="404"/>
      <c r="BW59" s="405"/>
      <c r="BX59" s="406"/>
      <c r="BY59" s="403"/>
      <c r="BZ59" s="403"/>
      <c r="CA59" s="407"/>
      <c r="CB59" s="407"/>
      <c r="CC59" s="408"/>
      <c r="CD59" s="408"/>
      <c r="CE59" s="408"/>
      <c r="CF59" s="408"/>
      <c r="CG59" s="408"/>
      <c r="CH59" s="407"/>
      <c r="CI59" s="407"/>
      <c r="CJ59" s="408"/>
      <c r="CK59" s="408"/>
      <c r="CL59" s="408"/>
      <c r="CM59" s="408"/>
      <c r="CN59" s="408"/>
      <c r="CO59" s="407"/>
      <c r="CP59" s="409"/>
      <c r="CQ59" s="410"/>
      <c r="CR59" s="411"/>
      <c r="CS59" s="410"/>
      <c r="CT59" s="410"/>
      <c r="CU59" s="410"/>
      <c r="CV59" s="410"/>
      <c r="CW59" s="410"/>
      <c r="CX59" s="404"/>
      <c r="CY59" s="404"/>
      <c r="CZ59" s="320">
        <f t="shared" si="142"/>
        <v>0</v>
      </c>
      <c r="DA59" s="321"/>
      <c r="DB59" s="414"/>
      <c r="DC59" s="322">
        <f t="shared" si="143"/>
        <v>0</v>
      </c>
      <c r="DD59" s="413"/>
      <c r="DE59" s="414"/>
      <c r="DF59" s="323">
        <f t="shared" si="144"/>
        <v>0</v>
      </c>
      <c r="DG59" s="323">
        <f t="shared" si="145"/>
        <v>0</v>
      </c>
      <c r="DH59" s="324">
        <f t="shared" si="146"/>
        <v>0</v>
      </c>
      <c r="DI59" s="325">
        <f t="shared" si="147"/>
        <v>0</v>
      </c>
      <c r="DJ59" s="177"/>
      <c r="DK59" s="315">
        <f t="shared" si="148"/>
        <v>0</v>
      </c>
      <c r="DL59" s="315">
        <f t="shared" si="149"/>
        <v>0</v>
      </c>
      <c r="DM59" s="315">
        <f t="shared" si="150"/>
        <v>0</v>
      </c>
      <c r="DN59" s="415"/>
      <c r="DO59" s="416"/>
      <c r="DP59" s="416"/>
      <c r="DQ59" s="416"/>
      <c r="DR59" s="417"/>
      <c r="DS59" s="416"/>
      <c r="DT59" s="416"/>
      <c r="DU59" s="416"/>
      <c r="DV59" s="418"/>
      <c r="DW59" s="416"/>
      <c r="DX59" s="416"/>
      <c r="DY59" s="419"/>
      <c r="DZ59" s="419"/>
      <c r="EA59" s="420"/>
      <c r="EB59" s="313"/>
      <c r="EC59" s="329" t="s">
        <v>133</v>
      </c>
      <c r="EF59" s="330">
        <f>'Datos Mes'!$B$23</f>
        <v>7000</v>
      </c>
      <c r="EG59" s="330">
        <f t="shared" si="151"/>
        <v>0</v>
      </c>
      <c r="EH59" s="330">
        <f t="shared" si="152"/>
        <v>0</v>
      </c>
      <c r="EI59" s="330" t="e">
        <f t="shared" si="153"/>
        <v>#DIV/0!</v>
      </c>
      <c r="EJ59" s="330" t="e">
        <f t="shared" si="154"/>
        <v>#DIV/0!</v>
      </c>
      <c r="EK59" s="330">
        <f t="shared" si="155"/>
        <v>0</v>
      </c>
      <c r="EL59" s="330">
        <f t="shared" si="156"/>
        <v>0</v>
      </c>
      <c r="EM59" s="330">
        <f t="shared" si="157"/>
        <v>0</v>
      </c>
      <c r="EN59" s="330">
        <f>'Datos Mes'!$B$24*AL59</f>
        <v>0</v>
      </c>
      <c r="EO59" s="330" t="e">
        <f>IF(SUM(EH59:EN59)&gt;'Datos Mes'!$B$21,'Datos Mes'!$B$21,SUM(EH59:EN59))</f>
        <v>#DIV/0!</v>
      </c>
      <c r="EP59" s="330" t="e">
        <f>IF(SUM(EH59:EN59)&gt;'Datos Mes'!$B$21,SUM(EH59:EN59)-EO59,0)</f>
        <v>#DIV/0!</v>
      </c>
      <c r="EQ59" s="330"/>
      <c r="ER59" s="330" t="e">
        <f>LOOKUP(EO59/AL59,'Datos Mes'!$B$75:$B$82,'Datos Mes'!$C$75:$C$82)*EQ59</f>
        <v>#DIV/0!</v>
      </c>
      <c r="ES59" s="330">
        <f>'Datos Mes'!$B$25*$AQ59</f>
        <v>0</v>
      </c>
      <c r="ET59" s="330">
        <f>'Datos Mes'!$B$26*$AQ59</f>
        <v>0</v>
      </c>
      <c r="EU59" s="330">
        <f t="shared" si="158"/>
        <v>0</v>
      </c>
      <c r="EV59" s="331" t="e">
        <f t="shared" si="159"/>
        <v>#DIV/0!</v>
      </c>
      <c r="EW59" s="455" t="s">
        <v>244</v>
      </c>
      <c r="EX59" s="457"/>
      <c r="EY59" s="331" t="e">
        <f>'Datos Mes'!$B$28*EO59</f>
        <v>#DIV/0!</v>
      </c>
      <c r="EZ59" s="331" t="e">
        <f>IF(EX59*'Datos Mes'!$B$19-EY59&gt;0,EX59*'Datos Mes'!$B$19-EY59,0)</f>
        <v>#DIV/0!</v>
      </c>
      <c r="FA59" s="456" t="s">
        <v>233</v>
      </c>
      <c r="FB59" s="455" t="s">
        <v>245</v>
      </c>
      <c r="FC59" s="333"/>
      <c r="FD59" s="331" t="e">
        <f t="shared" si="160"/>
        <v>#DIV/0!</v>
      </c>
      <c r="FE59" s="331" t="e">
        <f>IF(SUM(EH59:EN59)&gt;'Datos Mes'!$B$22,'Datos Mes'!$B$22,SUM(EH59:EN59))</f>
        <v>#DIV/0!</v>
      </c>
      <c r="FF59" s="331" t="e">
        <f>FE59*'Datos Mes'!$B$30</f>
        <v>#DIV/0!</v>
      </c>
      <c r="FG59" s="331" t="e">
        <f t="shared" si="161"/>
        <v>#DIV/0!</v>
      </c>
      <c r="FH59" s="331" t="e">
        <f t="shared" si="162"/>
        <v>#DIV/0!</v>
      </c>
      <c r="FI59" s="334" t="e">
        <f>LOOKUP(FH59,'Datos Mes'!$B$54:$B$69,'Datos Mes'!$C$54:$C$69)</f>
        <v>#DIV/0!</v>
      </c>
      <c r="FJ59" s="331" t="e">
        <f>LOOKUP(FH59,'Datos Mes'!$B$54:$B$69,'Datos Mes'!$E$54:$E$69)</f>
        <v>#DIV/0!</v>
      </c>
      <c r="FK59" s="331" t="e">
        <f t="shared" si="163"/>
        <v>#DIV/0!</v>
      </c>
      <c r="FL59" s="331">
        <f t="shared" si="164"/>
        <v>0</v>
      </c>
      <c r="FM59" s="331">
        <f t="shared" si="165"/>
        <v>0</v>
      </c>
      <c r="FN59" s="331">
        <f t="shared" si="166"/>
        <v>0</v>
      </c>
      <c r="FO59" s="331" t="e">
        <f t="shared" si="167"/>
        <v>#DIV/0!</v>
      </c>
      <c r="FP59" s="331" t="e">
        <f t="shared" si="168"/>
        <v>#DIV/0!</v>
      </c>
      <c r="FQ59" s="335" t="e">
        <f t="shared" si="169"/>
        <v>#DIV/0!</v>
      </c>
      <c r="FS59" s="331" t="e">
        <f t="shared" si="170"/>
        <v>#DIV/0!</v>
      </c>
      <c r="FT59" s="331" t="e">
        <f>IF($FB59="Activo",LOOKUP($FA59,'Datos Mes'!$A$87:$A$92,'Datos Mes'!$C$87:$C$92),0)*$EO59</f>
        <v>#DIV/0!</v>
      </c>
      <c r="FU59" s="331" t="e">
        <f>IF($FB59="Activo",'Datos Mes'!$B$31,0)*$EO59</f>
        <v>#DIV/0!</v>
      </c>
      <c r="FV59" s="331" t="e">
        <f>'Datos Mes'!$B$32*$EO59</f>
        <v>#DIV/0!</v>
      </c>
      <c r="FW59" s="331" t="e">
        <f>'Datos Mes'!$D$28*$EO59</f>
        <v>#DIV/0!</v>
      </c>
      <c r="FX59" s="331" t="e">
        <f t="shared" si="171"/>
        <v>#DIV/0!</v>
      </c>
      <c r="FY59" s="331" t="e">
        <f t="shared" si="42"/>
        <v>#DIV/0!</v>
      </c>
      <c r="FZ59" s="331" t="e">
        <f t="shared" si="43"/>
        <v>#DIV/0!</v>
      </c>
      <c r="GA59" s="331">
        <f>(AS59+'Datos Mes'!B$24)*30/12</f>
        <v>9035.326086956522</v>
      </c>
      <c r="GB59" s="331" t="e">
        <f t="shared" si="172"/>
        <v>#DIV/0!</v>
      </c>
      <c r="GC59" s="331" t="e">
        <f t="shared" si="173"/>
        <v>#DIV/0!</v>
      </c>
      <c r="GD59" s="333" t="e">
        <f t="shared" si="174"/>
        <v>#DIV/0!</v>
      </c>
    </row>
    <row r="60" spans="1:186" s="329" customFormat="1" ht="15.75" customHeight="1">
      <c r="A60" s="421"/>
      <c r="B60" s="421"/>
      <c r="C60" s="311">
        <f t="shared" si="47"/>
        <v>0</v>
      </c>
      <c r="D60" s="429"/>
      <c r="E60" s="429"/>
      <c r="F60" s="429"/>
      <c r="G60" s="429"/>
      <c r="H60" s="429"/>
      <c r="I60" s="429"/>
      <c r="J60" s="429"/>
      <c r="K60" s="429"/>
      <c r="L60" s="429"/>
      <c r="M60" s="429"/>
      <c r="N60" s="429"/>
      <c r="O60" s="429"/>
      <c r="P60" s="429"/>
      <c r="Q60" s="429"/>
      <c r="R60" s="312"/>
      <c r="S60" s="430"/>
      <c r="T60" s="429"/>
      <c r="U60" s="429"/>
      <c r="V60" s="429"/>
      <c r="W60" s="429"/>
      <c r="X60" s="429"/>
      <c r="Y60" s="429"/>
      <c r="Z60" s="429"/>
      <c r="AA60" s="429"/>
      <c r="AB60" s="429"/>
      <c r="AC60" s="429"/>
      <c r="AD60" s="429"/>
      <c r="AE60" s="429"/>
      <c r="AF60" s="429"/>
      <c r="AG60" s="429"/>
      <c r="AH60" s="429"/>
      <c r="AI60" s="431"/>
      <c r="AJ60" s="328"/>
      <c r="AK60" s="314">
        <f t="shared" si="133"/>
        <v>0</v>
      </c>
      <c r="AL60" s="469">
        <f t="shared" si="134"/>
        <v>0</v>
      </c>
      <c r="AM60" s="469">
        <f t="shared" si="135"/>
        <v>0</v>
      </c>
      <c r="AN60" s="470">
        <f t="shared" si="136"/>
        <v>0</v>
      </c>
      <c r="AO60" s="469">
        <f t="shared" si="15"/>
        <v>0</v>
      </c>
      <c r="AP60" s="469">
        <f t="shared" si="16"/>
        <v>0</v>
      </c>
      <c r="AQ60" s="471">
        <f t="shared" si="137"/>
        <v>0</v>
      </c>
      <c r="AR60" s="472">
        <f t="shared" si="53"/>
        <v>0</v>
      </c>
      <c r="AS60" s="422"/>
      <c r="AT60" s="423">
        <f t="shared" si="138"/>
        <v>0</v>
      </c>
      <c r="AU60" s="422"/>
      <c r="AV60" s="315">
        <f t="shared" si="139"/>
        <v>0</v>
      </c>
      <c r="AW60" s="422"/>
      <c r="AX60" s="422"/>
      <c r="AY60" s="315">
        <f t="shared" si="140"/>
        <v>0</v>
      </c>
      <c r="AZ60" s="315">
        <f>(AQ60)*'Datos Mes'!$B$27+DB60</f>
        <v>0</v>
      </c>
      <c r="BA60" s="421"/>
      <c r="BB60" s="427"/>
      <c r="BC60" s="438"/>
      <c r="BF60" s="473"/>
      <c r="BG60" s="317">
        <f>(COUNTIF($D60:$AI60,"LL")+DL60)*(AS60-'Datos Mes'!$B$23)</f>
        <v>0</v>
      </c>
      <c r="BH60" s="474">
        <f t="shared" si="141"/>
        <v>0</v>
      </c>
      <c r="BI60" s="402"/>
      <c r="BJ60" s="403"/>
      <c r="BK60" s="403"/>
      <c r="BL60" s="403"/>
      <c r="BM60" s="403"/>
      <c r="BN60" s="403"/>
      <c r="BO60" s="403"/>
      <c r="BP60" s="403"/>
      <c r="BQ60" s="403"/>
      <c r="BR60" s="403"/>
      <c r="BS60" s="403"/>
      <c r="BT60" s="404"/>
      <c r="BU60" s="404"/>
      <c r="BV60" s="404"/>
      <c r="BW60" s="405"/>
      <c r="BX60" s="406"/>
      <c r="BY60" s="403"/>
      <c r="BZ60" s="403"/>
      <c r="CA60" s="407"/>
      <c r="CB60" s="407"/>
      <c r="CC60" s="408"/>
      <c r="CD60" s="408"/>
      <c r="CE60" s="408"/>
      <c r="CF60" s="408"/>
      <c r="CG60" s="408"/>
      <c r="CH60" s="407"/>
      <c r="CI60" s="407"/>
      <c r="CJ60" s="408"/>
      <c r="CK60" s="408"/>
      <c r="CL60" s="408"/>
      <c r="CM60" s="408"/>
      <c r="CN60" s="408"/>
      <c r="CO60" s="407"/>
      <c r="CP60" s="409"/>
      <c r="CQ60" s="410"/>
      <c r="CR60" s="411"/>
      <c r="CS60" s="410"/>
      <c r="CT60" s="410"/>
      <c r="CU60" s="410"/>
      <c r="CV60" s="410"/>
      <c r="CW60" s="410"/>
      <c r="CX60" s="404"/>
      <c r="CY60" s="404"/>
      <c r="CZ60" s="320">
        <f t="shared" si="142"/>
        <v>0</v>
      </c>
      <c r="DA60" s="321"/>
      <c r="DB60" s="414"/>
      <c r="DC60" s="322">
        <f t="shared" si="143"/>
        <v>0</v>
      </c>
      <c r="DD60" s="413"/>
      <c r="DE60" s="414"/>
      <c r="DF60" s="323">
        <f t="shared" si="144"/>
        <v>0</v>
      </c>
      <c r="DG60" s="323">
        <f t="shared" si="145"/>
        <v>0</v>
      </c>
      <c r="DH60" s="324">
        <f t="shared" si="146"/>
        <v>0</v>
      </c>
      <c r="DI60" s="325">
        <f t="shared" si="147"/>
        <v>0</v>
      </c>
      <c r="DJ60" s="177"/>
      <c r="DK60" s="315">
        <f t="shared" si="148"/>
        <v>0</v>
      </c>
      <c r="DL60" s="315">
        <f t="shared" si="149"/>
        <v>0</v>
      </c>
      <c r="DM60" s="315">
        <f t="shared" si="150"/>
        <v>0</v>
      </c>
      <c r="DN60" s="415"/>
      <c r="DO60" s="416"/>
      <c r="DP60" s="416"/>
      <c r="DQ60" s="416"/>
      <c r="DR60" s="417"/>
      <c r="DS60" s="416"/>
      <c r="DT60" s="416"/>
      <c r="DU60" s="416"/>
      <c r="DV60" s="418"/>
      <c r="DW60" s="416"/>
      <c r="DX60" s="416"/>
      <c r="DY60" s="419"/>
      <c r="DZ60" s="419"/>
      <c r="EA60" s="420"/>
      <c r="EB60" s="313"/>
      <c r="EC60" s="329" t="s">
        <v>133</v>
      </c>
      <c r="EF60" s="330">
        <f>'Datos Mes'!$B$23</f>
        <v>7000</v>
      </c>
      <c r="EG60" s="330">
        <f t="shared" si="151"/>
        <v>0</v>
      </c>
      <c r="EH60" s="330">
        <f t="shared" si="152"/>
        <v>0</v>
      </c>
      <c r="EI60" s="330" t="e">
        <f t="shared" si="153"/>
        <v>#DIV/0!</v>
      </c>
      <c r="EJ60" s="330" t="e">
        <f t="shared" si="154"/>
        <v>#DIV/0!</v>
      </c>
      <c r="EK60" s="330">
        <f t="shared" si="155"/>
        <v>0</v>
      </c>
      <c r="EL60" s="330">
        <f t="shared" si="156"/>
        <v>0</v>
      </c>
      <c r="EM60" s="330">
        <f t="shared" si="157"/>
        <v>0</v>
      </c>
      <c r="EN60" s="330">
        <f>'Datos Mes'!$B$24*AL60</f>
        <v>0</v>
      </c>
      <c r="EO60" s="330" t="e">
        <f>IF(SUM(EH60:EN60)&gt;'Datos Mes'!$B$21,'Datos Mes'!$B$21,SUM(EH60:EN60))</f>
        <v>#DIV/0!</v>
      </c>
      <c r="EP60" s="330" t="e">
        <f>IF(SUM(EH60:EN60)&gt;'Datos Mes'!$B$21,SUM(EH60:EN60)-EO60,0)</f>
        <v>#DIV/0!</v>
      </c>
      <c r="EQ60" s="330"/>
      <c r="ER60" s="330" t="e">
        <f>LOOKUP(EO60/AL60,'Datos Mes'!$B$75:$B$82,'Datos Mes'!$C$75:$C$82)*EQ60</f>
        <v>#DIV/0!</v>
      </c>
      <c r="ES60" s="330">
        <f>'Datos Mes'!$B$25*$AQ60</f>
        <v>0</v>
      </c>
      <c r="ET60" s="330">
        <f>'Datos Mes'!$B$26*$AQ60</f>
        <v>0</v>
      </c>
      <c r="EU60" s="330">
        <f t="shared" si="158"/>
        <v>0</v>
      </c>
      <c r="EV60" s="331" t="e">
        <f t="shared" si="159"/>
        <v>#DIV/0!</v>
      </c>
      <c r="EW60" s="455" t="s">
        <v>244</v>
      </c>
      <c r="EX60" s="457"/>
      <c r="EY60" s="331" t="e">
        <f>'Datos Mes'!$B$28*EO60</f>
        <v>#DIV/0!</v>
      </c>
      <c r="EZ60" s="331" t="e">
        <f>IF(EX60*'Datos Mes'!$B$19-EY60&gt;0,EX60*'Datos Mes'!$B$19-EY60,0)</f>
        <v>#DIV/0!</v>
      </c>
      <c r="FA60" s="456" t="s">
        <v>233</v>
      </c>
      <c r="FB60" s="455" t="s">
        <v>245</v>
      </c>
      <c r="FC60" s="333"/>
      <c r="FD60" s="331" t="e">
        <f t="shared" si="160"/>
        <v>#DIV/0!</v>
      </c>
      <c r="FE60" s="331" t="e">
        <f>IF(SUM(EH60:EN60)&gt;'Datos Mes'!$B$22,'Datos Mes'!$B$22,SUM(EH60:EN60))</f>
        <v>#DIV/0!</v>
      </c>
      <c r="FF60" s="331" t="e">
        <f>FE60*'Datos Mes'!$B$30</f>
        <v>#DIV/0!</v>
      </c>
      <c r="FG60" s="331" t="e">
        <f t="shared" si="161"/>
        <v>#DIV/0!</v>
      </c>
      <c r="FH60" s="331" t="e">
        <f t="shared" si="162"/>
        <v>#DIV/0!</v>
      </c>
      <c r="FI60" s="334" t="e">
        <f>LOOKUP(FH60,'Datos Mes'!$B$54:$B$69,'Datos Mes'!$C$54:$C$69)</f>
        <v>#DIV/0!</v>
      </c>
      <c r="FJ60" s="331" t="e">
        <f>LOOKUP(FH60,'Datos Mes'!$B$54:$B$69,'Datos Mes'!$E$54:$E$69)</f>
        <v>#DIV/0!</v>
      </c>
      <c r="FK60" s="331" t="e">
        <f t="shared" si="163"/>
        <v>#DIV/0!</v>
      </c>
      <c r="FL60" s="331">
        <f t="shared" si="164"/>
        <v>0</v>
      </c>
      <c r="FM60" s="331">
        <f t="shared" si="165"/>
        <v>0</v>
      </c>
      <c r="FN60" s="331">
        <f t="shared" si="166"/>
        <v>0</v>
      </c>
      <c r="FO60" s="331" t="e">
        <f t="shared" si="167"/>
        <v>#DIV/0!</v>
      </c>
      <c r="FP60" s="331" t="e">
        <f t="shared" si="168"/>
        <v>#DIV/0!</v>
      </c>
      <c r="FQ60" s="335" t="e">
        <f t="shared" si="169"/>
        <v>#DIV/0!</v>
      </c>
      <c r="FS60" s="331" t="e">
        <f t="shared" si="170"/>
        <v>#DIV/0!</v>
      </c>
      <c r="FT60" s="331" t="e">
        <f>IF($FB60="Activo",LOOKUP($FA60,'Datos Mes'!$A$87:$A$92,'Datos Mes'!$C$87:$C$92),0)*$EO60</f>
        <v>#DIV/0!</v>
      </c>
      <c r="FU60" s="331" t="e">
        <f>IF($FB60="Activo",'Datos Mes'!$B$31,0)*$EO60</f>
        <v>#DIV/0!</v>
      </c>
      <c r="FV60" s="331" t="e">
        <f>'Datos Mes'!$B$32*$EO60</f>
        <v>#DIV/0!</v>
      </c>
      <c r="FW60" s="331" t="e">
        <f>'Datos Mes'!$D$28*$EO60</f>
        <v>#DIV/0!</v>
      </c>
      <c r="FX60" s="331" t="e">
        <f t="shared" si="171"/>
        <v>#DIV/0!</v>
      </c>
      <c r="FY60" s="331" t="e">
        <f t="shared" si="42"/>
        <v>#DIV/0!</v>
      </c>
      <c r="FZ60" s="331" t="e">
        <f t="shared" si="43"/>
        <v>#DIV/0!</v>
      </c>
      <c r="GA60" s="331">
        <f>(AS60+'Datos Mes'!B$24)*30/12</f>
        <v>9035.326086956522</v>
      </c>
      <c r="GB60" s="331" t="e">
        <f t="shared" si="172"/>
        <v>#DIV/0!</v>
      </c>
      <c r="GC60" s="331" t="e">
        <f t="shared" si="173"/>
        <v>#DIV/0!</v>
      </c>
      <c r="GD60" s="333" t="e">
        <f t="shared" si="174"/>
        <v>#DIV/0!</v>
      </c>
    </row>
    <row r="61" spans="1:186" s="329" customFormat="1" ht="15.75" customHeight="1">
      <c r="A61" s="421"/>
      <c r="B61" s="421"/>
      <c r="C61" s="311">
        <f t="shared" si="47"/>
        <v>0</v>
      </c>
      <c r="D61" s="429"/>
      <c r="E61" s="429"/>
      <c r="F61" s="429"/>
      <c r="G61" s="429"/>
      <c r="H61" s="429"/>
      <c r="I61" s="429"/>
      <c r="J61" s="429"/>
      <c r="K61" s="429"/>
      <c r="L61" s="429"/>
      <c r="M61" s="429"/>
      <c r="N61" s="429"/>
      <c r="O61" s="429"/>
      <c r="P61" s="429"/>
      <c r="Q61" s="429"/>
      <c r="R61" s="312"/>
      <c r="S61" s="430"/>
      <c r="T61" s="429"/>
      <c r="U61" s="429"/>
      <c r="V61" s="429"/>
      <c r="W61" s="429"/>
      <c r="X61" s="429"/>
      <c r="Y61" s="429"/>
      <c r="Z61" s="429"/>
      <c r="AA61" s="429"/>
      <c r="AB61" s="429"/>
      <c r="AC61" s="429"/>
      <c r="AD61" s="429"/>
      <c r="AE61" s="429"/>
      <c r="AF61" s="429"/>
      <c r="AG61" s="429"/>
      <c r="AH61" s="429"/>
      <c r="AI61" s="431"/>
      <c r="AJ61" s="328"/>
      <c r="AK61" s="314">
        <f t="shared" si="133"/>
        <v>0</v>
      </c>
      <c r="AL61" s="469">
        <f t="shared" si="134"/>
        <v>0</v>
      </c>
      <c r="AM61" s="469">
        <f t="shared" si="135"/>
        <v>0</v>
      </c>
      <c r="AN61" s="470">
        <f t="shared" si="136"/>
        <v>0</v>
      </c>
      <c r="AO61" s="469">
        <f t="shared" si="15"/>
        <v>0</v>
      </c>
      <c r="AP61" s="469">
        <f t="shared" si="16"/>
        <v>0</v>
      </c>
      <c r="AQ61" s="471">
        <f t="shared" si="137"/>
        <v>0</v>
      </c>
      <c r="AR61" s="472">
        <f t="shared" si="53"/>
        <v>0</v>
      </c>
      <c r="AS61" s="422"/>
      <c r="AT61" s="423">
        <f t="shared" si="138"/>
        <v>0</v>
      </c>
      <c r="AU61" s="422"/>
      <c r="AV61" s="315">
        <f t="shared" si="139"/>
        <v>0</v>
      </c>
      <c r="AW61" s="422"/>
      <c r="AX61" s="422"/>
      <c r="AY61" s="315">
        <f t="shared" si="140"/>
        <v>0</v>
      </c>
      <c r="AZ61" s="315">
        <f>(AQ61)*'Datos Mes'!$B$27+DB61</f>
        <v>0</v>
      </c>
      <c r="BA61" s="421"/>
      <c r="BB61" s="427"/>
      <c r="BC61" s="438"/>
      <c r="BF61" s="473"/>
      <c r="BG61" s="317">
        <f>(COUNTIF($D61:$AI61,"LL")+DL61)*(AS61-'Datos Mes'!$B$23)</f>
        <v>0</v>
      </c>
      <c r="BH61" s="474">
        <f t="shared" si="141"/>
        <v>0</v>
      </c>
      <c r="BI61" s="402"/>
      <c r="BJ61" s="403"/>
      <c r="BK61" s="403"/>
      <c r="BL61" s="403"/>
      <c r="BM61" s="403"/>
      <c r="BN61" s="403"/>
      <c r="BO61" s="403"/>
      <c r="BP61" s="403"/>
      <c r="BQ61" s="403"/>
      <c r="BR61" s="403"/>
      <c r="BS61" s="403"/>
      <c r="BT61" s="404"/>
      <c r="BU61" s="404"/>
      <c r="BV61" s="404"/>
      <c r="BW61" s="405"/>
      <c r="BX61" s="406"/>
      <c r="BY61" s="403"/>
      <c r="BZ61" s="403"/>
      <c r="CA61" s="407"/>
      <c r="CB61" s="407"/>
      <c r="CC61" s="408"/>
      <c r="CD61" s="408"/>
      <c r="CE61" s="408"/>
      <c r="CF61" s="408"/>
      <c r="CG61" s="408"/>
      <c r="CH61" s="407"/>
      <c r="CI61" s="407"/>
      <c r="CJ61" s="408"/>
      <c r="CK61" s="408"/>
      <c r="CL61" s="408"/>
      <c r="CM61" s="408"/>
      <c r="CN61" s="408"/>
      <c r="CO61" s="407"/>
      <c r="CP61" s="409"/>
      <c r="CQ61" s="410"/>
      <c r="CR61" s="411"/>
      <c r="CS61" s="410"/>
      <c r="CT61" s="410"/>
      <c r="CU61" s="410"/>
      <c r="CV61" s="410"/>
      <c r="CW61" s="410"/>
      <c r="CX61" s="404"/>
      <c r="CY61" s="404"/>
      <c r="CZ61" s="320">
        <f t="shared" si="142"/>
        <v>0</v>
      </c>
      <c r="DA61" s="321"/>
      <c r="DB61" s="414"/>
      <c r="DC61" s="322">
        <f t="shared" si="143"/>
        <v>0</v>
      </c>
      <c r="DD61" s="413"/>
      <c r="DE61" s="414"/>
      <c r="DF61" s="323">
        <f t="shared" si="144"/>
        <v>0</v>
      </c>
      <c r="DG61" s="323">
        <f t="shared" si="145"/>
        <v>0</v>
      </c>
      <c r="DH61" s="324">
        <f t="shared" si="146"/>
        <v>0</v>
      </c>
      <c r="DI61" s="325">
        <f t="shared" si="147"/>
        <v>0</v>
      </c>
      <c r="DJ61" s="177"/>
      <c r="DK61" s="315">
        <f t="shared" si="148"/>
        <v>0</v>
      </c>
      <c r="DL61" s="315">
        <f t="shared" si="149"/>
        <v>0</v>
      </c>
      <c r="DM61" s="315">
        <f t="shared" si="150"/>
        <v>0</v>
      </c>
      <c r="DN61" s="415"/>
      <c r="DO61" s="416"/>
      <c r="DP61" s="416"/>
      <c r="DQ61" s="416"/>
      <c r="DR61" s="417"/>
      <c r="DS61" s="416"/>
      <c r="DT61" s="416"/>
      <c r="DU61" s="416"/>
      <c r="DV61" s="418"/>
      <c r="DW61" s="416"/>
      <c r="DX61" s="416"/>
      <c r="DY61" s="419"/>
      <c r="DZ61" s="419"/>
      <c r="EA61" s="420"/>
      <c r="EB61" s="313"/>
      <c r="EC61" s="329" t="s">
        <v>133</v>
      </c>
      <c r="EF61" s="330">
        <f>'Datos Mes'!$B$23</f>
        <v>7000</v>
      </c>
      <c r="EG61" s="330">
        <f t="shared" si="151"/>
        <v>0</v>
      </c>
      <c r="EH61" s="330">
        <f t="shared" si="152"/>
        <v>0</v>
      </c>
      <c r="EI61" s="330" t="e">
        <f t="shared" si="153"/>
        <v>#DIV/0!</v>
      </c>
      <c r="EJ61" s="330" t="e">
        <f t="shared" si="154"/>
        <v>#DIV/0!</v>
      </c>
      <c r="EK61" s="330">
        <f t="shared" si="155"/>
        <v>0</v>
      </c>
      <c r="EL61" s="330">
        <f t="shared" si="156"/>
        <v>0</v>
      </c>
      <c r="EM61" s="330">
        <f t="shared" si="157"/>
        <v>0</v>
      </c>
      <c r="EN61" s="330">
        <f>'Datos Mes'!$B$24*AL61</f>
        <v>0</v>
      </c>
      <c r="EO61" s="330" t="e">
        <f>IF(SUM(EH61:EN61)&gt;'Datos Mes'!$B$21,'Datos Mes'!$B$21,SUM(EH61:EN61))</f>
        <v>#DIV/0!</v>
      </c>
      <c r="EP61" s="330" t="e">
        <f>IF(SUM(EH61:EN61)&gt;'Datos Mes'!$B$21,SUM(EH61:EN61)-EO61,0)</f>
        <v>#DIV/0!</v>
      </c>
      <c r="EQ61" s="330"/>
      <c r="ER61" s="330" t="e">
        <f>LOOKUP(EO61/AL61,'Datos Mes'!$B$75:$B$82,'Datos Mes'!$C$75:$C$82)*EQ61</f>
        <v>#DIV/0!</v>
      </c>
      <c r="ES61" s="330">
        <f>'Datos Mes'!$B$25*$AQ61</f>
        <v>0</v>
      </c>
      <c r="ET61" s="330">
        <f>'Datos Mes'!$B$26*$AQ61</f>
        <v>0</v>
      </c>
      <c r="EU61" s="330">
        <f t="shared" si="158"/>
        <v>0</v>
      </c>
      <c r="EV61" s="331" t="e">
        <f t="shared" si="159"/>
        <v>#DIV/0!</v>
      </c>
      <c r="EW61" s="455" t="s">
        <v>244</v>
      </c>
      <c r="EX61" s="457"/>
      <c r="EY61" s="331" t="e">
        <f>'Datos Mes'!$B$28*EO61</f>
        <v>#DIV/0!</v>
      </c>
      <c r="EZ61" s="331" t="e">
        <f>IF(EX61*'Datos Mes'!$B$19-EY61&gt;0,EX61*'Datos Mes'!$B$19-EY61,0)</f>
        <v>#DIV/0!</v>
      </c>
      <c r="FA61" s="456" t="s">
        <v>233</v>
      </c>
      <c r="FB61" s="455" t="s">
        <v>245</v>
      </c>
      <c r="FC61" s="333"/>
      <c r="FD61" s="331" t="e">
        <f t="shared" si="160"/>
        <v>#DIV/0!</v>
      </c>
      <c r="FE61" s="331" t="e">
        <f>IF(SUM(EH61:EN61)&gt;'Datos Mes'!$B$22,'Datos Mes'!$B$22,SUM(EH61:EN61))</f>
        <v>#DIV/0!</v>
      </c>
      <c r="FF61" s="331" t="e">
        <f>FE61*'Datos Mes'!$B$30</f>
        <v>#DIV/0!</v>
      </c>
      <c r="FG61" s="331" t="e">
        <f t="shared" si="161"/>
        <v>#DIV/0!</v>
      </c>
      <c r="FH61" s="331" t="e">
        <f t="shared" si="162"/>
        <v>#DIV/0!</v>
      </c>
      <c r="FI61" s="334" t="e">
        <f>LOOKUP(FH61,'Datos Mes'!$B$54:$B$69,'Datos Mes'!$C$54:$C$69)</f>
        <v>#DIV/0!</v>
      </c>
      <c r="FJ61" s="331" t="e">
        <f>LOOKUP(FH61,'Datos Mes'!$B$54:$B$69,'Datos Mes'!$E$54:$E$69)</f>
        <v>#DIV/0!</v>
      </c>
      <c r="FK61" s="331" t="e">
        <f t="shared" si="163"/>
        <v>#DIV/0!</v>
      </c>
      <c r="FL61" s="331">
        <f t="shared" si="164"/>
        <v>0</v>
      </c>
      <c r="FM61" s="331">
        <f t="shared" si="165"/>
        <v>0</v>
      </c>
      <c r="FN61" s="331">
        <f t="shared" si="166"/>
        <v>0</v>
      </c>
      <c r="FO61" s="331" t="e">
        <f t="shared" si="167"/>
        <v>#DIV/0!</v>
      </c>
      <c r="FP61" s="331" t="e">
        <f t="shared" si="168"/>
        <v>#DIV/0!</v>
      </c>
      <c r="FQ61" s="335" t="e">
        <f t="shared" si="169"/>
        <v>#DIV/0!</v>
      </c>
      <c r="FS61" s="331" t="e">
        <f t="shared" si="170"/>
        <v>#DIV/0!</v>
      </c>
      <c r="FT61" s="331" t="e">
        <f>IF($FB61="Activo",LOOKUP($FA61,'Datos Mes'!$A$87:$A$92,'Datos Mes'!$C$87:$C$92),0)*$EO61</f>
        <v>#DIV/0!</v>
      </c>
      <c r="FU61" s="331" t="e">
        <f>IF($FB61="Activo",'Datos Mes'!$B$31,0)*$EO61</f>
        <v>#DIV/0!</v>
      </c>
      <c r="FV61" s="331" t="e">
        <f>'Datos Mes'!$B$32*$EO61</f>
        <v>#DIV/0!</v>
      </c>
      <c r="FW61" s="331" t="e">
        <f>'Datos Mes'!$D$28*$EO61</f>
        <v>#DIV/0!</v>
      </c>
      <c r="FX61" s="331" t="e">
        <f t="shared" si="171"/>
        <v>#DIV/0!</v>
      </c>
      <c r="FY61" s="331" t="e">
        <f t="shared" si="42"/>
        <v>#DIV/0!</v>
      </c>
      <c r="FZ61" s="331" t="e">
        <f t="shared" si="43"/>
        <v>#DIV/0!</v>
      </c>
      <c r="GA61" s="331">
        <f>(AS61+'Datos Mes'!B$24)*30/12</f>
        <v>9035.326086956522</v>
      </c>
      <c r="GB61" s="331" t="e">
        <f t="shared" si="172"/>
        <v>#DIV/0!</v>
      </c>
      <c r="GC61" s="331" t="e">
        <f t="shared" si="173"/>
        <v>#DIV/0!</v>
      </c>
      <c r="GD61" s="333" t="e">
        <f t="shared" si="174"/>
        <v>#DIV/0!</v>
      </c>
    </row>
    <row r="62" spans="1:186" s="329" customFormat="1" ht="15.75" customHeight="1">
      <c r="A62" s="421"/>
      <c r="B62" s="421"/>
      <c r="C62" s="311">
        <f t="shared" si="47"/>
        <v>0</v>
      </c>
      <c r="D62" s="429"/>
      <c r="E62" s="429"/>
      <c r="F62" s="429"/>
      <c r="G62" s="429"/>
      <c r="H62" s="429"/>
      <c r="I62" s="429"/>
      <c r="J62" s="429"/>
      <c r="K62" s="429"/>
      <c r="L62" s="429"/>
      <c r="M62" s="429"/>
      <c r="N62" s="429"/>
      <c r="O62" s="429"/>
      <c r="P62" s="429"/>
      <c r="Q62" s="429"/>
      <c r="R62" s="312"/>
      <c r="S62" s="430"/>
      <c r="T62" s="429"/>
      <c r="U62" s="429"/>
      <c r="V62" s="429"/>
      <c r="W62" s="429"/>
      <c r="X62" s="429"/>
      <c r="Y62" s="429"/>
      <c r="Z62" s="429"/>
      <c r="AA62" s="429"/>
      <c r="AB62" s="429"/>
      <c r="AC62" s="429"/>
      <c r="AD62" s="429"/>
      <c r="AE62" s="429"/>
      <c r="AF62" s="429"/>
      <c r="AG62" s="429"/>
      <c r="AH62" s="429"/>
      <c r="AI62" s="431"/>
      <c r="AJ62" s="328"/>
      <c r="AK62" s="314">
        <f t="shared" si="133"/>
        <v>0</v>
      </c>
      <c r="AL62" s="469">
        <f t="shared" si="134"/>
        <v>0</v>
      </c>
      <c r="AM62" s="469">
        <f t="shared" si="135"/>
        <v>0</v>
      </c>
      <c r="AN62" s="470">
        <f t="shared" si="136"/>
        <v>0</v>
      </c>
      <c r="AO62" s="469">
        <f t="shared" si="15"/>
        <v>0</v>
      </c>
      <c r="AP62" s="469">
        <f t="shared" si="16"/>
        <v>0</v>
      </c>
      <c r="AQ62" s="471">
        <f t="shared" si="137"/>
        <v>0</v>
      </c>
      <c r="AR62" s="472">
        <f t="shared" si="53"/>
        <v>0</v>
      </c>
      <c r="AS62" s="422"/>
      <c r="AT62" s="423">
        <f t="shared" si="138"/>
        <v>0</v>
      </c>
      <c r="AU62" s="422"/>
      <c r="AV62" s="315">
        <f t="shared" si="139"/>
        <v>0</v>
      </c>
      <c r="AW62" s="422"/>
      <c r="AX62" s="422"/>
      <c r="AY62" s="315">
        <f t="shared" si="140"/>
        <v>0</v>
      </c>
      <c r="AZ62" s="315">
        <f>(AQ62)*'Datos Mes'!$B$27+DB62</f>
        <v>0</v>
      </c>
      <c r="BA62" s="421"/>
      <c r="BB62" s="427"/>
      <c r="BC62" s="438"/>
      <c r="BF62" s="473"/>
      <c r="BG62" s="317">
        <f>(COUNTIF($D62:$AI62,"LL")+DL62)*(AS62-'Datos Mes'!$B$23)</f>
        <v>0</v>
      </c>
      <c r="BH62" s="474">
        <f t="shared" si="141"/>
        <v>0</v>
      </c>
      <c r="BI62" s="402"/>
      <c r="BJ62" s="403"/>
      <c r="BK62" s="403"/>
      <c r="BL62" s="403"/>
      <c r="BM62" s="403"/>
      <c r="BN62" s="403"/>
      <c r="BO62" s="403"/>
      <c r="BP62" s="403"/>
      <c r="BQ62" s="403"/>
      <c r="BR62" s="403"/>
      <c r="BS62" s="403"/>
      <c r="BT62" s="404"/>
      <c r="BU62" s="404"/>
      <c r="BV62" s="404"/>
      <c r="BW62" s="405"/>
      <c r="BX62" s="406"/>
      <c r="BY62" s="403"/>
      <c r="BZ62" s="403"/>
      <c r="CA62" s="407"/>
      <c r="CB62" s="407"/>
      <c r="CC62" s="408"/>
      <c r="CD62" s="408"/>
      <c r="CE62" s="408"/>
      <c r="CF62" s="408"/>
      <c r="CG62" s="408"/>
      <c r="CH62" s="407"/>
      <c r="CI62" s="407"/>
      <c r="CJ62" s="408"/>
      <c r="CK62" s="408"/>
      <c r="CL62" s="408"/>
      <c r="CM62" s="408"/>
      <c r="CN62" s="408"/>
      <c r="CO62" s="407"/>
      <c r="CP62" s="409"/>
      <c r="CQ62" s="410"/>
      <c r="CR62" s="411"/>
      <c r="CS62" s="410"/>
      <c r="CT62" s="410"/>
      <c r="CU62" s="410"/>
      <c r="CV62" s="410"/>
      <c r="CW62" s="410"/>
      <c r="CX62" s="404"/>
      <c r="CY62" s="404"/>
      <c r="CZ62" s="320">
        <f t="shared" si="142"/>
        <v>0</v>
      </c>
      <c r="DA62" s="321"/>
      <c r="DB62" s="414"/>
      <c r="DC62" s="322">
        <f t="shared" si="143"/>
        <v>0</v>
      </c>
      <c r="DD62" s="413"/>
      <c r="DE62" s="414"/>
      <c r="DF62" s="323">
        <f t="shared" si="144"/>
        <v>0</v>
      </c>
      <c r="DG62" s="323">
        <f t="shared" si="145"/>
        <v>0</v>
      </c>
      <c r="DH62" s="324">
        <f t="shared" si="146"/>
        <v>0</v>
      </c>
      <c r="DI62" s="325">
        <f t="shared" si="147"/>
        <v>0</v>
      </c>
      <c r="DJ62" s="177"/>
      <c r="DK62" s="315">
        <f t="shared" si="148"/>
        <v>0</v>
      </c>
      <c r="DL62" s="315">
        <f t="shared" si="149"/>
        <v>0</v>
      </c>
      <c r="DM62" s="315">
        <f t="shared" si="150"/>
        <v>0</v>
      </c>
      <c r="DN62" s="415"/>
      <c r="DO62" s="416"/>
      <c r="DP62" s="416"/>
      <c r="DQ62" s="416"/>
      <c r="DR62" s="417"/>
      <c r="DS62" s="416"/>
      <c r="DT62" s="416"/>
      <c r="DU62" s="416"/>
      <c r="DV62" s="418"/>
      <c r="DW62" s="416"/>
      <c r="DX62" s="416"/>
      <c r="DY62" s="419"/>
      <c r="DZ62" s="419"/>
      <c r="EA62" s="420"/>
      <c r="EB62" s="313"/>
      <c r="EC62" s="329" t="s">
        <v>133</v>
      </c>
      <c r="EF62" s="330">
        <f>'Datos Mes'!$B$23</f>
        <v>7000</v>
      </c>
      <c r="EG62" s="330">
        <f t="shared" si="151"/>
        <v>0</v>
      </c>
      <c r="EH62" s="330">
        <f t="shared" si="152"/>
        <v>0</v>
      </c>
      <c r="EI62" s="330" t="e">
        <f t="shared" si="153"/>
        <v>#DIV/0!</v>
      </c>
      <c r="EJ62" s="330" t="e">
        <f t="shared" si="154"/>
        <v>#DIV/0!</v>
      </c>
      <c r="EK62" s="330">
        <f t="shared" si="155"/>
        <v>0</v>
      </c>
      <c r="EL62" s="330">
        <f t="shared" si="156"/>
        <v>0</v>
      </c>
      <c r="EM62" s="330">
        <f t="shared" si="157"/>
        <v>0</v>
      </c>
      <c r="EN62" s="330">
        <f>'Datos Mes'!$B$24*AL62</f>
        <v>0</v>
      </c>
      <c r="EO62" s="330" t="e">
        <f>IF(SUM(EH62:EN62)&gt;'Datos Mes'!$B$21,'Datos Mes'!$B$21,SUM(EH62:EN62))</f>
        <v>#DIV/0!</v>
      </c>
      <c r="EP62" s="330" t="e">
        <f>IF(SUM(EH62:EN62)&gt;'Datos Mes'!$B$21,SUM(EH62:EN62)-EO62,0)</f>
        <v>#DIV/0!</v>
      </c>
      <c r="EQ62" s="330"/>
      <c r="ER62" s="330" t="e">
        <f>LOOKUP(EO62/AL62,'Datos Mes'!$B$75:$B$82,'Datos Mes'!$C$75:$C$82)*EQ62</f>
        <v>#DIV/0!</v>
      </c>
      <c r="ES62" s="330">
        <f>'Datos Mes'!$B$25*$AQ62</f>
        <v>0</v>
      </c>
      <c r="ET62" s="330">
        <f>'Datos Mes'!$B$26*$AQ62</f>
        <v>0</v>
      </c>
      <c r="EU62" s="330">
        <f t="shared" si="158"/>
        <v>0</v>
      </c>
      <c r="EV62" s="331" t="e">
        <f t="shared" si="159"/>
        <v>#DIV/0!</v>
      </c>
      <c r="EW62" s="455" t="s">
        <v>244</v>
      </c>
      <c r="EX62" s="457"/>
      <c r="EY62" s="331" t="e">
        <f>'Datos Mes'!$B$28*EO62</f>
        <v>#DIV/0!</v>
      </c>
      <c r="EZ62" s="331" t="e">
        <f>IF(EX62*'Datos Mes'!$B$19-EY62&gt;0,EX62*'Datos Mes'!$B$19-EY62,0)</f>
        <v>#DIV/0!</v>
      </c>
      <c r="FA62" s="456" t="s">
        <v>233</v>
      </c>
      <c r="FB62" s="455" t="s">
        <v>245</v>
      </c>
      <c r="FC62" s="333"/>
      <c r="FD62" s="331" t="e">
        <f t="shared" si="160"/>
        <v>#DIV/0!</v>
      </c>
      <c r="FE62" s="331" t="e">
        <f>IF(SUM(EH62:EN62)&gt;'Datos Mes'!$B$22,'Datos Mes'!$B$22,SUM(EH62:EN62))</f>
        <v>#DIV/0!</v>
      </c>
      <c r="FF62" s="331" t="e">
        <f>FE62*'Datos Mes'!$B$30</f>
        <v>#DIV/0!</v>
      </c>
      <c r="FG62" s="331" t="e">
        <f t="shared" si="161"/>
        <v>#DIV/0!</v>
      </c>
      <c r="FH62" s="331" t="e">
        <f t="shared" si="162"/>
        <v>#DIV/0!</v>
      </c>
      <c r="FI62" s="334" t="e">
        <f>LOOKUP(FH62,'Datos Mes'!$B$54:$B$69,'Datos Mes'!$C$54:$C$69)</f>
        <v>#DIV/0!</v>
      </c>
      <c r="FJ62" s="331" t="e">
        <f>LOOKUP(FH62,'Datos Mes'!$B$54:$B$69,'Datos Mes'!$E$54:$E$69)</f>
        <v>#DIV/0!</v>
      </c>
      <c r="FK62" s="331" t="e">
        <f t="shared" si="163"/>
        <v>#DIV/0!</v>
      </c>
      <c r="FL62" s="331">
        <f t="shared" si="164"/>
        <v>0</v>
      </c>
      <c r="FM62" s="331">
        <f t="shared" si="165"/>
        <v>0</v>
      </c>
      <c r="FN62" s="331">
        <f t="shared" si="166"/>
        <v>0</v>
      </c>
      <c r="FO62" s="331" t="e">
        <f t="shared" si="167"/>
        <v>#DIV/0!</v>
      </c>
      <c r="FP62" s="331" t="e">
        <f t="shared" si="168"/>
        <v>#DIV/0!</v>
      </c>
      <c r="FQ62" s="335" t="e">
        <f t="shared" si="169"/>
        <v>#DIV/0!</v>
      </c>
      <c r="FS62" s="331" t="e">
        <f t="shared" si="170"/>
        <v>#DIV/0!</v>
      </c>
      <c r="FT62" s="331" t="e">
        <f>IF($FB62="Activo",LOOKUP($FA62,'Datos Mes'!$A$87:$A$92,'Datos Mes'!$C$87:$C$92),0)*$EO62</f>
        <v>#DIV/0!</v>
      </c>
      <c r="FU62" s="331" t="e">
        <f>IF($FB62="Activo",'Datos Mes'!$B$31,0)*$EO62</f>
        <v>#DIV/0!</v>
      </c>
      <c r="FV62" s="331" t="e">
        <f>'Datos Mes'!$B$32*$EO62</f>
        <v>#DIV/0!</v>
      </c>
      <c r="FW62" s="331" t="e">
        <f>'Datos Mes'!$D$28*$EO62</f>
        <v>#DIV/0!</v>
      </c>
      <c r="FX62" s="331" t="e">
        <f t="shared" si="171"/>
        <v>#DIV/0!</v>
      </c>
      <c r="FY62" s="331" t="e">
        <f t="shared" si="42"/>
        <v>#DIV/0!</v>
      </c>
      <c r="FZ62" s="331" t="e">
        <f t="shared" si="43"/>
        <v>#DIV/0!</v>
      </c>
      <c r="GA62" s="331">
        <f>(AS62+'Datos Mes'!B$24)*30/12</f>
        <v>9035.326086956522</v>
      </c>
      <c r="GB62" s="331" t="e">
        <f t="shared" si="172"/>
        <v>#DIV/0!</v>
      </c>
      <c r="GC62" s="331" t="e">
        <f t="shared" si="173"/>
        <v>#DIV/0!</v>
      </c>
      <c r="GD62" s="333" t="e">
        <f t="shared" si="174"/>
        <v>#DIV/0!</v>
      </c>
    </row>
    <row r="63" spans="1:186" s="329" customFormat="1" ht="15.75" customHeight="1">
      <c r="A63" s="421"/>
      <c r="B63" s="421"/>
      <c r="C63" s="311">
        <f t="shared" si="47"/>
        <v>0</v>
      </c>
      <c r="D63" s="429"/>
      <c r="E63" s="429"/>
      <c r="F63" s="429"/>
      <c r="G63" s="429"/>
      <c r="H63" s="429"/>
      <c r="I63" s="429"/>
      <c r="J63" s="429"/>
      <c r="K63" s="429"/>
      <c r="L63" s="429"/>
      <c r="M63" s="429"/>
      <c r="N63" s="429"/>
      <c r="O63" s="429"/>
      <c r="P63" s="429"/>
      <c r="Q63" s="429"/>
      <c r="R63" s="312"/>
      <c r="S63" s="430"/>
      <c r="T63" s="429"/>
      <c r="U63" s="429"/>
      <c r="V63" s="429"/>
      <c r="W63" s="429"/>
      <c r="X63" s="429"/>
      <c r="Y63" s="429"/>
      <c r="Z63" s="429"/>
      <c r="AA63" s="429"/>
      <c r="AB63" s="429"/>
      <c r="AC63" s="429"/>
      <c r="AD63" s="429"/>
      <c r="AE63" s="429"/>
      <c r="AF63" s="429"/>
      <c r="AG63" s="429"/>
      <c r="AH63" s="429"/>
      <c r="AI63" s="431"/>
      <c r="AJ63" s="328"/>
      <c r="AK63" s="314">
        <f t="shared" si="133"/>
        <v>0</v>
      </c>
      <c r="AL63" s="469">
        <f t="shared" si="134"/>
        <v>0</v>
      </c>
      <c r="AM63" s="469">
        <f t="shared" si="135"/>
        <v>0</v>
      </c>
      <c r="AN63" s="470">
        <f t="shared" si="136"/>
        <v>0</v>
      </c>
      <c r="AO63" s="469">
        <f t="shared" si="15"/>
        <v>0</v>
      </c>
      <c r="AP63" s="469">
        <f t="shared" si="16"/>
        <v>0</v>
      </c>
      <c r="AQ63" s="471">
        <f t="shared" si="137"/>
        <v>0</v>
      </c>
      <c r="AR63" s="472">
        <f t="shared" si="53"/>
        <v>0</v>
      </c>
      <c r="AS63" s="422"/>
      <c r="AT63" s="423">
        <f t="shared" si="138"/>
        <v>0</v>
      </c>
      <c r="AU63" s="422"/>
      <c r="AV63" s="315">
        <f t="shared" si="139"/>
        <v>0</v>
      </c>
      <c r="AW63" s="422"/>
      <c r="AX63" s="422"/>
      <c r="AY63" s="315">
        <f t="shared" si="140"/>
        <v>0</v>
      </c>
      <c r="AZ63" s="315">
        <f>(AQ63)*'Datos Mes'!$B$27+DB63</f>
        <v>0</v>
      </c>
      <c r="BA63" s="421"/>
      <c r="BB63" s="427"/>
      <c r="BC63" s="438"/>
      <c r="BF63" s="473"/>
      <c r="BG63" s="317">
        <f>(COUNTIF($D63:$AI63,"LL")+DL63)*(AS63-'Datos Mes'!$B$23)</f>
        <v>0</v>
      </c>
      <c r="BH63" s="474">
        <f t="shared" si="141"/>
        <v>0</v>
      </c>
      <c r="BI63" s="402"/>
      <c r="BJ63" s="403"/>
      <c r="BK63" s="403"/>
      <c r="BL63" s="403"/>
      <c r="BM63" s="403"/>
      <c r="BN63" s="403"/>
      <c r="BO63" s="403"/>
      <c r="BP63" s="403"/>
      <c r="BQ63" s="403"/>
      <c r="BR63" s="403"/>
      <c r="BS63" s="403"/>
      <c r="BT63" s="404"/>
      <c r="BU63" s="404"/>
      <c r="BV63" s="404"/>
      <c r="BW63" s="405"/>
      <c r="BX63" s="406"/>
      <c r="BY63" s="403"/>
      <c r="BZ63" s="403"/>
      <c r="CA63" s="407"/>
      <c r="CB63" s="407"/>
      <c r="CC63" s="408"/>
      <c r="CD63" s="408"/>
      <c r="CE63" s="408"/>
      <c r="CF63" s="408"/>
      <c r="CG63" s="408"/>
      <c r="CH63" s="407"/>
      <c r="CI63" s="407"/>
      <c r="CJ63" s="408"/>
      <c r="CK63" s="408"/>
      <c r="CL63" s="408"/>
      <c r="CM63" s="408"/>
      <c r="CN63" s="408"/>
      <c r="CO63" s="407"/>
      <c r="CP63" s="409"/>
      <c r="CQ63" s="410"/>
      <c r="CR63" s="411"/>
      <c r="CS63" s="410"/>
      <c r="CT63" s="410"/>
      <c r="CU63" s="410"/>
      <c r="CV63" s="410"/>
      <c r="CW63" s="410"/>
      <c r="CX63" s="404"/>
      <c r="CY63" s="404"/>
      <c r="CZ63" s="320">
        <f t="shared" si="142"/>
        <v>0</v>
      </c>
      <c r="DA63" s="321"/>
      <c r="DB63" s="414"/>
      <c r="DC63" s="322">
        <f t="shared" si="143"/>
        <v>0</v>
      </c>
      <c r="DD63" s="413"/>
      <c r="DE63" s="414"/>
      <c r="DF63" s="323">
        <f t="shared" si="144"/>
        <v>0</v>
      </c>
      <c r="DG63" s="323">
        <f t="shared" si="145"/>
        <v>0</v>
      </c>
      <c r="DH63" s="324">
        <f t="shared" si="146"/>
        <v>0</v>
      </c>
      <c r="DI63" s="325">
        <f t="shared" si="147"/>
        <v>0</v>
      </c>
      <c r="DJ63" s="177"/>
      <c r="DK63" s="315">
        <f t="shared" si="148"/>
        <v>0</v>
      </c>
      <c r="DL63" s="315">
        <f t="shared" si="149"/>
        <v>0</v>
      </c>
      <c r="DM63" s="315">
        <f t="shared" si="150"/>
        <v>0</v>
      </c>
      <c r="DN63" s="415"/>
      <c r="DO63" s="416"/>
      <c r="DP63" s="416"/>
      <c r="DQ63" s="416"/>
      <c r="DR63" s="417"/>
      <c r="DS63" s="416"/>
      <c r="DT63" s="416"/>
      <c r="DU63" s="416"/>
      <c r="DV63" s="418"/>
      <c r="DW63" s="416"/>
      <c r="DX63" s="416"/>
      <c r="DY63" s="419"/>
      <c r="DZ63" s="419"/>
      <c r="EA63" s="420"/>
      <c r="EB63" s="313"/>
      <c r="EC63" s="329" t="s">
        <v>133</v>
      </c>
      <c r="EF63" s="330">
        <f>'Datos Mes'!$B$23</f>
        <v>7000</v>
      </c>
      <c r="EG63" s="330">
        <f t="shared" si="151"/>
        <v>0</v>
      </c>
      <c r="EH63" s="330">
        <f t="shared" si="152"/>
        <v>0</v>
      </c>
      <c r="EI63" s="330" t="e">
        <f t="shared" si="153"/>
        <v>#DIV/0!</v>
      </c>
      <c r="EJ63" s="330" t="e">
        <f t="shared" si="154"/>
        <v>#DIV/0!</v>
      </c>
      <c r="EK63" s="330">
        <f t="shared" si="155"/>
        <v>0</v>
      </c>
      <c r="EL63" s="330">
        <f t="shared" si="156"/>
        <v>0</v>
      </c>
      <c r="EM63" s="330">
        <f t="shared" si="157"/>
        <v>0</v>
      </c>
      <c r="EN63" s="330">
        <f>'Datos Mes'!$B$24*AL63</f>
        <v>0</v>
      </c>
      <c r="EO63" s="330" t="e">
        <f>IF(SUM(EH63:EN63)&gt;'Datos Mes'!$B$21,'Datos Mes'!$B$21,SUM(EH63:EN63))</f>
        <v>#DIV/0!</v>
      </c>
      <c r="EP63" s="330" t="e">
        <f>IF(SUM(EH63:EN63)&gt;'Datos Mes'!$B$21,SUM(EH63:EN63)-EO63,0)</f>
        <v>#DIV/0!</v>
      </c>
      <c r="EQ63" s="330"/>
      <c r="ER63" s="330" t="e">
        <f>LOOKUP(EO63/AL63,'Datos Mes'!$B$75:$B$82,'Datos Mes'!$C$75:$C$82)*EQ63</f>
        <v>#DIV/0!</v>
      </c>
      <c r="ES63" s="330">
        <f>'Datos Mes'!$B$25*$AQ63</f>
        <v>0</v>
      </c>
      <c r="ET63" s="330">
        <f>'Datos Mes'!$B$26*$AQ63</f>
        <v>0</v>
      </c>
      <c r="EU63" s="330">
        <f t="shared" si="158"/>
        <v>0</v>
      </c>
      <c r="EV63" s="331" t="e">
        <f t="shared" si="159"/>
        <v>#DIV/0!</v>
      </c>
      <c r="EW63" s="455" t="s">
        <v>244</v>
      </c>
      <c r="EX63" s="457"/>
      <c r="EY63" s="331" t="e">
        <f>'Datos Mes'!$B$28*EO63</f>
        <v>#DIV/0!</v>
      </c>
      <c r="EZ63" s="331" t="e">
        <f>IF(EX63*'Datos Mes'!$B$19-EY63&gt;0,EX63*'Datos Mes'!$B$19-EY63,0)</f>
        <v>#DIV/0!</v>
      </c>
      <c r="FA63" s="456" t="s">
        <v>233</v>
      </c>
      <c r="FB63" s="455" t="s">
        <v>245</v>
      </c>
      <c r="FC63" s="333"/>
      <c r="FD63" s="331" t="e">
        <f t="shared" si="160"/>
        <v>#DIV/0!</v>
      </c>
      <c r="FE63" s="331" t="e">
        <f>IF(SUM(EH63:EN63)&gt;'Datos Mes'!$B$22,'Datos Mes'!$B$22,SUM(EH63:EN63))</f>
        <v>#DIV/0!</v>
      </c>
      <c r="FF63" s="331" t="e">
        <f>FE63*'Datos Mes'!$B$30</f>
        <v>#DIV/0!</v>
      </c>
      <c r="FG63" s="331" t="e">
        <f t="shared" si="161"/>
        <v>#DIV/0!</v>
      </c>
      <c r="FH63" s="331" t="e">
        <f t="shared" si="162"/>
        <v>#DIV/0!</v>
      </c>
      <c r="FI63" s="334" t="e">
        <f>LOOKUP(FH63,'Datos Mes'!$B$54:$B$69,'Datos Mes'!$C$54:$C$69)</f>
        <v>#DIV/0!</v>
      </c>
      <c r="FJ63" s="331" t="e">
        <f>LOOKUP(FH63,'Datos Mes'!$B$54:$B$69,'Datos Mes'!$E$54:$E$69)</f>
        <v>#DIV/0!</v>
      </c>
      <c r="FK63" s="331" t="e">
        <f t="shared" si="163"/>
        <v>#DIV/0!</v>
      </c>
      <c r="FL63" s="331">
        <f t="shared" si="164"/>
        <v>0</v>
      </c>
      <c r="FM63" s="331">
        <f t="shared" si="165"/>
        <v>0</v>
      </c>
      <c r="FN63" s="331">
        <f t="shared" si="166"/>
        <v>0</v>
      </c>
      <c r="FO63" s="331" t="e">
        <f t="shared" si="167"/>
        <v>#DIV/0!</v>
      </c>
      <c r="FP63" s="331" t="e">
        <f t="shared" si="168"/>
        <v>#DIV/0!</v>
      </c>
      <c r="FQ63" s="335" t="e">
        <f t="shared" si="169"/>
        <v>#DIV/0!</v>
      </c>
      <c r="FS63" s="331" t="e">
        <f t="shared" si="170"/>
        <v>#DIV/0!</v>
      </c>
      <c r="FT63" s="331" t="e">
        <f>IF($FB63="Activo",LOOKUP($FA63,'Datos Mes'!$A$87:$A$92,'Datos Mes'!$C$87:$C$92),0)*$EO63</f>
        <v>#DIV/0!</v>
      </c>
      <c r="FU63" s="331" t="e">
        <f>IF($FB63="Activo",'Datos Mes'!$B$31,0)*$EO63</f>
        <v>#DIV/0!</v>
      </c>
      <c r="FV63" s="331" t="e">
        <f>'Datos Mes'!$B$32*$EO63</f>
        <v>#DIV/0!</v>
      </c>
      <c r="FW63" s="331" t="e">
        <f>'Datos Mes'!$D$28*$EO63</f>
        <v>#DIV/0!</v>
      </c>
      <c r="FX63" s="331" t="e">
        <f t="shared" si="171"/>
        <v>#DIV/0!</v>
      </c>
      <c r="FY63" s="331" t="e">
        <f t="shared" si="42"/>
        <v>#DIV/0!</v>
      </c>
      <c r="FZ63" s="331" t="e">
        <f t="shared" si="43"/>
        <v>#DIV/0!</v>
      </c>
      <c r="GA63" s="331">
        <f>(AS63+'Datos Mes'!B$24)*30/12</f>
        <v>9035.326086956522</v>
      </c>
      <c r="GB63" s="331" t="e">
        <f t="shared" si="172"/>
        <v>#DIV/0!</v>
      </c>
      <c r="GC63" s="331" t="e">
        <f t="shared" si="173"/>
        <v>#DIV/0!</v>
      </c>
      <c r="GD63" s="333" t="e">
        <f t="shared" si="174"/>
        <v>#DIV/0!</v>
      </c>
    </row>
    <row r="64" spans="1:186" s="329" customFormat="1" ht="15.75" customHeight="1">
      <c r="A64" s="421"/>
      <c r="B64" s="421"/>
      <c r="C64" s="311">
        <f t="shared" si="47"/>
        <v>0</v>
      </c>
      <c r="D64" s="429"/>
      <c r="E64" s="429"/>
      <c r="F64" s="429"/>
      <c r="G64" s="429"/>
      <c r="H64" s="429"/>
      <c r="I64" s="429"/>
      <c r="J64" s="429"/>
      <c r="K64" s="429"/>
      <c r="L64" s="429"/>
      <c r="M64" s="429"/>
      <c r="N64" s="429"/>
      <c r="O64" s="429"/>
      <c r="P64" s="429"/>
      <c r="Q64" s="429"/>
      <c r="R64" s="312"/>
      <c r="S64" s="430"/>
      <c r="T64" s="429"/>
      <c r="U64" s="429"/>
      <c r="V64" s="429"/>
      <c r="W64" s="429"/>
      <c r="X64" s="429"/>
      <c r="Y64" s="429"/>
      <c r="Z64" s="429"/>
      <c r="AA64" s="429"/>
      <c r="AB64" s="429"/>
      <c r="AC64" s="429"/>
      <c r="AD64" s="429"/>
      <c r="AE64" s="429"/>
      <c r="AF64" s="429"/>
      <c r="AG64" s="429"/>
      <c r="AH64" s="429"/>
      <c r="AI64" s="431"/>
      <c r="AJ64" s="328"/>
      <c r="AK64" s="314">
        <f t="shared" si="133"/>
        <v>0</v>
      </c>
      <c r="AL64" s="469">
        <f t="shared" si="134"/>
        <v>0</v>
      </c>
      <c r="AM64" s="469">
        <f t="shared" si="135"/>
        <v>0</v>
      </c>
      <c r="AN64" s="470">
        <f t="shared" si="136"/>
        <v>0</v>
      </c>
      <c r="AO64" s="469">
        <f t="shared" si="15"/>
        <v>0</v>
      </c>
      <c r="AP64" s="469">
        <f t="shared" si="16"/>
        <v>0</v>
      </c>
      <c r="AQ64" s="471">
        <f t="shared" si="137"/>
        <v>0</v>
      </c>
      <c r="AR64" s="472">
        <f t="shared" si="53"/>
        <v>0</v>
      </c>
      <c r="AS64" s="422"/>
      <c r="AT64" s="423">
        <f t="shared" si="138"/>
        <v>0</v>
      </c>
      <c r="AU64" s="422"/>
      <c r="AV64" s="315">
        <f t="shared" si="139"/>
        <v>0</v>
      </c>
      <c r="AW64" s="422"/>
      <c r="AX64" s="422"/>
      <c r="AY64" s="315">
        <f t="shared" si="140"/>
        <v>0</v>
      </c>
      <c r="AZ64" s="315">
        <f>(AQ64)*'Datos Mes'!$B$27+DB64</f>
        <v>0</v>
      </c>
      <c r="BA64" s="421"/>
      <c r="BB64" s="427"/>
      <c r="BC64" s="438"/>
      <c r="BF64" s="473"/>
      <c r="BG64" s="317">
        <f>(COUNTIF($D64:$AI64,"LL")+DL64)*(AS64-'Datos Mes'!$B$23)</f>
        <v>0</v>
      </c>
      <c r="BH64" s="474">
        <f t="shared" si="141"/>
        <v>0</v>
      </c>
      <c r="BI64" s="402"/>
      <c r="BJ64" s="403"/>
      <c r="BK64" s="403"/>
      <c r="BL64" s="403"/>
      <c r="BM64" s="403"/>
      <c r="BN64" s="403"/>
      <c r="BO64" s="403"/>
      <c r="BP64" s="403"/>
      <c r="BQ64" s="403"/>
      <c r="BR64" s="403"/>
      <c r="BS64" s="403"/>
      <c r="BT64" s="404"/>
      <c r="BU64" s="404"/>
      <c r="BV64" s="404"/>
      <c r="BW64" s="405"/>
      <c r="BX64" s="406"/>
      <c r="BY64" s="403"/>
      <c r="BZ64" s="403"/>
      <c r="CA64" s="407"/>
      <c r="CB64" s="407"/>
      <c r="CC64" s="408"/>
      <c r="CD64" s="408"/>
      <c r="CE64" s="408"/>
      <c r="CF64" s="408"/>
      <c r="CG64" s="408"/>
      <c r="CH64" s="407"/>
      <c r="CI64" s="407"/>
      <c r="CJ64" s="408"/>
      <c r="CK64" s="408"/>
      <c r="CL64" s="408"/>
      <c r="CM64" s="408"/>
      <c r="CN64" s="408"/>
      <c r="CO64" s="407"/>
      <c r="CP64" s="409"/>
      <c r="CQ64" s="410"/>
      <c r="CR64" s="411"/>
      <c r="CS64" s="410"/>
      <c r="CT64" s="410"/>
      <c r="CU64" s="410"/>
      <c r="CV64" s="410"/>
      <c r="CW64" s="410"/>
      <c r="CX64" s="404"/>
      <c r="CY64" s="404"/>
      <c r="CZ64" s="320">
        <f t="shared" si="142"/>
        <v>0</v>
      </c>
      <c r="DA64" s="321"/>
      <c r="DB64" s="414"/>
      <c r="DC64" s="322">
        <f t="shared" si="143"/>
        <v>0</v>
      </c>
      <c r="DD64" s="413"/>
      <c r="DE64" s="414"/>
      <c r="DF64" s="323">
        <f t="shared" si="144"/>
        <v>0</v>
      </c>
      <c r="DG64" s="323">
        <f t="shared" si="145"/>
        <v>0</v>
      </c>
      <c r="DH64" s="324">
        <f t="shared" si="146"/>
        <v>0</v>
      </c>
      <c r="DI64" s="325">
        <f t="shared" si="147"/>
        <v>0</v>
      </c>
      <c r="DJ64" s="177"/>
      <c r="DK64" s="315">
        <f t="shared" si="148"/>
        <v>0</v>
      </c>
      <c r="DL64" s="315">
        <f t="shared" si="149"/>
        <v>0</v>
      </c>
      <c r="DM64" s="315">
        <f t="shared" si="150"/>
        <v>0</v>
      </c>
      <c r="DN64" s="415"/>
      <c r="DO64" s="416"/>
      <c r="DP64" s="416"/>
      <c r="DQ64" s="416"/>
      <c r="DR64" s="417"/>
      <c r="DS64" s="416"/>
      <c r="DT64" s="416"/>
      <c r="DU64" s="416"/>
      <c r="DV64" s="418"/>
      <c r="DW64" s="416"/>
      <c r="DX64" s="416"/>
      <c r="DY64" s="419"/>
      <c r="DZ64" s="419"/>
      <c r="EA64" s="420"/>
      <c r="EB64" s="313"/>
      <c r="EC64" s="329" t="s">
        <v>133</v>
      </c>
      <c r="EF64" s="330">
        <f>'Datos Mes'!$B$23</f>
        <v>7000</v>
      </c>
      <c r="EG64" s="330">
        <f t="shared" si="151"/>
        <v>0</v>
      </c>
      <c r="EH64" s="330">
        <f t="shared" si="152"/>
        <v>0</v>
      </c>
      <c r="EI64" s="330" t="e">
        <f t="shared" si="153"/>
        <v>#DIV/0!</v>
      </c>
      <c r="EJ64" s="330" t="e">
        <f t="shared" si="154"/>
        <v>#DIV/0!</v>
      </c>
      <c r="EK64" s="330">
        <f t="shared" si="155"/>
        <v>0</v>
      </c>
      <c r="EL64" s="330">
        <f t="shared" si="156"/>
        <v>0</v>
      </c>
      <c r="EM64" s="330">
        <f t="shared" si="157"/>
        <v>0</v>
      </c>
      <c r="EN64" s="330">
        <f>'Datos Mes'!$B$24*AL64</f>
        <v>0</v>
      </c>
      <c r="EO64" s="330" t="e">
        <f>IF(SUM(EH64:EN64)&gt;'Datos Mes'!$B$21,'Datos Mes'!$B$21,SUM(EH64:EN64))</f>
        <v>#DIV/0!</v>
      </c>
      <c r="EP64" s="330" t="e">
        <f>IF(SUM(EH64:EN64)&gt;'Datos Mes'!$B$21,SUM(EH64:EN64)-EO64,0)</f>
        <v>#DIV/0!</v>
      </c>
      <c r="EQ64" s="330"/>
      <c r="ER64" s="330" t="e">
        <f>LOOKUP(EO64/AL64,'Datos Mes'!$B$75:$B$82,'Datos Mes'!$C$75:$C$82)*EQ64</f>
        <v>#DIV/0!</v>
      </c>
      <c r="ES64" s="330">
        <f>'Datos Mes'!$B$25*$AQ64</f>
        <v>0</v>
      </c>
      <c r="ET64" s="330">
        <f>'Datos Mes'!$B$26*$AQ64</f>
        <v>0</v>
      </c>
      <c r="EU64" s="330">
        <f t="shared" si="158"/>
        <v>0</v>
      </c>
      <c r="EV64" s="331" t="e">
        <f t="shared" si="159"/>
        <v>#DIV/0!</v>
      </c>
      <c r="EW64" s="455" t="s">
        <v>244</v>
      </c>
      <c r="EX64" s="457"/>
      <c r="EY64" s="331" t="e">
        <f>'Datos Mes'!$B$28*EO64</f>
        <v>#DIV/0!</v>
      </c>
      <c r="EZ64" s="331" t="e">
        <f>IF(EX64*'Datos Mes'!$B$19-EY64&gt;0,EX64*'Datos Mes'!$B$19-EY64,0)</f>
        <v>#DIV/0!</v>
      </c>
      <c r="FA64" s="456" t="s">
        <v>233</v>
      </c>
      <c r="FB64" s="455" t="s">
        <v>245</v>
      </c>
      <c r="FC64" s="333"/>
      <c r="FD64" s="331" t="e">
        <f t="shared" si="160"/>
        <v>#DIV/0!</v>
      </c>
      <c r="FE64" s="331" t="e">
        <f>IF(SUM(EH64:EN64)&gt;'Datos Mes'!$B$22,'Datos Mes'!$B$22,SUM(EH64:EN64))</f>
        <v>#DIV/0!</v>
      </c>
      <c r="FF64" s="331" t="e">
        <f>FE64*'Datos Mes'!$B$30</f>
        <v>#DIV/0!</v>
      </c>
      <c r="FG64" s="331" t="e">
        <f t="shared" si="161"/>
        <v>#DIV/0!</v>
      </c>
      <c r="FH64" s="331" t="e">
        <f t="shared" si="162"/>
        <v>#DIV/0!</v>
      </c>
      <c r="FI64" s="334" t="e">
        <f>LOOKUP(FH64,'Datos Mes'!$B$54:$B$69,'Datos Mes'!$C$54:$C$69)</f>
        <v>#DIV/0!</v>
      </c>
      <c r="FJ64" s="331" t="e">
        <f>LOOKUP(FH64,'Datos Mes'!$B$54:$B$69,'Datos Mes'!$E$54:$E$69)</f>
        <v>#DIV/0!</v>
      </c>
      <c r="FK64" s="331" t="e">
        <f t="shared" si="163"/>
        <v>#DIV/0!</v>
      </c>
      <c r="FL64" s="331">
        <f t="shared" si="164"/>
        <v>0</v>
      </c>
      <c r="FM64" s="331">
        <f t="shared" si="165"/>
        <v>0</v>
      </c>
      <c r="FN64" s="331">
        <f t="shared" si="166"/>
        <v>0</v>
      </c>
      <c r="FO64" s="331" t="e">
        <f t="shared" si="167"/>
        <v>#DIV/0!</v>
      </c>
      <c r="FP64" s="331" t="e">
        <f t="shared" si="168"/>
        <v>#DIV/0!</v>
      </c>
      <c r="FQ64" s="335" t="e">
        <f t="shared" si="169"/>
        <v>#DIV/0!</v>
      </c>
      <c r="FS64" s="331" t="e">
        <f t="shared" si="170"/>
        <v>#DIV/0!</v>
      </c>
      <c r="FT64" s="331" t="e">
        <f>IF($FB64="Activo",LOOKUP($FA64,'Datos Mes'!$A$87:$A$92,'Datos Mes'!$C$87:$C$92),0)*$EO64</f>
        <v>#DIV/0!</v>
      </c>
      <c r="FU64" s="331" t="e">
        <f>IF($FB64="Activo",'Datos Mes'!$B$31,0)*$EO64</f>
        <v>#DIV/0!</v>
      </c>
      <c r="FV64" s="331" t="e">
        <f>'Datos Mes'!$B$32*$EO64</f>
        <v>#DIV/0!</v>
      </c>
      <c r="FW64" s="331" t="e">
        <f>'Datos Mes'!$D$28*$EO64</f>
        <v>#DIV/0!</v>
      </c>
      <c r="FX64" s="331" t="e">
        <f t="shared" si="171"/>
        <v>#DIV/0!</v>
      </c>
      <c r="FY64" s="331" t="e">
        <f t="shared" si="42"/>
        <v>#DIV/0!</v>
      </c>
      <c r="FZ64" s="331" t="e">
        <f t="shared" si="43"/>
        <v>#DIV/0!</v>
      </c>
      <c r="GA64" s="331">
        <f>(AS64+'Datos Mes'!B$24)*30/12</f>
        <v>9035.326086956522</v>
      </c>
      <c r="GB64" s="331" t="e">
        <f t="shared" si="172"/>
        <v>#DIV/0!</v>
      </c>
      <c r="GC64" s="331" t="e">
        <f t="shared" si="173"/>
        <v>#DIV/0!</v>
      </c>
      <c r="GD64" s="333" t="e">
        <f t="shared" si="174"/>
        <v>#DIV/0!</v>
      </c>
    </row>
    <row r="65" spans="1:186" s="329" customFormat="1" ht="15.75" customHeight="1">
      <c r="A65" s="421"/>
      <c r="B65" s="421"/>
      <c r="C65" s="311">
        <f t="shared" si="47"/>
        <v>0</v>
      </c>
      <c r="D65" s="429"/>
      <c r="E65" s="429"/>
      <c r="F65" s="429"/>
      <c r="G65" s="429"/>
      <c r="H65" s="429"/>
      <c r="I65" s="429"/>
      <c r="J65" s="429"/>
      <c r="K65" s="429"/>
      <c r="L65" s="429"/>
      <c r="M65" s="429"/>
      <c r="N65" s="429"/>
      <c r="O65" s="429"/>
      <c r="P65" s="429"/>
      <c r="Q65" s="429"/>
      <c r="R65" s="312"/>
      <c r="S65" s="430"/>
      <c r="T65" s="429"/>
      <c r="U65" s="429"/>
      <c r="V65" s="429"/>
      <c r="W65" s="429"/>
      <c r="X65" s="429"/>
      <c r="Y65" s="429"/>
      <c r="Z65" s="429"/>
      <c r="AA65" s="429"/>
      <c r="AB65" s="429"/>
      <c r="AC65" s="429"/>
      <c r="AD65" s="429"/>
      <c r="AE65" s="429"/>
      <c r="AF65" s="429"/>
      <c r="AG65" s="429"/>
      <c r="AH65" s="429"/>
      <c r="AI65" s="431"/>
      <c r="AJ65" s="328"/>
      <c r="AK65" s="314">
        <f t="shared" si="133"/>
        <v>0</v>
      </c>
      <c r="AL65" s="469">
        <f t="shared" si="134"/>
        <v>0</v>
      </c>
      <c r="AM65" s="469">
        <f t="shared" si="135"/>
        <v>0</v>
      </c>
      <c r="AN65" s="470">
        <f t="shared" si="136"/>
        <v>0</v>
      </c>
      <c r="AO65" s="469">
        <f t="shared" si="15"/>
        <v>0</v>
      </c>
      <c r="AP65" s="469">
        <f t="shared" si="16"/>
        <v>0</v>
      </c>
      <c r="AQ65" s="471">
        <f t="shared" si="137"/>
        <v>0</v>
      </c>
      <c r="AR65" s="472">
        <f t="shared" si="53"/>
        <v>0</v>
      </c>
      <c r="AS65" s="422"/>
      <c r="AT65" s="423">
        <f t="shared" si="138"/>
        <v>0</v>
      </c>
      <c r="AU65" s="422"/>
      <c r="AV65" s="315">
        <f t="shared" si="139"/>
        <v>0</v>
      </c>
      <c r="AW65" s="422"/>
      <c r="AX65" s="422"/>
      <c r="AY65" s="315">
        <f t="shared" si="140"/>
        <v>0</v>
      </c>
      <c r="AZ65" s="315">
        <f>(AQ65)*'Datos Mes'!$B$27+DB65</f>
        <v>0</v>
      </c>
      <c r="BA65" s="421"/>
      <c r="BB65" s="427"/>
      <c r="BC65" s="438"/>
      <c r="BF65" s="473"/>
      <c r="BG65" s="317">
        <f>(COUNTIF($D65:$AI65,"LL")+DL65)*(AS65-'Datos Mes'!$B$23)</f>
        <v>0</v>
      </c>
      <c r="BH65" s="474">
        <f t="shared" si="141"/>
        <v>0</v>
      </c>
      <c r="BI65" s="402"/>
      <c r="BJ65" s="403"/>
      <c r="BK65" s="403"/>
      <c r="BL65" s="403"/>
      <c r="BM65" s="403"/>
      <c r="BN65" s="403"/>
      <c r="BO65" s="403"/>
      <c r="BP65" s="403"/>
      <c r="BQ65" s="403"/>
      <c r="BR65" s="403"/>
      <c r="BS65" s="403"/>
      <c r="BT65" s="404"/>
      <c r="BU65" s="404"/>
      <c r="BV65" s="404"/>
      <c r="BW65" s="405"/>
      <c r="BX65" s="406"/>
      <c r="BY65" s="403"/>
      <c r="BZ65" s="403"/>
      <c r="CA65" s="407"/>
      <c r="CB65" s="407"/>
      <c r="CC65" s="408"/>
      <c r="CD65" s="408"/>
      <c r="CE65" s="408"/>
      <c r="CF65" s="408"/>
      <c r="CG65" s="408"/>
      <c r="CH65" s="407"/>
      <c r="CI65" s="407"/>
      <c r="CJ65" s="408"/>
      <c r="CK65" s="408"/>
      <c r="CL65" s="408"/>
      <c r="CM65" s="408"/>
      <c r="CN65" s="408"/>
      <c r="CO65" s="407"/>
      <c r="CP65" s="409"/>
      <c r="CQ65" s="410"/>
      <c r="CR65" s="411"/>
      <c r="CS65" s="410"/>
      <c r="CT65" s="410"/>
      <c r="CU65" s="410"/>
      <c r="CV65" s="410"/>
      <c r="CW65" s="410"/>
      <c r="CX65" s="404"/>
      <c r="CY65" s="404"/>
      <c r="CZ65" s="320">
        <f t="shared" si="142"/>
        <v>0</v>
      </c>
      <c r="DA65" s="321"/>
      <c r="DB65" s="414"/>
      <c r="DC65" s="322">
        <f t="shared" si="143"/>
        <v>0</v>
      </c>
      <c r="DD65" s="413"/>
      <c r="DE65" s="414"/>
      <c r="DF65" s="323">
        <f t="shared" si="144"/>
        <v>0</v>
      </c>
      <c r="DG65" s="323">
        <f t="shared" si="145"/>
        <v>0</v>
      </c>
      <c r="DH65" s="324">
        <f t="shared" si="146"/>
        <v>0</v>
      </c>
      <c r="DI65" s="325">
        <f t="shared" si="147"/>
        <v>0</v>
      </c>
      <c r="DJ65" s="177"/>
      <c r="DK65" s="315">
        <f t="shared" si="148"/>
        <v>0</v>
      </c>
      <c r="DL65" s="315">
        <f t="shared" si="149"/>
        <v>0</v>
      </c>
      <c r="DM65" s="315">
        <f t="shared" si="150"/>
        <v>0</v>
      </c>
      <c r="DN65" s="415"/>
      <c r="DO65" s="416"/>
      <c r="DP65" s="416"/>
      <c r="DQ65" s="416"/>
      <c r="DR65" s="417"/>
      <c r="DS65" s="416"/>
      <c r="DT65" s="416"/>
      <c r="DU65" s="416"/>
      <c r="DV65" s="418"/>
      <c r="DW65" s="416"/>
      <c r="DX65" s="416"/>
      <c r="DY65" s="419"/>
      <c r="DZ65" s="419"/>
      <c r="EA65" s="420"/>
      <c r="EB65" s="313"/>
      <c r="EC65" s="329" t="s">
        <v>133</v>
      </c>
      <c r="EF65" s="330">
        <f>'Datos Mes'!$B$23</f>
        <v>7000</v>
      </c>
      <c r="EG65" s="330">
        <f t="shared" si="151"/>
        <v>0</v>
      </c>
      <c r="EH65" s="330">
        <f t="shared" si="152"/>
        <v>0</v>
      </c>
      <c r="EI65" s="330" t="e">
        <f t="shared" si="153"/>
        <v>#DIV/0!</v>
      </c>
      <c r="EJ65" s="330" t="e">
        <f t="shared" si="154"/>
        <v>#DIV/0!</v>
      </c>
      <c r="EK65" s="330">
        <f t="shared" si="155"/>
        <v>0</v>
      </c>
      <c r="EL65" s="330">
        <f t="shared" si="156"/>
        <v>0</v>
      </c>
      <c r="EM65" s="330">
        <f t="shared" si="157"/>
        <v>0</v>
      </c>
      <c r="EN65" s="330">
        <f>'Datos Mes'!$B$24*AL65</f>
        <v>0</v>
      </c>
      <c r="EO65" s="330" t="e">
        <f>IF(SUM(EH65:EN65)&gt;'Datos Mes'!$B$21,'Datos Mes'!$B$21,SUM(EH65:EN65))</f>
        <v>#DIV/0!</v>
      </c>
      <c r="EP65" s="330" t="e">
        <f>IF(SUM(EH65:EN65)&gt;'Datos Mes'!$B$21,SUM(EH65:EN65)-EO65,0)</f>
        <v>#DIV/0!</v>
      </c>
      <c r="EQ65" s="330"/>
      <c r="ER65" s="330" t="e">
        <f>LOOKUP(EO65/AL65,'Datos Mes'!$B$75:$B$82,'Datos Mes'!$C$75:$C$82)*EQ65</f>
        <v>#DIV/0!</v>
      </c>
      <c r="ES65" s="330">
        <f>'Datos Mes'!$B$25*$AQ65</f>
        <v>0</v>
      </c>
      <c r="ET65" s="330">
        <f>'Datos Mes'!$B$26*$AQ65</f>
        <v>0</v>
      </c>
      <c r="EU65" s="330">
        <f t="shared" si="158"/>
        <v>0</v>
      </c>
      <c r="EV65" s="331" t="e">
        <f t="shared" si="159"/>
        <v>#DIV/0!</v>
      </c>
      <c r="EW65" s="455" t="s">
        <v>244</v>
      </c>
      <c r="EX65" s="457"/>
      <c r="EY65" s="331" t="e">
        <f>'Datos Mes'!$B$28*EO65</f>
        <v>#DIV/0!</v>
      </c>
      <c r="EZ65" s="331" t="e">
        <f>IF(EX65*'Datos Mes'!$B$19-EY65&gt;0,EX65*'Datos Mes'!$B$19-EY65,0)</f>
        <v>#DIV/0!</v>
      </c>
      <c r="FA65" s="456" t="s">
        <v>233</v>
      </c>
      <c r="FB65" s="455" t="s">
        <v>245</v>
      </c>
      <c r="FC65" s="333"/>
      <c r="FD65" s="331" t="e">
        <f t="shared" si="160"/>
        <v>#DIV/0!</v>
      </c>
      <c r="FE65" s="331" t="e">
        <f>IF(SUM(EH65:EN65)&gt;'Datos Mes'!$B$22,'Datos Mes'!$B$22,SUM(EH65:EN65))</f>
        <v>#DIV/0!</v>
      </c>
      <c r="FF65" s="331" t="e">
        <f>FE65*'Datos Mes'!$B$30</f>
        <v>#DIV/0!</v>
      </c>
      <c r="FG65" s="331" t="e">
        <f t="shared" si="161"/>
        <v>#DIV/0!</v>
      </c>
      <c r="FH65" s="331" t="e">
        <f t="shared" si="162"/>
        <v>#DIV/0!</v>
      </c>
      <c r="FI65" s="334" t="e">
        <f>LOOKUP(FH65,'Datos Mes'!$B$54:$B$69,'Datos Mes'!$C$54:$C$69)</f>
        <v>#DIV/0!</v>
      </c>
      <c r="FJ65" s="331" t="e">
        <f>LOOKUP(FH65,'Datos Mes'!$B$54:$B$69,'Datos Mes'!$E$54:$E$69)</f>
        <v>#DIV/0!</v>
      </c>
      <c r="FK65" s="331" t="e">
        <f t="shared" si="163"/>
        <v>#DIV/0!</v>
      </c>
      <c r="FL65" s="331">
        <f t="shared" si="164"/>
        <v>0</v>
      </c>
      <c r="FM65" s="331">
        <f t="shared" si="165"/>
        <v>0</v>
      </c>
      <c r="FN65" s="331">
        <f t="shared" si="166"/>
        <v>0</v>
      </c>
      <c r="FO65" s="331" t="e">
        <f t="shared" si="167"/>
        <v>#DIV/0!</v>
      </c>
      <c r="FP65" s="331" t="e">
        <f t="shared" si="168"/>
        <v>#DIV/0!</v>
      </c>
      <c r="FQ65" s="335" t="e">
        <f t="shared" si="169"/>
        <v>#DIV/0!</v>
      </c>
      <c r="FS65" s="331" t="e">
        <f t="shared" si="170"/>
        <v>#DIV/0!</v>
      </c>
      <c r="FT65" s="331" t="e">
        <f>IF($FB65="Activo",LOOKUP($FA65,'Datos Mes'!$A$87:$A$92,'Datos Mes'!$C$87:$C$92),0)*$EO65</f>
        <v>#DIV/0!</v>
      </c>
      <c r="FU65" s="331" t="e">
        <f>IF($FB65="Activo",'Datos Mes'!$B$31,0)*$EO65</f>
        <v>#DIV/0!</v>
      </c>
      <c r="FV65" s="331" t="e">
        <f>'Datos Mes'!$B$32*$EO65</f>
        <v>#DIV/0!</v>
      </c>
      <c r="FW65" s="331" t="e">
        <f>'Datos Mes'!$D$28*$EO65</f>
        <v>#DIV/0!</v>
      </c>
      <c r="FX65" s="331" t="e">
        <f t="shared" si="171"/>
        <v>#DIV/0!</v>
      </c>
      <c r="FY65" s="331" t="e">
        <f t="shared" si="42"/>
        <v>#DIV/0!</v>
      </c>
      <c r="FZ65" s="331" t="e">
        <f t="shared" si="43"/>
        <v>#DIV/0!</v>
      </c>
      <c r="GA65" s="331">
        <f>(AS65+'Datos Mes'!B$24)*30/12</f>
        <v>9035.326086956522</v>
      </c>
      <c r="GB65" s="331" t="e">
        <f t="shared" si="172"/>
        <v>#DIV/0!</v>
      </c>
      <c r="GC65" s="331" t="e">
        <f t="shared" si="173"/>
        <v>#DIV/0!</v>
      </c>
      <c r="GD65" s="333" t="e">
        <f t="shared" si="174"/>
        <v>#DIV/0!</v>
      </c>
    </row>
    <row r="66" spans="1:186" s="329" customFormat="1" ht="15.75" customHeight="1">
      <c r="A66" s="421"/>
      <c r="B66" s="421"/>
      <c r="C66" s="311">
        <f t="shared" si="47"/>
        <v>0</v>
      </c>
      <c r="D66" s="429"/>
      <c r="E66" s="429"/>
      <c r="F66" s="429"/>
      <c r="G66" s="429"/>
      <c r="H66" s="429"/>
      <c r="I66" s="429"/>
      <c r="J66" s="429"/>
      <c r="K66" s="429"/>
      <c r="L66" s="429"/>
      <c r="M66" s="429"/>
      <c r="N66" s="429"/>
      <c r="O66" s="429"/>
      <c r="P66" s="429"/>
      <c r="Q66" s="429"/>
      <c r="R66" s="312"/>
      <c r="S66" s="430"/>
      <c r="T66" s="429"/>
      <c r="U66" s="429"/>
      <c r="V66" s="429"/>
      <c r="W66" s="429"/>
      <c r="X66" s="429"/>
      <c r="Y66" s="429"/>
      <c r="Z66" s="429"/>
      <c r="AA66" s="429"/>
      <c r="AB66" s="429"/>
      <c r="AC66" s="429"/>
      <c r="AD66" s="429"/>
      <c r="AE66" s="429"/>
      <c r="AF66" s="429"/>
      <c r="AG66" s="429"/>
      <c r="AH66" s="429"/>
      <c r="AI66" s="431"/>
      <c r="AJ66" s="328"/>
      <c r="AK66" s="314">
        <f t="shared" si="133"/>
        <v>0</v>
      </c>
      <c r="AL66" s="469">
        <f t="shared" si="134"/>
        <v>0</v>
      </c>
      <c r="AM66" s="469">
        <f t="shared" si="135"/>
        <v>0</v>
      </c>
      <c r="AN66" s="470">
        <f t="shared" si="136"/>
        <v>0</v>
      </c>
      <c r="AO66" s="469">
        <f t="shared" si="15"/>
        <v>0</v>
      </c>
      <c r="AP66" s="469">
        <f t="shared" si="16"/>
        <v>0</v>
      </c>
      <c r="AQ66" s="471">
        <f t="shared" si="137"/>
        <v>0</v>
      </c>
      <c r="AR66" s="472">
        <f t="shared" si="53"/>
        <v>0</v>
      </c>
      <c r="AS66" s="422"/>
      <c r="AT66" s="423">
        <f t="shared" si="138"/>
        <v>0</v>
      </c>
      <c r="AU66" s="422"/>
      <c r="AV66" s="315">
        <f t="shared" si="139"/>
        <v>0</v>
      </c>
      <c r="AW66" s="422"/>
      <c r="AX66" s="422"/>
      <c r="AY66" s="315">
        <f t="shared" si="140"/>
        <v>0</v>
      </c>
      <c r="AZ66" s="315">
        <f>(AQ66)*'Datos Mes'!$B$27+DB66</f>
        <v>0</v>
      </c>
      <c r="BA66" s="421"/>
      <c r="BB66" s="427"/>
      <c r="BC66" s="438"/>
      <c r="BF66" s="473"/>
      <c r="BG66" s="317">
        <f>(COUNTIF($D66:$AI66,"LL")+DL66)*(AS66-'Datos Mes'!$B$23)</f>
        <v>0</v>
      </c>
      <c r="BH66" s="474">
        <f t="shared" si="141"/>
        <v>0</v>
      </c>
      <c r="BI66" s="402"/>
      <c r="BJ66" s="403"/>
      <c r="BK66" s="403"/>
      <c r="BL66" s="403"/>
      <c r="BM66" s="403"/>
      <c r="BN66" s="403"/>
      <c r="BO66" s="403"/>
      <c r="BP66" s="403"/>
      <c r="BQ66" s="403"/>
      <c r="BR66" s="403"/>
      <c r="BS66" s="403"/>
      <c r="BT66" s="404"/>
      <c r="BU66" s="404"/>
      <c r="BV66" s="404"/>
      <c r="BW66" s="405"/>
      <c r="BX66" s="406"/>
      <c r="BY66" s="403"/>
      <c r="BZ66" s="403"/>
      <c r="CA66" s="407"/>
      <c r="CB66" s="407"/>
      <c r="CC66" s="408"/>
      <c r="CD66" s="408"/>
      <c r="CE66" s="408"/>
      <c r="CF66" s="408"/>
      <c r="CG66" s="408"/>
      <c r="CH66" s="407"/>
      <c r="CI66" s="407"/>
      <c r="CJ66" s="408"/>
      <c r="CK66" s="408"/>
      <c r="CL66" s="408"/>
      <c r="CM66" s="408"/>
      <c r="CN66" s="408"/>
      <c r="CO66" s="407"/>
      <c r="CP66" s="409"/>
      <c r="CQ66" s="410"/>
      <c r="CR66" s="411"/>
      <c r="CS66" s="410"/>
      <c r="CT66" s="410"/>
      <c r="CU66" s="410"/>
      <c r="CV66" s="410"/>
      <c r="CW66" s="410"/>
      <c r="CX66" s="404"/>
      <c r="CY66" s="404"/>
      <c r="CZ66" s="320">
        <f t="shared" si="142"/>
        <v>0</v>
      </c>
      <c r="DA66" s="321"/>
      <c r="DB66" s="414"/>
      <c r="DC66" s="322">
        <f t="shared" si="143"/>
        <v>0</v>
      </c>
      <c r="DD66" s="413"/>
      <c r="DE66" s="414"/>
      <c r="DF66" s="323">
        <f t="shared" si="144"/>
        <v>0</v>
      </c>
      <c r="DG66" s="323">
        <f t="shared" si="145"/>
        <v>0</v>
      </c>
      <c r="DH66" s="324">
        <f t="shared" si="146"/>
        <v>0</v>
      </c>
      <c r="DI66" s="325">
        <f t="shared" si="147"/>
        <v>0</v>
      </c>
      <c r="DJ66" s="177"/>
      <c r="DK66" s="315">
        <f t="shared" si="148"/>
        <v>0</v>
      </c>
      <c r="DL66" s="315">
        <f t="shared" si="149"/>
        <v>0</v>
      </c>
      <c r="DM66" s="315">
        <f t="shared" si="150"/>
        <v>0</v>
      </c>
      <c r="DN66" s="415"/>
      <c r="DO66" s="416"/>
      <c r="DP66" s="416"/>
      <c r="DQ66" s="416"/>
      <c r="DR66" s="417"/>
      <c r="DS66" s="416"/>
      <c r="DT66" s="416"/>
      <c r="DU66" s="416"/>
      <c r="DV66" s="418"/>
      <c r="DW66" s="416"/>
      <c r="DX66" s="416"/>
      <c r="DY66" s="419"/>
      <c r="DZ66" s="419"/>
      <c r="EA66" s="420"/>
      <c r="EB66" s="313"/>
      <c r="EC66" s="329" t="s">
        <v>133</v>
      </c>
      <c r="EF66" s="330">
        <f>'Datos Mes'!$B$23</f>
        <v>7000</v>
      </c>
      <c r="EG66" s="330">
        <f t="shared" si="151"/>
        <v>0</v>
      </c>
      <c r="EH66" s="330">
        <f t="shared" si="152"/>
        <v>0</v>
      </c>
      <c r="EI66" s="330" t="e">
        <f t="shared" si="153"/>
        <v>#DIV/0!</v>
      </c>
      <c r="EJ66" s="330" t="e">
        <f t="shared" si="154"/>
        <v>#DIV/0!</v>
      </c>
      <c r="EK66" s="330">
        <f t="shared" si="155"/>
        <v>0</v>
      </c>
      <c r="EL66" s="330">
        <f t="shared" si="156"/>
        <v>0</v>
      </c>
      <c r="EM66" s="330">
        <f t="shared" si="157"/>
        <v>0</v>
      </c>
      <c r="EN66" s="330">
        <f>'Datos Mes'!$B$24*AL66</f>
        <v>0</v>
      </c>
      <c r="EO66" s="330" t="e">
        <f>IF(SUM(EH66:EN66)&gt;'Datos Mes'!$B$21,'Datos Mes'!$B$21,SUM(EH66:EN66))</f>
        <v>#DIV/0!</v>
      </c>
      <c r="EP66" s="330" t="e">
        <f>IF(SUM(EH66:EN66)&gt;'Datos Mes'!$B$21,SUM(EH66:EN66)-EO66,0)</f>
        <v>#DIV/0!</v>
      </c>
      <c r="EQ66" s="330"/>
      <c r="ER66" s="330" t="e">
        <f>LOOKUP(EO66/AL66,'Datos Mes'!$B$75:$B$82,'Datos Mes'!$C$75:$C$82)*EQ66</f>
        <v>#DIV/0!</v>
      </c>
      <c r="ES66" s="330">
        <f>'Datos Mes'!$B$25*$AQ66</f>
        <v>0</v>
      </c>
      <c r="ET66" s="330">
        <f>'Datos Mes'!$B$26*$AQ66</f>
        <v>0</v>
      </c>
      <c r="EU66" s="330">
        <f t="shared" si="158"/>
        <v>0</v>
      </c>
      <c r="EV66" s="331" t="e">
        <f t="shared" si="159"/>
        <v>#DIV/0!</v>
      </c>
      <c r="EW66" s="455" t="s">
        <v>244</v>
      </c>
      <c r="EX66" s="457"/>
      <c r="EY66" s="331" t="e">
        <f>'Datos Mes'!$B$28*EO66</f>
        <v>#DIV/0!</v>
      </c>
      <c r="EZ66" s="331" t="e">
        <f>IF(EX66*'Datos Mes'!$B$19-EY66&gt;0,EX66*'Datos Mes'!$B$19-EY66,0)</f>
        <v>#DIV/0!</v>
      </c>
      <c r="FA66" s="456" t="s">
        <v>233</v>
      </c>
      <c r="FB66" s="455" t="s">
        <v>245</v>
      </c>
      <c r="FC66" s="333"/>
      <c r="FD66" s="331" t="e">
        <f t="shared" si="160"/>
        <v>#DIV/0!</v>
      </c>
      <c r="FE66" s="331" t="e">
        <f>IF(SUM(EH66:EN66)&gt;'Datos Mes'!$B$22,'Datos Mes'!$B$22,SUM(EH66:EN66))</f>
        <v>#DIV/0!</v>
      </c>
      <c r="FF66" s="331" t="e">
        <f>FE66*'Datos Mes'!$B$30</f>
        <v>#DIV/0!</v>
      </c>
      <c r="FG66" s="331" t="e">
        <f t="shared" si="161"/>
        <v>#DIV/0!</v>
      </c>
      <c r="FH66" s="331" t="e">
        <f t="shared" si="162"/>
        <v>#DIV/0!</v>
      </c>
      <c r="FI66" s="334" t="e">
        <f>LOOKUP(FH66,'Datos Mes'!$B$54:$B$69,'Datos Mes'!$C$54:$C$69)</f>
        <v>#DIV/0!</v>
      </c>
      <c r="FJ66" s="331" t="e">
        <f>LOOKUP(FH66,'Datos Mes'!$B$54:$B$69,'Datos Mes'!$E$54:$E$69)</f>
        <v>#DIV/0!</v>
      </c>
      <c r="FK66" s="331" t="e">
        <f t="shared" si="163"/>
        <v>#DIV/0!</v>
      </c>
      <c r="FL66" s="331">
        <f t="shared" si="164"/>
        <v>0</v>
      </c>
      <c r="FM66" s="331">
        <f t="shared" si="165"/>
        <v>0</v>
      </c>
      <c r="FN66" s="331">
        <f t="shared" si="166"/>
        <v>0</v>
      </c>
      <c r="FO66" s="331" t="e">
        <f t="shared" si="167"/>
        <v>#DIV/0!</v>
      </c>
      <c r="FP66" s="331" t="e">
        <f t="shared" si="168"/>
        <v>#DIV/0!</v>
      </c>
      <c r="FQ66" s="335" t="e">
        <f t="shared" si="169"/>
        <v>#DIV/0!</v>
      </c>
      <c r="FS66" s="331" t="e">
        <f t="shared" si="170"/>
        <v>#DIV/0!</v>
      </c>
      <c r="FT66" s="331" t="e">
        <f>IF($FB66="Activo",LOOKUP($FA66,'Datos Mes'!$A$87:$A$92,'Datos Mes'!$C$87:$C$92),0)*$EO66</f>
        <v>#DIV/0!</v>
      </c>
      <c r="FU66" s="331" t="e">
        <f>IF($FB66="Activo",'Datos Mes'!$B$31,0)*$EO66</f>
        <v>#DIV/0!</v>
      </c>
      <c r="FV66" s="331" t="e">
        <f>'Datos Mes'!$B$32*$EO66</f>
        <v>#DIV/0!</v>
      </c>
      <c r="FW66" s="331" t="e">
        <f>'Datos Mes'!$D$28*$EO66</f>
        <v>#DIV/0!</v>
      </c>
      <c r="FX66" s="331" t="e">
        <f t="shared" si="171"/>
        <v>#DIV/0!</v>
      </c>
      <c r="FY66" s="331" t="e">
        <f t="shared" si="42"/>
        <v>#DIV/0!</v>
      </c>
      <c r="FZ66" s="331" t="e">
        <f t="shared" si="43"/>
        <v>#DIV/0!</v>
      </c>
      <c r="GA66" s="331">
        <f>(AS66+'Datos Mes'!B$24)*30/12</f>
        <v>9035.326086956522</v>
      </c>
      <c r="GB66" s="331" t="e">
        <f t="shared" si="172"/>
        <v>#DIV/0!</v>
      </c>
      <c r="GC66" s="331" t="e">
        <f t="shared" si="173"/>
        <v>#DIV/0!</v>
      </c>
      <c r="GD66" s="333" t="e">
        <f t="shared" si="174"/>
        <v>#DIV/0!</v>
      </c>
    </row>
    <row r="67" spans="1:186" s="329" customFormat="1" ht="15.75" customHeight="1">
      <c r="A67" s="421"/>
      <c r="B67" s="421"/>
      <c r="C67" s="311">
        <f t="shared" si="47"/>
        <v>0</v>
      </c>
      <c r="D67" s="429"/>
      <c r="E67" s="429"/>
      <c r="F67" s="429"/>
      <c r="G67" s="429"/>
      <c r="H67" s="429"/>
      <c r="I67" s="429"/>
      <c r="J67" s="429"/>
      <c r="K67" s="429"/>
      <c r="L67" s="429"/>
      <c r="M67" s="429"/>
      <c r="N67" s="429"/>
      <c r="O67" s="429"/>
      <c r="P67" s="429"/>
      <c r="Q67" s="429"/>
      <c r="R67" s="312"/>
      <c r="S67" s="430"/>
      <c r="T67" s="429"/>
      <c r="U67" s="429"/>
      <c r="V67" s="429"/>
      <c r="W67" s="429"/>
      <c r="X67" s="429"/>
      <c r="Y67" s="429"/>
      <c r="Z67" s="429"/>
      <c r="AA67" s="429"/>
      <c r="AB67" s="429"/>
      <c r="AC67" s="429"/>
      <c r="AD67" s="429"/>
      <c r="AE67" s="429"/>
      <c r="AF67" s="429"/>
      <c r="AG67" s="429"/>
      <c r="AH67" s="429"/>
      <c r="AI67" s="431"/>
      <c r="AJ67" s="328"/>
      <c r="AK67" s="314">
        <f t="shared" si="133"/>
        <v>0</v>
      </c>
      <c r="AL67" s="469">
        <f t="shared" si="134"/>
        <v>0</v>
      </c>
      <c r="AM67" s="469">
        <f t="shared" si="135"/>
        <v>0</v>
      </c>
      <c r="AN67" s="470">
        <f t="shared" si="136"/>
        <v>0</v>
      </c>
      <c r="AO67" s="469">
        <f t="shared" si="15"/>
        <v>0</v>
      </c>
      <c r="AP67" s="469">
        <f t="shared" si="16"/>
        <v>0</v>
      </c>
      <c r="AQ67" s="471">
        <f t="shared" si="137"/>
        <v>0</v>
      </c>
      <c r="AR67" s="472">
        <f t="shared" si="53"/>
        <v>0</v>
      </c>
      <c r="AS67" s="422"/>
      <c r="AT67" s="423">
        <f t="shared" si="138"/>
        <v>0</v>
      </c>
      <c r="AU67" s="422"/>
      <c r="AV67" s="315">
        <f t="shared" si="139"/>
        <v>0</v>
      </c>
      <c r="AW67" s="422"/>
      <c r="AX67" s="422"/>
      <c r="AY67" s="315">
        <f t="shared" si="140"/>
        <v>0</v>
      </c>
      <c r="AZ67" s="315">
        <f>(AQ67)*'Datos Mes'!$B$27+DB67</f>
        <v>0</v>
      </c>
      <c r="BA67" s="421"/>
      <c r="BB67" s="427"/>
      <c r="BC67" s="438"/>
      <c r="BF67" s="473"/>
      <c r="BG67" s="317">
        <f>(COUNTIF($D67:$AI67,"LL")+DL67)*(AS67-'Datos Mes'!$B$23)</f>
        <v>0</v>
      </c>
      <c r="BH67" s="474">
        <f t="shared" si="141"/>
        <v>0</v>
      </c>
      <c r="BI67" s="402"/>
      <c r="BJ67" s="403"/>
      <c r="BK67" s="403"/>
      <c r="BL67" s="403"/>
      <c r="BM67" s="403"/>
      <c r="BN67" s="403"/>
      <c r="BO67" s="403"/>
      <c r="BP67" s="403"/>
      <c r="BQ67" s="403"/>
      <c r="BR67" s="403"/>
      <c r="BS67" s="403"/>
      <c r="BT67" s="404"/>
      <c r="BU67" s="404"/>
      <c r="BV67" s="404"/>
      <c r="BW67" s="405"/>
      <c r="BX67" s="406"/>
      <c r="BY67" s="403"/>
      <c r="BZ67" s="403"/>
      <c r="CA67" s="407"/>
      <c r="CB67" s="407"/>
      <c r="CC67" s="408"/>
      <c r="CD67" s="408"/>
      <c r="CE67" s="408"/>
      <c r="CF67" s="408"/>
      <c r="CG67" s="408"/>
      <c r="CH67" s="407"/>
      <c r="CI67" s="407"/>
      <c r="CJ67" s="408"/>
      <c r="CK67" s="408"/>
      <c r="CL67" s="408"/>
      <c r="CM67" s="408"/>
      <c r="CN67" s="408"/>
      <c r="CO67" s="407"/>
      <c r="CP67" s="409"/>
      <c r="CQ67" s="410"/>
      <c r="CR67" s="411"/>
      <c r="CS67" s="410"/>
      <c r="CT67" s="410"/>
      <c r="CU67" s="410"/>
      <c r="CV67" s="410"/>
      <c r="CW67" s="410"/>
      <c r="CX67" s="404"/>
      <c r="CY67" s="404"/>
      <c r="CZ67" s="320">
        <f t="shared" si="142"/>
        <v>0</v>
      </c>
      <c r="DA67" s="321"/>
      <c r="DB67" s="414"/>
      <c r="DC67" s="322">
        <f t="shared" si="143"/>
        <v>0</v>
      </c>
      <c r="DD67" s="413"/>
      <c r="DE67" s="414"/>
      <c r="DF67" s="323">
        <f t="shared" si="144"/>
        <v>0</v>
      </c>
      <c r="DG67" s="323">
        <f t="shared" si="145"/>
        <v>0</v>
      </c>
      <c r="DH67" s="324">
        <f t="shared" si="146"/>
        <v>0</v>
      </c>
      <c r="DI67" s="325">
        <f t="shared" si="147"/>
        <v>0</v>
      </c>
      <c r="DJ67" s="177"/>
      <c r="DK67" s="315">
        <f t="shared" si="148"/>
        <v>0</v>
      </c>
      <c r="DL67" s="315">
        <f t="shared" si="149"/>
        <v>0</v>
      </c>
      <c r="DM67" s="315">
        <f t="shared" si="150"/>
        <v>0</v>
      </c>
      <c r="DN67" s="415"/>
      <c r="DO67" s="416"/>
      <c r="DP67" s="416"/>
      <c r="DQ67" s="416"/>
      <c r="DR67" s="417"/>
      <c r="DS67" s="416"/>
      <c r="DT67" s="416"/>
      <c r="DU67" s="416"/>
      <c r="DV67" s="418"/>
      <c r="DW67" s="416"/>
      <c r="DX67" s="416"/>
      <c r="DY67" s="419"/>
      <c r="DZ67" s="419"/>
      <c r="EA67" s="420"/>
      <c r="EB67" s="313"/>
      <c r="EC67" s="329" t="s">
        <v>133</v>
      </c>
      <c r="EF67" s="330">
        <f>'Datos Mes'!$B$23</f>
        <v>7000</v>
      </c>
      <c r="EG67" s="330">
        <f t="shared" si="151"/>
        <v>0</v>
      </c>
      <c r="EH67" s="330">
        <f t="shared" si="152"/>
        <v>0</v>
      </c>
      <c r="EI67" s="330" t="e">
        <f t="shared" si="153"/>
        <v>#DIV/0!</v>
      </c>
      <c r="EJ67" s="330" t="e">
        <f t="shared" si="154"/>
        <v>#DIV/0!</v>
      </c>
      <c r="EK67" s="330">
        <f t="shared" si="155"/>
        <v>0</v>
      </c>
      <c r="EL67" s="330">
        <f t="shared" si="156"/>
        <v>0</v>
      </c>
      <c r="EM67" s="330">
        <f t="shared" si="157"/>
        <v>0</v>
      </c>
      <c r="EN67" s="330">
        <f>'Datos Mes'!$B$24*AL67</f>
        <v>0</v>
      </c>
      <c r="EO67" s="330" t="e">
        <f>IF(SUM(EH67:EN67)&gt;'Datos Mes'!$B$21,'Datos Mes'!$B$21,SUM(EH67:EN67))</f>
        <v>#DIV/0!</v>
      </c>
      <c r="EP67" s="330" t="e">
        <f>IF(SUM(EH67:EN67)&gt;'Datos Mes'!$B$21,SUM(EH67:EN67)-EO67,0)</f>
        <v>#DIV/0!</v>
      </c>
      <c r="EQ67" s="330"/>
      <c r="ER67" s="330" t="e">
        <f>LOOKUP(EO67/AL67,'Datos Mes'!$B$75:$B$82,'Datos Mes'!$C$75:$C$82)*EQ67</f>
        <v>#DIV/0!</v>
      </c>
      <c r="ES67" s="330">
        <f>'Datos Mes'!$B$25*$AQ67</f>
        <v>0</v>
      </c>
      <c r="ET67" s="330">
        <f>'Datos Mes'!$B$26*$AQ67</f>
        <v>0</v>
      </c>
      <c r="EU67" s="330">
        <f t="shared" si="158"/>
        <v>0</v>
      </c>
      <c r="EV67" s="331" t="e">
        <f t="shared" si="159"/>
        <v>#DIV/0!</v>
      </c>
      <c r="EW67" s="455" t="s">
        <v>244</v>
      </c>
      <c r="EX67" s="457"/>
      <c r="EY67" s="331" t="e">
        <f>'Datos Mes'!$B$28*EO67</f>
        <v>#DIV/0!</v>
      </c>
      <c r="EZ67" s="331" t="e">
        <f>IF(EX67*'Datos Mes'!$B$19-EY67&gt;0,EX67*'Datos Mes'!$B$19-EY67,0)</f>
        <v>#DIV/0!</v>
      </c>
      <c r="FA67" s="456" t="s">
        <v>233</v>
      </c>
      <c r="FB67" s="455" t="s">
        <v>245</v>
      </c>
      <c r="FC67" s="333"/>
      <c r="FD67" s="331" t="e">
        <f t="shared" si="160"/>
        <v>#DIV/0!</v>
      </c>
      <c r="FE67" s="331" t="e">
        <f>IF(SUM(EH67:EN67)&gt;'Datos Mes'!$B$22,'Datos Mes'!$B$22,SUM(EH67:EN67))</f>
        <v>#DIV/0!</v>
      </c>
      <c r="FF67" s="331" t="e">
        <f>FE67*'Datos Mes'!$B$30</f>
        <v>#DIV/0!</v>
      </c>
      <c r="FG67" s="331" t="e">
        <f t="shared" si="161"/>
        <v>#DIV/0!</v>
      </c>
      <c r="FH67" s="331" t="e">
        <f t="shared" si="162"/>
        <v>#DIV/0!</v>
      </c>
      <c r="FI67" s="334" t="e">
        <f>LOOKUP(FH67,'Datos Mes'!$B$54:$B$69,'Datos Mes'!$C$54:$C$69)</f>
        <v>#DIV/0!</v>
      </c>
      <c r="FJ67" s="331" t="e">
        <f>LOOKUP(FH67,'Datos Mes'!$B$54:$B$69,'Datos Mes'!$E$54:$E$69)</f>
        <v>#DIV/0!</v>
      </c>
      <c r="FK67" s="331" t="e">
        <f t="shared" si="163"/>
        <v>#DIV/0!</v>
      </c>
      <c r="FL67" s="331">
        <f t="shared" si="164"/>
        <v>0</v>
      </c>
      <c r="FM67" s="331">
        <f t="shared" si="165"/>
        <v>0</v>
      </c>
      <c r="FN67" s="331">
        <f t="shared" si="166"/>
        <v>0</v>
      </c>
      <c r="FO67" s="331" t="e">
        <f t="shared" si="167"/>
        <v>#DIV/0!</v>
      </c>
      <c r="FP67" s="331" t="e">
        <f t="shared" si="168"/>
        <v>#DIV/0!</v>
      </c>
      <c r="FQ67" s="335" t="e">
        <f t="shared" si="169"/>
        <v>#DIV/0!</v>
      </c>
      <c r="FS67" s="331" t="e">
        <f t="shared" si="170"/>
        <v>#DIV/0!</v>
      </c>
      <c r="FT67" s="331" t="e">
        <f>IF($FB67="Activo",LOOKUP($FA67,'Datos Mes'!$A$87:$A$92,'Datos Mes'!$C$87:$C$92),0)*$EO67</f>
        <v>#DIV/0!</v>
      </c>
      <c r="FU67" s="331" t="e">
        <f>IF($FB67="Activo",'Datos Mes'!$B$31,0)*$EO67</f>
        <v>#DIV/0!</v>
      </c>
      <c r="FV67" s="331" t="e">
        <f>'Datos Mes'!$B$32*$EO67</f>
        <v>#DIV/0!</v>
      </c>
      <c r="FW67" s="331" t="e">
        <f>'Datos Mes'!$D$28*$EO67</f>
        <v>#DIV/0!</v>
      </c>
      <c r="FX67" s="331" t="e">
        <f t="shared" si="171"/>
        <v>#DIV/0!</v>
      </c>
      <c r="FY67" s="331" t="e">
        <f t="shared" si="42"/>
        <v>#DIV/0!</v>
      </c>
      <c r="FZ67" s="331" t="e">
        <f t="shared" si="43"/>
        <v>#DIV/0!</v>
      </c>
      <c r="GA67" s="331">
        <f>(AS67+'Datos Mes'!B$24)*30/12</f>
        <v>9035.326086956522</v>
      </c>
      <c r="GB67" s="331" t="e">
        <f t="shared" si="172"/>
        <v>#DIV/0!</v>
      </c>
      <c r="GC67" s="331" t="e">
        <f t="shared" si="173"/>
        <v>#DIV/0!</v>
      </c>
      <c r="GD67" s="333" t="e">
        <f t="shared" si="174"/>
        <v>#DIV/0!</v>
      </c>
    </row>
    <row r="68" spans="1:186" s="329" customFormat="1" ht="15.75" customHeight="1">
      <c r="A68" s="421"/>
      <c r="B68" s="421"/>
      <c r="C68" s="311">
        <f t="shared" si="47"/>
        <v>0</v>
      </c>
      <c r="D68" s="429"/>
      <c r="E68" s="429"/>
      <c r="F68" s="429"/>
      <c r="G68" s="429"/>
      <c r="H68" s="429"/>
      <c r="I68" s="429"/>
      <c r="J68" s="429"/>
      <c r="K68" s="429"/>
      <c r="L68" s="429"/>
      <c r="M68" s="429"/>
      <c r="N68" s="429"/>
      <c r="O68" s="429"/>
      <c r="P68" s="429"/>
      <c r="Q68" s="429"/>
      <c r="R68" s="312"/>
      <c r="S68" s="430"/>
      <c r="T68" s="429"/>
      <c r="U68" s="429"/>
      <c r="V68" s="429"/>
      <c r="W68" s="429"/>
      <c r="X68" s="429"/>
      <c r="Y68" s="429"/>
      <c r="Z68" s="429"/>
      <c r="AA68" s="429"/>
      <c r="AB68" s="429"/>
      <c r="AC68" s="429"/>
      <c r="AD68" s="429"/>
      <c r="AE68" s="429"/>
      <c r="AF68" s="429"/>
      <c r="AG68" s="429"/>
      <c r="AH68" s="429"/>
      <c r="AI68" s="431"/>
      <c r="AJ68" s="328"/>
      <c r="AK68" s="314">
        <f t="shared" si="133"/>
        <v>0</v>
      </c>
      <c r="AL68" s="469">
        <f t="shared" si="134"/>
        <v>0</v>
      </c>
      <c r="AM68" s="469">
        <f t="shared" si="135"/>
        <v>0</v>
      </c>
      <c r="AN68" s="470">
        <f t="shared" si="136"/>
        <v>0</v>
      </c>
      <c r="AO68" s="469">
        <f t="shared" si="15"/>
        <v>0</v>
      </c>
      <c r="AP68" s="469">
        <f t="shared" si="16"/>
        <v>0</v>
      </c>
      <c r="AQ68" s="471">
        <f t="shared" si="137"/>
        <v>0</v>
      </c>
      <c r="AR68" s="472">
        <f t="shared" si="53"/>
        <v>0</v>
      </c>
      <c r="AS68" s="422"/>
      <c r="AT68" s="423">
        <f t="shared" si="138"/>
        <v>0</v>
      </c>
      <c r="AU68" s="422"/>
      <c r="AV68" s="315">
        <f t="shared" si="139"/>
        <v>0</v>
      </c>
      <c r="AW68" s="422"/>
      <c r="AX68" s="422"/>
      <c r="AY68" s="315">
        <f t="shared" si="140"/>
        <v>0</v>
      </c>
      <c r="AZ68" s="315">
        <f>(AQ68)*'Datos Mes'!$B$27+DB68</f>
        <v>0</v>
      </c>
      <c r="BA68" s="421"/>
      <c r="BB68" s="427"/>
      <c r="BC68" s="438"/>
      <c r="BF68" s="473"/>
      <c r="BG68" s="317">
        <f>(COUNTIF($D68:$AI68,"LL")+DL68)*(AS68-'Datos Mes'!$B$23)</f>
        <v>0</v>
      </c>
      <c r="BH68" s="474">
        <f t="shared" si="141"/>
        <v>0</v>
      </c>
      <c r="BI68" s="402"/>
      <c r="BJ68" s="403"/>
      <c r="BK68" s="403"/>
      <c r="BL68" s="403"/>
      <c r="BM68" s="403"/>
      <c r="BN68" s="403"/>
      <c r="BO68" s="403"/>
      <c r="BP68" s="403"/>
      <c r="BQ68" s="403"/>
      <c r="BR68" s="403"/>
      <c r="BS68" s="403"/>
      <c r="BT68" s="404"/>
      <c r="BU68" s="404"/>
      <c r="BV68" s="404"/>
      <c r="BW68" s="405"/>
      <c r="BX68" s="406"/>
      <c r="BY68" s="403"/>
      <c r="BZ68" s="403"/>
      <c r="CA68" s="407"/>
      <c r="CB68" s="407"/>
      <c r="CC68" s="408"/>
      <c r="CD68" s="408"/>
      <c r="CE68" s="408"/>
      <c r="CF68" s="408"/>
      <c r="CG68" s="408"/>
      <c r="CH68" s="407"/>
      <c r="CI68" s="407"/>
      <c r="CJ68" s="408"/>
      <c r="CK68" s="408"/>
      <c r="CL68" s="408"/>
      <c r="CM68" s="408"/>
      <c r="CN68" s="408"/>
      <c r="CO68" s="407"/>
      <c r="CP68" s="409"/>
      <c r="CQ68" s="410"/>
      <c r="CR68" s="411"/>
      <c r="CS68" s="410"/>
      <c r="CT68" s="410"/>
      <c r="CU68" s="410"/>
      <c r="CV68" s="410"/>
      <c r="CW68" s="410"/>
      <c r="CX68" s="404"/>
      <c r="CY68" s="404"/>
      <c r="CZ68" s="320">
        <f t="shared" si="142"/>
        <v>0</v>
      </c>
      <c r="DA68" s="321"/>
      <c r="DB68" s="414"/>
      <c r="DC68" s="322">
        <f t="shared" si="143"/>
        <v>0</v>
      </c>
      <c r="DD68" s="413"/>
      <c r="DE68" s="414"/>
      <c r="DF68" s="323">
        <f t="shared" si="144"/>
        <v>0</v>
      </c>
      <c r="DG68" s="323">
        <f t="shared" si="145"/>
        <v>0</v>
      </c>
      <c r="DH68" s="324">
        <f t="shared" si="146"/>
        <v>0</v>
      </c>
      <c r="DI68" s="325">
        <f t="shared" si="147"/>
        <v>0</v>
      </c>
      <c r="DJ68" s="177"/>
      <c r="DK68" s="315">
        <f t="shared" si="148"/>
        <v>0</v>
      </c>
      <c r="DL68" s="315">
        <f t="shared" si="149"/>
        <v>0</v>
      </c>
      <c r="DM68" s="315">
        <f t="shared" si="150"/>
        <v>0</v>
      </c>
      <c r="DN68" s="415"/>
      <c r="DO68" s="416"/>
      <c r="DP68" s="416"/>
      <c r="DQ68" s="416"/>
      <c r="DR68" s="417"/>
      <c r="DS68" s="416"/>
      <c r="DT68" s="416"/>
      <c r="DU68" s="416"/>
      <c r="DV68" s="418"/>
      <c r="DW68" s="416"/>
      <c r="DX68" s="416"/>
      <c r="DY68" s="419"/>
      <c r="DZ68" s="419"/>
      <c r="EA68" s="420"/>
      <c r="EB68" s="313"/>
      <c r="EC68" s="329" t="s">
        <v>133</v>
      </c>
      <c r="EF68" s="330">
        <f>'Datos Mes'!$B$23</f>
        <v>7000</v>
      </c>
      <c r="EG68" s="330">
        <f t="shared" si="151"/>
        <v>0</v>
      </c>
      <c r="EH68" s="330">
        <f t="shared" si="152"/>
        <v>0</v>
      </c>
      <c r="EI68" s="330" t="e">
        <f t="shared" si="153"/>
        <v>#DIV/0!</v>
      </c>
      <c r="EJ68" s="330" t="e">
        <f t="shared" si="154"/>
        <v>#DIV/0!</v>
      </c>
      <c r="EK68" s="330">
        <f t="shared" si="155"/>
        <v>0</v>
      </c>
      <c r="EL68" s="330">
        <f t="shared" si="156"/>
        <v>0</v>
      </c>
      <c r="EM68" s="330">
        <f t="shared" si="157"/>
        <v>0</v>
      </c>
      <c r="EN68" s="330">
        <f>'Datos Mes'!$B$24*AL68</f>
        <v>0</v>
      </c>
      <c r="EO68" s="330" t="e">
        <f>IF(SUM(EH68:EN68)&gt;'Datos Mes'!$B$21,'Datos Mes'!$B$21,SUM(EH68:EN68))</f>
        <v>#DIV/0!</v>
      </c>
      <c r="EP68" s="330" t="e">
        <f>IF(SUM(EH68:EN68)&gt;'Datos Mes'!$B$21,SUM(EH68:EN68)-EO68,0)</f>
        <v>#DIV/0!</v>
      </c>
      <c r="EQ68" s="330"/>
      <c r="ER68" s="330" t="e">
        <f>LOOKUP(EO68/AL68,'Datos Mes'!$B$75:$B$82,'Datos Mes'!$C$75:$C$82)*EQ68</f>
        <v>#DIV/0!</v>
      </c>
      <c r="ES68" s="330">
        <f>'Datos Mes'!$B$25*$AQ68</f>
        <v>0</v>
      </c>
      <c r="ET68" s="330">
        <f>'Datos Mes'!$B$26*$AQ68</f>
        <v>0</v>
      </c>
      <c r="EU68" s="330">
        <f t="shared" si="158"/>
        <v>0</v>
      </c>
      <c r="EV68" s="331" t="e">
        <f t="shared" si="159"/>
        <v>#DIV/0!</v>
      </c>
      <c r="EW68" s="455" t="s">
        <v>244</v>
      </c>
      <c r="EX68" s="457"/>
      <c r="EY68" s="331" t="e">
        <f>'Datos Mes'!$B$28*EO68</f>
        <v>#DIV/0!</v>
      </c>
      <c r="EZ68" s="331" t="e">
        <f>IF(EX68*'Datos Mes'!$B$19-EY68&gt;0,EX68*'Datos Mes'!$B$19-EY68,0)</f>
        <v>#DIV/0!</v>
      </c>
      <c r="FA68" s="456" t="s">
        <v>233</v>
      </c>
      <c r="FB68" s="455" t="s">
        <v>245</v>
      </c>
      <c r="FC68" s="333"/>
      <c r="FD68" s="331" t="e">
        <f t="shared" si="160"/>
        <v>#DIV/0!</v>
      </c>
      <c r="FE68" s="331" t="e">
        <f>IF(SUM(EH68:EN68)&gt;'Datos Mes'!$B$22,'Datos Mes'!$B$22,SUM(EH68:EN68))</f>
        <v>#DIV/0!</v>
      </c>
      <c r="FF68" s="331" t="e">
        <f>FE68*'Datos Mes'!$B$30</f>
        <v>#DIV/0!</v>
      </c>
      <c r="FG68" s="331" t="e">
        <f t="shared" si="161"/>
        <v>#DIV/0!</v>
      </c>
      <c r="FH68" s="331" t="e">
        <f t="shared" si="162"/>
        <v>#DIV/0!</v>
      </c>
      <c r="FI68" s="334" t="e">
        <f>LOOKUP(FH68,'Datos Mes'!$B$54:$B$69,'Datos Mes'!$C$54:$C$69)</f>
        <v>#DIV/0!</v>
      </c>
      <c r="FJ68" s="331" t="e">
        <f>LOOKUP(FH68,'Datos Mes'!$B$54:$B$69,'Datos Mes'!$E$54:$E$69)</f>
        <v>#DIV/0!</v>
      </c>
      <c r="FK68" s="331" t="e">
        <f t="shared" si="163"/>
        <v>#DIV/0!</v>
      </c>
      <c r="FL68" s="331">
        <f t="shared" si="164"/>
        <v>0</v>
      </c>
      <c r="FM68" s="331">
        <f t="shared" si="165"/>
        <v>0</v>
      </c>
      <c r="FN68" s="331">
        <f t="shared" si="166"/>
        <v>0</v>
      </c>
      <c r="FO68" s="331" t="e">
        <f t="shared" si="167"/>
        <v>#DIV/0!</v>
      </c>
      <c r="FP68" s="331" t="e">
        <f t="shared" si="168"/>
        <v>#DIV/0!</v>
      </c>
      <c r="FQ68" s="335" t="e">
        <f t="shared" si="169"/>
        <v>#DIV/0!</v>
      </c>
      <c r="FS68" s="331" t="e">
        <f t="shared" si="170"/>
        <v>#DIV/0!</v>
      </c>
      <c r="FT68" s="331" t="e">
        <f>IF($FB68="Activo",LOOKUP($FA68,'Datos Mes'!$A$87:$A$92,'Datos Mes'!$C$87:$C$92),0)*$EO68</f>
        <v>#DIV/0!</v>
      </c>
      <c r="FU68" s="331" t="e">
        <f>IF($FB68="Activo",'Datos Mes'!$B$31,0)*$EO68</f>
        <v>#DIV/0!</v>
      </c>
      <c r="FV68" s="331" t="e">
        <f>'Datos Mes'!$B$32*$EO68</f>
        <v>#DIV/0!</v>
      </c>
      <c r="FW68" s="331" t="e">
        <f>'Datos Mes'!$D$28*$EO68</f>
        <v>#DIV/0!</v>
      </c>
      <c r="FX68" s="331" t="e">
        <f t="shared" si="171"/>
        <v>#DIV/0!</v>
      </c>
      <c r="FY68" s="331" t="e">
        <f t="shared" si="42"/>
        <v>#DIV/0!</v>
      </c>
      <c r="FZ68" s="331" t="e">
        <f t="shared" si="43"/>
        <v>#DIV/0!</v>
      </c>
      <c r="GA68" s="331">
        <f>(AS68+'Datos Mes'!B$24)*30/12</f>
        <v>9035.326086956522</v>
      </c>
      <c r="GB68" s="331" t="e">
        <f t="shared" si="172"/>
        <v>#DIV/0!</v>
      </c>
      <c r="GC68" s="331" t="e">
        <f t="shared" si="173"/>
        <v>#DIV/0!</v>
      </c>
      <c r="GD68" s="333" t="e">
        <f t="shared" si="174"/>
        <v>#DIV/0!</v>
      </c>
    </row>
    <row r="69" spans="1:186" s="329" customFormat="1" ht="15.75" customHeight="1">
      <c r="A69" s="421"/>
      <c r="B69" s="421"/>
      <c r="C69" s="311">
        <f t="shared" si="47"/>
        <v>0</v>
      </c>
      <c r="D69" s="429"/>
      <c r="E69" s="429"/>
      <c r="F69" s="429"/>
      <c r="G69" s="429"/>
      <c r="H69" s="429"/>
      <c r="I69" s="429"/>
      <c r="J69" s="429"/>
      <c r="K69" s="429"/>
      <c r="L69" s="429"/>
      <c r="M69" s="429"/>
      <c r="N69" s="429"/>
      <c r="O69" s="429"/>
      <c r="P69" s="429"/>
      <c r="Q69" s="429"/>
      <c r="R69" s="312"/>
      <c r="S69" s="430"/>
      <c r="T69" s="429"/>
      <c r="U69" s="429"/>
      <c r="V69" s="429"/>
      <c r="W69" s="429"/>
      <c r="X69" s="429"/>
      <c r="Y69" s="429"/>
      <c r="Z69" s="429"/>
      <c r="AA69" s="429"/>
      <c r="AB69" s="429"/>
      <c r="AC69" s="429"/>
      <c r="AD69" s="429"/>
      <c r="AE69" s="429"/>
      <c r="AF69" s="429"/>
      <c r="AG69" s="429"/>
      <c r="AH69" s="429"/>
      <c r="AI69" s="431"/>
      <c r="AJ69" s="328"/>
      <c r="AK69" s="314">
        <f t="shared" ref="AK69:AK97" si="175">A69</f>
        <v>0</v>
      </c>
      <c r="AL69" s="469">
        <f t="shared" ref="AL69:AL97" si="176">COUNTIF(D69:AI69,"X")+COUNTIF(D69:AI69,"V")-C69</f>
        <v>0</v>
      </c>
      <c r="AM69" s="469">
        <f t="shared" ref="AM69:AM97" si="177">COUNTIF(D69:AK69,"S")</f>
        <v>0</v>
      </c>
      <c r="AN69" s="470">
        <f t="shared" ref="AN69:AN97" si="178">COUNTIF(D69:AI69,"D")</f>
        <v>0</v>
      </c>
      <c r="AO69" s="469">
        <f t="shared" si="15"/>
        <v>0</v>
      </c>
      <c r="AP69" s="469">
        <f t="shared" si="16"/>
        <v>0</v>
      </c>
      <c r="AQ69" s="471">
        <f t="shared" ref="AQ69:AQ97" si="179">COUNTIF(D69:AK69,"X")+COUNTIF(D69:AK69,"ll")-C69-COUNTIF(DN69:DX69,"S")-COUNTIF(DN69:DX69,"V")</f>
        <v>0</v>
      </c>
      <c r="AR69" s="472">
        <f t="shared" si="53"/>
        <v>0</v>
      </c>
      <c r="AS69" s="422"/>
      <c r="AT69" s="423">
        <f t="shared" ref="AT69:AT97" si="180">AS69/7.5*1.5*(CZ69-DA69)</f>
        <v>0</v>
      </c>
      <c r="AU69" s="422"/>
      <c r="AV69" s="315">
        <f t="shared" ref="AV69:AV97" si="181">AS69/7.5*AU69+C69*0.2*AS69</f>
        <v>0</v>
      </c>
      <c r="AW69" s="422"/>
      <c r="AX69" s="422"/>
      <c r="AY69" s="315">
        <f t="shared" ref="AY69:AY97" si="182">DI69</f>
        <v>0</v>
      </c>
      <c r="AZ69" s="315">
        <f>(AQ69)*'Datos Mes'!$B$27+DB69</f>
        <v>0</v>
      </c>
      <c r="BA69" s="421"/>
      <c r="BB69" s="427"/>
      <c r="BC69" s="438"/>
      <c r="BF69" s="473"/>
      <c r="BG69" s="317">
        <f>(COUNTIF($D69:$AI69,"LL")+DL69)*(AS69-'Datos Mes'!$B$23)</f>
        <v>0</v>
      </c>
      <c r="BH69" s="474">
        <f t="shared" ref="BH69:BH97" si="183">A69</f>
        <v>0</v>
      </c>
      <c r="BI69" s="402"/>
      <c r="BJ69" s="403"/>
      <c r="BK69" s="403"/>
      <c r="BL69" s="403"/>
      <c r="BM69" s="403"/>
      <c r="BN69" s="403"/>
      <c r="BO69" s="403"/>
      <c r="BP69" s="403"/>
      <c r="BQ69" s="403"/>
      <c r="BR69" s="403"/>
      <c r="BS69" s="403"/>
      <c r="BT69" s="404"/>
      <c r="BU69" s="404"/>
      <c r="BV69" s="404"/>
      <c r="BW69" s="405"/>
      <c r="BX69" s="406"/>
      <c r="BY69" s="403"/>
      <c r="BZ69" s="403"/>
      <c r="CA69" s="407"/>
      <c r="CB69" s="407"/>
      <c r="CC69" s="408"/>
      <c r="CD69" s="408"/>
      <c r="CE69" s="408"/>
      <c r="CF69" s="408"/>
      <c r="CG69" s="408"/>
      <c r="CH69" s="407"/>
      <c r="CI69" s="407"/>
      <c r="CJ69" s="408"/>
      <c r="CK69" s="408"/>
      <c r="CL69" s="408"/>
      <c r="CM69" s="408"/>
      <c r="CN69" s="408"/>
      <c r="CO69" s="407"/>
      <c r="CP69" s="409"/>
      <c r="CQ69" s="410"/>
      <c r="CR69" s="411"/>
      <c r="CS69" s="410"/>
      <c r="CT69" s="410"/>
      <c r="CU69" s="410"/>
      <c r="CV69" s="410"/>
      <c r="CW69" s="410"/>
      <c r="CX69" s="404"/>
      <c r="CY69" s="404"/>
      <c r="CZ69" s="320">
        <f t="shared" ref="CZ69:CZ97" si="184">SUM(BI69:CY69)</f>
        <v>0</v>
      </c>
      <c r="DA69" s="321"/>
      <c r="DB69" s="414"/>
      <c r="DC69" s="322">
        <f t="shared" ref="DC69:DC97" si="185">(64+$DC$10/8)*DD69</f>
        <v>0</v>
      </c>
      <c r="DD69" s="413"/>
      <c r="DE69" s="414"/>
      <c r="DF69" s="323">
        <f t="shared" ref="DF69:DF97" si="186">COUNTIF(D69:AI69,"LL")*$DF$10*1.2</f>
        <v>0</v>
      </c>
      <c r="DG69" s="323">
        <f t="shared" ref="DG69:DG97" si="187">DL69*$DF$10</f>
        <v>0</v>
      </c>
      <c r="DH69" s="324">
        <f t="shared" ref="DH69:DH97" si="188">AS69*DM69</f>
        <v>0</v>
      </c>
      <c r="DI69" s="325">
        <f t="shared" ref="DI69:DI97" si="189">+DC69+DE69+DF69+DG69+DH69</f>
        <v>0</v>
      </c>
      <c r="DJ69" s="177"/>
      <c r="DK69" s="315">
        <f t="shared" ref="DK69:DK97" si="190">DL69+COUNTIF(DN69:EA69,"F")+COUNTIF(DN69:EA69,"E")+COUNTIF(DN69:EA69,"P")+COUNTIF(DN69:EA69,"A")</f>
        <v>0</v>
      </c>
      <c r="DL69" s="315">
        <f t="shared" ref="DL69:DL97" si="191">COUNTIF(DN69:EA69,"LL")</f>
        <v>0</v>
      </c>
      <c r="DM69" s="315">
        <f t="shared" ref="DM69:DM97" si="192">COUNTIF(DN69:EA69,"X")</f>
        <v>0</v>
      </c>
      <c r="DN69" s="415"/>
      <c r="DO69" s="416"/>
      <c r="DP69" s="416"/>
      <c r="DQ69" s="416"/>
      <c r="DR69" s="417"/>
      <c r="DS69" s="416"/>
      <c r="DT69" s="416"/>
      <c r="DU69" s="416"/>
      <c r="DV69" s="418"/>
      <c r="DW69" s="416"/>
      <c r="DX69" s="416"/>
      <c r="DY69" s="419"/>
      <c r="DZ69" s="419"/>
      <c r="EA69" s="420"/>
      <c r="EB69" s="313"/>
      <c r="EC69" s="329" t="s">
        <v>133</v>
      </c>
      <c r="EF69" s="330">
        <f>'Datos Mes'!$B$23</f>
        <v>7000</v>
      </c>
      <c r="EG69" s="330">
        <f t="shared" ref="EG69:EG97" si="193">AS69</f>
        <v>0</v>
      </c>
      <c r="EH69" s="330">
        <f t="shared" ref="EH69:EH97" si="194">EG69*AL69</f>
        <v>0</v>
      </c>
      <c r="EI69" s="330" t="e">
        <f t="shared" ref="EI69:EI97" si="195">(EH69+EL69)/AO69*AM69</f>
        <v>#DIV/0!</v>
      </c>
      <c r="EJ69" s="330" t="e">
        <f t="shared" ref="EJ69:EJ97" si="196">(EH69+EI69+EK69)/AP69*AN69</f>
        <v>#DIV/0!</v>
      </c>
      <c r="EK69" s="330">
        <f t="shared" ref="EK69:EK97" si="197">AT69</f>
        <v>0</v>
      </c>
      <c r="EL69" s="330">
        <f t="shared" ref="EL69:EL97" si="198">-AV69</f>
        <v>0</v>
      </c>
      <c r="EM69" s="330">
        <f t="shared" ref="EM69:EM97" si="199">AY69</f>
        <v>0</v>
      </c>
      <c r="EN69" s="330">
        <f>'Datos Mes'!$B$24*AL69</f>
        <v>0</v>
      </c>
      <c r="EO69" s="330" t="e">
        <f>IF(SUM(EH69:EN69)&gt;'Datos Mes'!$B$21,'Datos Mes'!$B$21,SUM(EH69:EN69))</f>
        <v>#DIV/0!</v>
      </c>
      <c r="EP69" s="330" t="e">
        <f>IF(SUM(EH69:EN69)&gt;'Datos Mes'!$B$21,SUM(EH69:EN69)-EO69,0)</f>
        <v>#DIV/0!</v>
      </c>
      <c r="EQ69" s="330"/>
      <c r="ER69" s="330" t="e">
        <f>LOOKUP(EO69/AL69,'Datos Mes'!$B$75:$B$82,'Datos Mes'!$C$75:$C$82)*EQ69</f>
        <v>#DIV/0!</v>
      </c>
      <c r="ES69" s="330">
        <f>'Datos Mes'!$B$25*$AQ69</f>
        <v>0</v>
      </c>
      <c r="ET69" s="330">
        <f>'Datos Mes'!$B$26*$AQ69</f>
        <v>0</v>
      </c>
      <c r="EU69" s="330">
        <f t="shared" ref="EU69:EU97" si="200">AZ69</f>
        <v>0</v>
      </c>
      <c r="EV69" s="331" t="e">
        <f t="shared" ref="EV69:EV97" si="201">ER69+ES69+ET69+EU69</f>
        <v>#DIV/0!</v>
      </c>
      <c r="EW69" s="455" t="s">
        <v>244</v>
      </c>
      <c r="EX69" s="457"/>
      <c r="EY69" s="331" t="e">
        <f>'Datos Mes'!$B$28*EO69</f>
        <v>#DIV/0!</v>
      </c>
      <c r="EZ69" s="331" t="e">
        <f>IF(EX69*'Datos Mes'!$B$19-EY69&gt;0,EX69*'Datos Mes'!$B$19-EY69,0)</f>
        <v>#DIV/0!</v>
      </c>
      <c r="FA69" s="456" t="s">
        <v>233</v>
      </c>
      <c r="FB69" s="455" t="s">
        <v>245</v>
      </c>
      <c r="FC69" s="333"/>
      <c r="FD69" s="331" t="e">
        <f t="shared" ref="FD69:FD97" si="202">FC69*EO69</f>
        <v>#DIV/0!</v>
      </c>
      <c r="FE69" s="331" t="e">
        <f>IF(SUM(EH69:EN69)&gt;'Datos Mes'!$B$22,'Datos Mes'!$B$22,SUM(EH69:EN69))</f>
        <v>#DIV/0!</v>
      </c>
      <c r="FF69" s="331" t="e">
        <f>FE69*'Datos Mes'!$B$30</f>
        <v>#DIV/0!</v>
      </c>
      <c r="FG69" s="331" t="e">
        <f t="shared" ref="FG69:FG97" si="203">EY69+FD69+EZ69</f>
        <v>#DIV/0!</v>
      </c>
      <c r="FH69" s="331" t="e">
        <f t="shared" ref="FH69:FH97" si="204">EO69+EP69-FG69</f>
        <v>#DIV/0!</v>
      </c>
      <c r="FI69" s="334" t="e">
        <f>LOOKUP(FH69,'Datos Mes'!$B$54:$B$69,'Datos Mes'!$C$54:$C$69)</f>
        <v>#DIV/0!</v>
      </c>
      <c r="FJ69" s="331" t="e">
        <f>LOOKUP(FH69,'Datos Mes'!$B$54:$B$69,'Datos Mes'!$E$54:$E$69)</f>
        <v>#DIV/0!</v>
      </c>
      <c r="FK69" s="331" t="e">
        <f t="shared" ref="FK69:FK97" si="205">FH69*FI69-FJ69</f>
        <v>#DIV/0!</v>
      </c>
      <c r="FL69" s="331">
        <f t="shared" ref="FL69:FL97" si="206">R69</f>
        <v>0</v>
      </c>
      <c r="FM69" s="331">
        <f t="shared" ref="FM69:FM97" si="207">AW69</f>
        <v>0</v>
      </c>
      <c r="FN69" s="331">
        <f t="shared" ref="FN69:FN97" si="208">AX69</f>
        <v>0</v>
      </c>
      <c r="FO69" s="331" t="e">
        <f t="shared" ref="FO69:FO97" si="209">FG69+FK69+FL69-FM69-FN69</f>
        <v>#DIV/0!</v>
      </c>
      <c r="FP69" s="331" t="e">
        <f t="shared" ref="FP69:FP97" si="210">EO69+EP69+EV69-FO69</f>
        <v>#DIV/0!</v>
      </c>
      <c r="FQ69" s="335" t="e">
        <f t="shared" ref="FQ69:FQ97" si="211">FP69+FL69</f>
        <v>#DIV/0!</v>
      </c>
      <c r="FS69" s="331" t="e">
        <f t="shared" ref="FS69:FS97" si="212">EO69+EP69+EV69</f>
        <v>#DIV/0!</v>
      </c>
      <c r="FT69" s="331" t="e">
        <f>IF($FB69="Activo",LOOKUP($FA69,'Datos Mes'!$A$87:$A$92,'Datos Mes'!$C$87:$C$92),0)*$EO69</f>
        <v>#DIV/0!</v>
      </c>
      <c r="FU69" s="331" t="e">
        <f>IF($FB69="Activo",'Datos Mes'!$B$31,0)*$EO69</f>
        <v>#DIV/0!</v>
      </c>
      <c r="FV69" s="331" t="e">
        <f>'Datos Mes'!$B$32*$EO69</f>
        <v>#DIV/0!</v>
      </c>
      <c r="FW69" s="331" t="e">
        <f>'Datos Mes'!$D$28*$EO69</f>
        <v>#DIV/0!</v>
      </c>
      <c r="FX69" s="331" t="e">
        <f t="shared" ref="FX69:FX97" si="213">SUM(FS69:FV69)</f>
        <v>#DIV/0!</v>
      </c>
      <c r="FY69" s="331" t="e">
        <f t="shared" si="42"/>
        <v>#DIV/0!</v>
      </c>
      <c r="FZ69" s="331" t="e">
        <f t="shared" si="43"/>
        <v>#DIV/0!</v>
      </c>
      <c r="GA69" s="331">
        <f>(AS69+'Datos Mes'!B$24)*30/12</f>
        <v>9035.326086956522</v>
      </c>
      <c r="GB69" s="331" t="e">
        <f t="shared" ref="GB69:GB97" si="214">FX69+SUM(FY69:GA69)</f>
        <v>#DIV/0!</v>
      </c>
      <c r="GC69" s="331" t="e">
        <f t="shared" ref="GC69:GC97" si="215">GB69/AQ69</f>
        <v>#DIV/0!</v>
      </c>
      <c r="GD69" s="333" t="e">
        <f t="shared" ref="GD69:GD97" si="216">GC69/AS69</f>
        <v>#DIV/0!</v>
      </c>
    </row>
    <row r="70" spans="1:186" s="329" customFormat="1" ht="15.75" customHeight="1">
      <c r="A70" s="421"/>
      <c r="B70" s="421"/>
      <c r="C70" s="311">
        <f t="shared" si="47"/>
        <v>0</v>
      </c>
      <c r="D70" s="429"/>
      <c r="E70" s="429"/>
      <c r="F70" s="429"/>
      <c r="G70" s="429"/>
      <c r="H70" s="429"/>
      <c r="I70" s="429"/>
      <c r="J70" s="429"/>
      <c r="K70" s="429"/>
      <c r="L70" s="429"/>
      <c r="M70" s="429"/>
      <c r="N70" s="429"/>
      <c r="O70" s="429"/>
      <c r="P70" s="429"/>
      <c r="Q70" s="429"/>
      <c r="R70" s="312"/>
      <c r="S70" s="430"/>
      <c r="T70" s="429"/>
      <c r="U70" s="429"/>
      <c r="V70" s="429"/>
      <c r="W70" s="429"/>
      <c r="X70" s="429"/>
      <c r="Y70" s="429"/>
      <c r="Z70" s="429"/>
      <c r="AA70" s="429"/>
      <c r="AB70" s="429"/>
      <c r="AC70" s="429"/>
      <c r="AD70" s="429"/>
      <c r="AE70" s="429"/>
      <c r="AF70" s="429"/>
      <c r="AG70" s="429"/>
      <c r="AH70" s="429"/>
      <c r="AI70" s="431"/>
      <c r="AJ70" s="328"/>
      <c r="AK70" s="314">
        <f t="shared" si="175"/>
        <v>0</v>
      </c>
      <c r="AL70" s="469">
        <f t="shared" si="176"/>
        <v>0</v>
      </c>
      <c r="AM70" s="469">
        <f t="shared" si="177"/>
        <v>0</v>
      </c>
      <c r="AN70" s="470">
        <f t="shared" si="178"/>
        <v>0</v>
      </c>
      <c r="AO70" s="469">
        <f t="shared" si="15"/>
        <v>0</v>
      </c>
      <c r="AP70" s="469">
        <f t="shared" si="16"/>
        <v>0</v>
      </c>
      <c r="AQ70" s="471">
        <f t="shared" si="179"/>
        <v>0</v>
      </c>
      <c r="AR70" s="472">
        <f t="shared" si="53"/>
        <v>0</v>
      </c>
      <c r="AS70" s="422"/>
      <c r="AT70" s="423">
        <f t="shared" si="180"/>
        <v>0</v>
      </c>
      <c r="AU70" s="422"/>
      <c r="AV70" s="315">
        <f t="shared" si="181"/>
        <v>0</v>
      </c>
      <c r="AW70" s="422"/>
      <c r="AX70" s="422"/>
      <c r="AY70" s="315">
        <f t="shared" si="182"/>
        <v>0</v>
      </c>
      <c r="AZ70" s="315">
        <f>(AQ70)*'Datos Mes'!$B$27+DB70</f>
        <v>0</v>
      </c>
      <c r="BA70" s="421"/>
      <c r="BB70" s="427"/>
      <c r="BC70" s="438"/>
      <c r="BF70" s="473"/>
      <c r="BG70" s="317">
        <f>(COUNTIF($D70:$AI70,"LL")+DL70)*(AS70-'Datos Mes'!$B$23)</f>
        <v>0</v>
      </c>
      <c r="BH70" s="474">
        <f t="shared" si="183"/>
        <v>0</v>
      </c>
      <c r="BI70" s="402"/>
      <c r="BJ70" s="403"/>
      <c r="BK70" s="403"/>
      <c r="BL70" s="403"/>
      <c r="BM70" s="403"/>
      <c r="BN70" s="403"/>
      <c r="BO70" s="403"/>
      <c r="BP70" s="403"/>
      <c r="BQ70" s="403"/>
      <c r="BR70" s="403"/>
      <c r="BS70" s="403"/>
      <c r="BT70" s="404"/>
      <c r="BU70" s="404"/>
      <c r="BV70" s="404"/>
      <c r="BW70" s="405"/>
      <c r="BX70" s="406"/>
      <c r="BY70" s="403"/>
      <c r="BZ70" s="403"/>
      <c r="CA70" s="407"/>
      <c r="CB70" s="407"/>
      <c r="CC70" s="408"/>
      <c r="CD70" s="408"/>
      <c r="CE70" s="408"/>
      <c r="CF70" s="408"/>
      <c r="CG70" s="408"/>
      <c r="CH70" s="407"/>
      <c r="CI70" s="407"/>
      <c r="CJ70" s="408"/>
      <c r="CK70" s="408"/>
      <c r="CL70" s="408"/>
      <c r="CM70" s="408"/>
      <c r="CN70" s="408"/>
      <c r="CO70" s="407"/>
      <c r="CP70" s="409"/>
      <c r="CQ70" s="410"/>
      <c r="CR70" s="411"/>
      <c r="CS70" s="410"/>
      <c r="CT70" s="410"/>
      <c r="CU70" s="410"/>
      <c r="CV70" s="410"/>
      <c r="CW70" s="410"/>
      <c r="CX70" s="404"/>
      <c r="CY70" s="404"/>
      <c r="CZ70" s="320">
        <f t="shared" si="184"/>
        <v>0</v>
      </c>
      <c r="DA70" s="321"/>
      <c r="DB70" s="414"/>
      <c r="DC70" s="322">
        <f t="shared" si="185"/>
        <v>0</v>
      </c>
      <c r="DD70" s="413"/>
      <c r="DE70" s="414"/>
      <c r="DF70" s="323">
        <f t="shared" si="186"/>
        <v>0</v>
      </c>
      <c r="DG70" s="323">
        <f t="shared" si="187"/>
        <v>0</v>
      </c>
      <c r="DH70" s="324">
        <f t="shared" si="188"/>
        <v>0</v>
      </c>
      <c r="DI70" s="325">
        <f t="shared" si="189"/>
        <v>0</v>
      </c>
      <c r="DJ70" s="177"/>
      <c r="DK70" s="315">
        <f t="shared" si="190"/>
        <v>0</v>
      </c>
      <c r="DL70" s="315">
        <f t="shared" si="191"/>
        <v>0</v>
      </c>
      <c r="DM70" s="315">
        <f t="shared" si="192"/>
        <v>0</v>
      </c>
      <c r="DN70" s="415"/>
      <c r="DO70" s="416"/>
      <c r="DP70" s="416"/>
      <c r="DQ70" s="416"/>
      <c r="DR70" s="417"/>
      <c r="DS70" s="416"/>
      <c r="DT70" s="416"/>
      <c r="DU70" s="416"/>
      <c r="DV70" s="418"/>
      <c r="DW70" s="416"/>
      <c r="DX70" s="416"/>
      <c r="DY70" s="419"/>
      <c r="DZ70" s="419"/>
      <c r="EA70" s="420"/>
      <c r="EB70" s="313"/>
      <c r="EC70" s="329" t="s">
        <v>133</v>
      </c>
      <c r="EF70" s="330">
        <f>'Datos Mes'!$B$23</f>
        <v>7000</v>
      </c>
      <c r="EG70" s="330">
        <f t="shared" si="193"/>
        <v>0</v>
      </c>
      <c r="EH70" s="330">
        <f t="shared" si="194"/>
        <v>0</v>
      </c>
      <c r="EI70" s="330" t="e">
        <f t="shared" si="195"/>
        <v>#DIV/0!</v>
      </c>
      <c r="EJ70" s="330" t="e">
        <f t="shared" si="196"/>
        <v>#DIV/0!</v>
      </c>
      <c r="EK70" s="330">
        <f t="shared" si="197"/>
        <v>0</v>
      </c>
      <c r="EL70" s="330">
        <f t="shared" si="198"/>
        <v>0</v>
      </c>
      <c r="EM70" s="330">
        <f t="shared" si="199"/>
        <v>0</v>
      </c>
      <c r="EN70" s="330">
        <f>'Datos Mes'!$B$24*AL70</f>
        <v>0</v>
      </c>
      <c r="EO70" s="330" t="e">
        <f>IF(SUM(EH70:EN70)&gt;'Datos Mes'!$B$21,'Datos Mes'!$B$21,SUM(EH70:EN70))</f>
        <v>#DIV/0!</v>
      </c>
      <c r="EP70" s="330" t="e">
        <f>IF(SUM(EH70:EN70)&gt;'Datos Mes'!$B$21,SUM(EH70:EN70)-EO70,0)</f>
        <v>#DIV/0!</v>
      </c>
      <c r="EQ70" s="330"/>
      <c r="ER70" s="330" t="e">
        <f>LOOKUP(EO70/AL70,'Datos Mes'!$B$75:$B$82,'Datos Mes'!$C$75:$C$82)*EQ70</f>
        <v>#DIV/0!</v>
      </c>
      <c r="ES70" s="330">
        <f>'Datos Mes'!$B$25*$AQ70</f>
        <v>0</v>
      </c>
      <c r="ET70" s="330">
        <f>'Datos Mes'!$B$26*$AQ70</f>
        <v>0</v>
      </c>
      <c r="EU70" s="330">
        <f t="shared" si="200"/>
        <v>0</v>
      </c>
      <c r="EV70" s="331" t="e">
        <f t="shared" si="201"/>
        <v>#DIV/0!</v>
      </c>
      <c r="EW70" s="455" t="s">
        <v>244</v>
      </c>
      <c r="EX70" s="457"/>
      <c r="EY70" s="331" t="e">
        <f>'Datos Mes'!$B$28*EO70</f>
        <v>#DIV/0!</v>
      </c>
      <c r="EZ70" s="331" t="e">
        <f>IF(EX70*'Datos Mes'!$B$19-EY70&gt;0,EX70*'Datos Mes'!$B$19-EY70,0)</f>
        <v>#DIV/0!</v>
      </c>
      <c r="FA70" s="456" t="s">
        <v>233</v>
      </c>
      <c r="FB70" s="455" t="s">
        <v>245</v>
      </c>
      <c r="FC70" s="333"/>
      <c r="FD70" s="331" t="e">
        <f t="shared" si="202"/>
        <v>#DIV/0!</v>
      </c>
      <c r="FE70" s="331" t="e">
        <f>IF(SUM(EH70:EN70)&gt;'Datos Mes'!$B$22,'Datos Mes'!$B$22,SUM(EH70:EN70))</f>
        <v>#DIV/0!</v>
      </c>
      <c r="FF70" s="331" t="e">
        <f>FE70*'Datos Mes'!$B$30</f>
        <v>#DIV/0!</v>
      </c>
      <c r="FG70" s="331" t="e">
        <f t="shared" si="203"/>
        <v>#DIV/0!</v>
      </c>
      <c r="FH70" s="331" t="e">
        <f t="shared" si="204"/>
        <v>#DIV/0!</v>
      </c>
      <c r="FI70" s="334" t="e">
        <f>LOOKUP(FH70,'Datos Mes'!$B$54:$B$69,'Datos Mes'!$C$54:$C$69)</f>
        <v>#DIV/0!</v>
      </c>
      <c r="FJ70" s="331" t="e">
        <f>LOOKUP(FH70,'Datos Mes'!$B$54:$B$69,'Datos Mes'!$E$54:$E$69)</f>
        <v>#DIV/0!</v>
      </c>
      <c r="FK70" s="331" t="e">
        <f t="shared" si="205"/>
        <v>#DIV/0!</v>
      </c>
      <c r="FL70" s="331">
        <f t="shared" si="206"/>
        <v>0</v>
      </c>
      <c r="FM70" s="331">
        <f t="shared" si="207"/>
        <v>0</v>
      </c>
      <c r="FN70" s="331">
        <f t="shared" si="208"/>
        <v>0</v>
      </c>
      <c r="FO70" s="331" t="e">
        <f t="shared" si="209"/>
        <v>#DIV/0!</v>
      </c>
      <c r="FP70" s="331" t="e">
        <f t="shared" si="210"/>
        <v>#DIV/0!</v>
      </c>
      <c r="FQ70" s="335" t="e">
        <f t="shared" si="211"/>
        <v>#DIV/0!</v>
      </c>
      <c r="FS70" s="331" t="e">
        <f t="shared" si="212"/>
        <v>#DIV/0!</v>
      </c>
      <c r="FT70" s="331" t="e">
        <f>IF($FB70="Activo",LOOKUP($FA70,'Datos Mes'!$A$87:$A$92,'Datos Mes'!$C$87:$C$92),0)*$EO70</f>
        <v>#DIV/0!</v>
      </c>
      <c r="FU70" s="331" t="e">
        <f>IF($FB70="Activo",'Datos Mes'!$B$31,0)*$EO70</f>
        <v>#DIV/0!</v>
      </c>
      <c r="FV70" s="331" t="e">
        <f>'Datos Mes'!$B$32*$EO70</f>
        <v>#DIV/0!</v>
      </c>
      <c r="FW70" s="331" t="e">
        <f>'Datos Mes'!$D$28*$EO70</f>
        <v>#DIV/0!</v>
      </c>
      <c r="FX70" s="331" t="e">
        <f t="shared" si="213"/>
        <v>#DIV/0!</v>
      </c>
      <c r="FY70" s="331" t="e">
        <f t="shared" si="42"/>
        <v>#DIV/0!</v>
      </c>
      <c r="FZ70" s="331" t="e">
        <f t="shared" si="43"/>
        <v>#DIV/0!</v>
      </c>
      <c r="GA70" s="331">
        <f>(AS70+'Datos Mes'!B$24)*30/12</f>
        <v>9035.326086956522</v>
      </c>
      <c r="GB70" s="331" t="e">
        <f t="shared" si="214"/>
        <v>#DIV/0!</v>
      </c>
      <c r="GC70" s="331" t="e">
        <f t="shared" si="215"/>
        <v>#DIV/0!</v>
      </c>
      <c r="GD70" s="333" t="e">
        <f t="shared" si="216"/>
        <v>#DIV/0!</v>
      </c>
    </row>
    <row r="71" spans="1:186" s="329" customFormat="1" ht="15.75" customHeight="1">
      <c r="A71" s="421"/>
      <c r="B71" s="421"/>
      <c r="C71" s="311">
        <f t="shared" si="47"/>
        <v>0</v>
      </c>
      <c r="D71" s="429"/>
      <c r="E71" s="429"/>
      <c r="F71" s="429"/>
      <c r="G71" s="429"/>
      <c r="H71" s="429"/>
      <c r="I71" s="429"/>
      <c r="J71" s="429"/>
      <c r="K71" s="429"/>
      <c r="L71" s="429"/>
      <c r="M71" s="429"/>
      <c r="N71" s="429"/>
      <c r="O71" s="429"/>
      <c r="P71" s="429"/>
      <c r="Q71" s="429"/>
      <c r="R71" s="312"/>
      <c r="S71" s="430"/>
      <c r="T71" s="429"/>
      <c r="U71" s="429"/>
      <c r="V71" s="429"/>
      <c r="W71" s="429"/>
      <c r="X71" s="429"/>
      <c r="Y71" s="429"/>
      <c r="Z71" s="429"/>
      <c r="AA71" s="429"/>
      <c r="AB71" s="429"/>
      <c r="AC71" s="429"/>
      <c r="AD71" s="429"/>
      <c r="AE71" s="429"/>
      <c r="AF71" s="429"/>
      <c r="AG71" s="429"/>
      <c r="AH71" s="429"/>
      <c r="AI71" s="431"/>
      <c r="AJ71" s="328"/>
      <c r="AK71" s="314">
        <f t="shared" si="175"/>
        <v>0</v>
      </c>
      <c r="AL71" s="469">
        <f t="shared" si="176"/>
        <v>0</v>
      </c>
      <c r="AM71" s="469">
        <f t="shared" si="177"/>
        <v>0</v>
      </c>
      <c r="AN71" s="470">
        <f t="shared" si="178"/>
        <v>0</v>
      </c>
      <c r="AO71" s="469">
        <f t="shared" si="15"/>
        <v>0</v>
      </c>
      <c r="AP71" s="469">
        <f t="shared" si="16"/>
        <v>0</v>
      </c>
      <c r="AQ71" s="471">
        <f t="shared" si="179"/>
        <v>0</v>
      </c>
      <c r="AR71" s="472">
        <f t="shared" si="53"/>
        <v>0</v>
      </c>
      <c r="AS71" s="422"/>
      <c r="AT71" s="423">
        <f t="shared" si="180"/>
        <v>0</v>
      </c>
      <c r="AU71" s="422"/>
      <c r="AV71" s="315">
        <f t="shared" si="181"/>
        <v>0</v>
      </c>
      <c r="AW71" s="422"/>
      <c r="AX71" s="422"/>
      <c r="AY71" s="315">
        <f t="shared" si="182"/>
        <v>0</v>
      </c>
      <c r="AZ71" s="315">
        <f>(AQ71)*'Datos Mes'!$B$27+DB71</f>
        <v>0</v>
      </c>
      <c r="BA71" s="421"/>
      <c r="BB71" s="427"/>
      <c r="BC71" s="438"/>
      <c r="BF71" s="473"/>
      <c r="BG71" s="317">
        <f>(COUNTIF($D71:$AI71,"LL")+DL71)*(AS71-'Datos Mes'!$B$23)</f>
        <v>0</v>
      </c>
      <c r="BH71" s="474">
        <f t="shared" si="183"/>
        <v>0</v>
      </c>
      <c r="BI71" s="402"/>
      <c r="BJ71" s="403"/>
      <c r="BK71" s="403"/>
      <c r="BL71" s="403"/>
      <c r="BM71" s="403"/>
      <c r="BN71" s="403"/>
      <c r="BO71" s="403"/>
      <c r="BP71" s="403"/>
      <c r="BQ71" s="403"/>
      <c r="BR71" s="403"/>
      <c r="BS71" s="403"/>
      <c r="BT71" s="404"/>
      <c r="BU71" s="404"/>
      <c r="BV71" s="404"/>
      <c r="BW71" s="405"/>
      <c r="BX71" s="406"/>
      <c r="BY71" s="403"/>
      <c r="BZ71" s="403"/>
      <c r="CA71" s="407"/>
      <c r="CB71" s="407"/>
      <c r="CC71" s="408"/>
      <c r="CD71" s="408"/>
      <c r="CE71" s="408"/>
      <c r="CF71" s="408"/>
      <c r="CG71" s="408"/>
      <c r="CH71" s="407"/>
      <c r="CI71" s="407"/>
      <c r="CJ71" s="408"/>
      <c r="CK71" s="408"/>
      <c r="CL71" s="408"/>
      <c r="CM71" s="408"/>
      <c r="CN71" s="408"/>
      <c r="CO71" s="407"/>
      <c r="CP71" s="409"/>
      <c r="CQ71" s="410"/>
      <c r="CR71" s="411"/>
      <c r="CS71" s="410"/>
      <c r="CT71" s="410"/>
      <c r="CU71" s="410"/>
      <c r="CV71" s="410"/>
      <c r="CW71" s="410"/>
      <c r="CX71" s="404"/>
      <c r="CY71" s="404"/>
      <c r="CZ71" s="320">
        <f t="shared" si="184"/>
        <v>0</v>
      </c>
      <c r="DA71" s="321"/>
      <c r="DB71" s="414"/>
      <c r="DC71" s="322">
        <f t="shared" si="185"/>
        <v>0</v>
      </c>
      <c r="DD71" s="413"/>
      <c r="DE71" s="414"/>
      <c r="DF71" s="323">
        <f t="shared" si="186"/>
        <v>0</v>
      </c>
      <c r="DG71" s="323">
        <f t="shared" si="187"/>
        <v>0</v>
      </c>
      <c r="DH71" s="324">
        <f t="shared" si="188"/>
        <v>0</v>
      </c>
      <c r="DI71" s="325">
        <f t="shared" si="189"/>
        <v>0</v>
      </c>
      <c r="DJ71" s="177"/>
      <c r="DK71" s="315">
        <f t="shared" si="190"/>
        <v>0</v>
      </c>
      <c r="DL71" s="315">
        <f t="shared" si="191"/>
        <v>0</v>
      </c>
      <c r="DM71" s="315">
        <f t="shared" si="192"/>
        <v>0</v>
      </c>
      <c r="DN71" s="415"/>
      <c r="DO71" s="416"/>
      <c r="DP71" s="416"/>
      <c r="DQ71" s="416"/>
      <c r="DR71" s="417"/>
      <c r="DS71" s="416"/>
      <c r="DT71" s="416"/>
      <c r="DU71" s="416"/>
      <c r="DV71" s="418"/>
      <c r="DW71" s="416"/>
      <c r="DX71" s="416"/>
      <c r="DY71" s="419"/>
      <c r="DZ71" s="419"/>
      <c r="EA71" s="420"/>
      <c r="EB71" s="313"/>
      <c r="EC71" s="329" t="s">
        <v>133</v>
      </c>
      <c r="EF71" s="330">
        <f>'Datos Mes'!$B$23</f>
        <v>7000</v>
      </c>
      <c r="EG71" s="330">
        <f t="shared" si="193"/>
        <v>0</v>
      </c>
      <c r="EH71" s="330">
        <f t="shared" si="194"/>
        <v>0</v>
      </c>
      <c r="EI71" s="330" t="e">
        <f t="shared" si="195"/>
        <v>#DIV/0!</v>
      </c>
      <c r="EJ71" s="330" t="e">
        <f t="shared" si="196"/>
        <v>#DIV/0!</v>
      </c>
      <c r="EK71" s="330">
        <f t="shared" si="197"/>
        <v>0</v>
      </c>
      <c r="EL71" s="330">
        <f t="shared" si="198"/>
        <v>0</v>
      </c>
      <c r="EM71" s="330">
        <f t="shared" si="199"/>
        <v>0</v>
      </c>
      <c r="EN71" s="330">
        <f>'Datos Mes'!$B$24*AL71</f>
        <v>0</v>
      </c>
      <c r="EO71" s="330" t="e">
        <f>IF(SUM(EH71:EN71)&gt;'Datos Mes'!$B$21,'Datos Mes'!$B$21,SUM(EH71:EN71))</f>
        <v>#DIV/0!</v>
      </c>
      <c r="EP71" s="330" t="e">
        <f>IF(SUM(EH71:EN71)&gt;'Datos Mes'!$B$21,SUM(EH71:EN71)-EO71,0)</f>
        <v>#DIV/0!</v>
      </c>
      <c r="EQ71" s="330"/>
      <c r="ER71" s="330" t="e">
        <f>LOOKUP(EO71/AL71,'Datos Mes'!$B$75:$B$82,'Datos Mes'!$C$75:$C$82)*EQ71</f>
        <v>#DIV/0!</v>
      </c>
      <c r="ES71" s="330">
        <f>'Datos Mes'!$B$25*$AQ71</f>
        <v>0</v>
      </c>
      <c r="ET71" s="330">
        <f>'Datos Mes'!$B$26*$AQ71</f>
        <v>0</v>
      </c>
      <c r="EU71" s="330">
        <f t="shared" si="200"/>
        <v>0</v>
      </c>
      <c r="EV71" s="331" t="e">
        <f t="shared" si="201"/>
        <v>#DIV/0!</v>
      </c>
      <c r="EW71" s="455" t="s">
        <v>244</v>
      </c>
      <c r="EX71" s="457"/>
      <c r="EY71" s="331" t="e">
        <f>'Datos Mes'!$B$28*EO71</f>
        <v>#DIV/0!</v>
      </c>
      <c r="EZ71" s="331" t="e">
        <f>IF(EX71*'Datos Mes'!$B$19-EY71&gt;0,EX71*'Datos Mes'!$B$19-EY71,0)</f>
        <v>#DIV/0!</v>
      </c>
      <c r="FA71" s="456" t="s">
        <v>233</v>
      </c>
      <c r="FB71" s="455" t="s">
        <v>245</v>
      </c>
      <c r="FC71" s="333"/>
      <c r="FD71" s="331" t="e">
        <f t="shared" si="202"/>
        <v>#DIV/0!</v>
      </c>
      <c r="FE71" s="331" t="e">
        <f>IF(SUM(EH71:EN71)&gt;'Datos Mes'!$B$22,'Datos Mes'!$B$22,SUM(EH71:EN71))</f>
        <v>#DIV/0!</v>
      </c>
      <c r="FF71" s="331" t="e">
        <f>FE71*'Datos Mes'!$B$30</f>
        <v>#DIV/0!</v>
      </c>
      <c r="FG71" s="331" t="e">
        <f t="shared" si="203"/>
        <v>#DIV/0!</v>
      </c>
      <c r="FH71" s="331" t="e">
        <f t="shared" si="204"/>
        <v>#DIV/0!</v>
      </c>
      <c r="FI71" s="334" t="e">
        <f>LOOKUP(FH71,'Datos Mes'!$B$54:$B$69,'Datos Mes'!$C$54:$C$69)</f>
        <v>#DIV/0!</v>
      </c>
      <c r="FJ71" s="331" t="e">
        <f>LOOKUP(FH71,'Datos Mes'!$B$54:$B$69,'Datos Mes'!$E$54:$E$69)</f>
        <v>#DIV/0!</v>
      </c>
      <c r="FK71" s="331" t="e">
        <f t="shared" si="205"/>
        <v>#DIV/0!</v>
      </c>
      <c r="FL71" s="331">
        <f t="shared" si="206"/>
        <v>0</v>
      </c>
      <c r="FM71" s="331">
        <f t="shared" si="207"/>
        <v>0</v>
      </c>
      <c r="FN71" s="331">
        <f t="shared" si="208"/>
        <v>0</v>
      </c>
      <c r="FO71" s="331" t="e">
        <f t="shared" si="209"/>
        <v>#DIV/0!</v>
      </c>
      <c r="FP71" s="331" t="e">
        <f t="shared" si="210"/>
        <v>#DIV/0!</v>
      </c>
      <c r="FQ71" s="335" t="e">
        <f t="shared" si="211"/>
        <v>#DIV/0!</v>
      </c>
      <c r="FS71" s="331" t="e">
        <f t="shared" si="212"/>
        <v>#DIV/0!</v>
      </c>
      <c r="FT71" s="331" t="e">
        <f>IF($FB71="Activo",LOOKUP($FA71,'Datos Mes'!$A$87:$A$92,'Datos Mes'!$C$87:$C$92),0)*$EO71</f>
        <v>#DIV/0!</v>
      </c>
      <c r="FU71" s="331" t="e">
        <f>IF($FB71="Activo",'Datos Mes'!$B$31,0)*$EO71</f>
        <v>#DIV/0!</v>
      </c>
      <c r="FV71" s="331" t="e">
        <f>'Datos Mes'!$B$32*$EO71</f>
        <v>#DIV/0!</v>
      </c>
      <c r="FW71" s="331" t="e">
        <f>'Datos Mes'!$D$28*$EO71</f>
        <v>#DIV/0!</v>
      </c>
      <c r="FX71" s="331" t="e">
        <f t="shared" si="213"/>
        <v>#DIV/0!</v>
      </c>
      <c r="FY71" s="331" t="e">
        <f t="shared" si="42"/>
        <v>#DIV/0!</v>
      </c>
      <c r="FZ71" s="331" t="e">
        <f t="shared" si="43"/>
        <v>#DIV/0!</v>
      </c>
      <c r="GA71" s="331">
        <f>(AS71+'Datos Mes'!B$24)*30/12</f>
        <v>9035.326086956522</v>
      </c>
      <c r="GB71" s="331" t="e">
        <f t="shared" si="214"/>
        <v>#DIV/0!</v>
      </c>
      <c r="GC71" s="331" t="e">
        <f t="shared" si="215"/>
        <v>#DIV/0!</v>
      </c>
      <c r="GD71" s="333" t="e">
        <f t="shared" si="216"/>
        <v>#DIV/0!</v>
      </c>
    </row>
    <row r="72" spans="1:186" s="329" customFormat="1" ht="15.75" customHeight="1">
      <c r="A72" s="421"/>
      <c r="B72" s="421"/>
      <c r="C72" s="311">
        <f t="shared" si="47"/>
        <v>0</v>
      </c>
      <c r="D72" s="429"/>
      <c r="E72" s="429"/>
      <c r="F72" s="429"/>
      <c r="G72" s="429"/>
      <c r="H72" s="429"/>
      <c r="I72" s="429"/>
      <c r="J72" s="429"/>
      <c r="K72" s="429"/>
      <c r="L72" s="429"/>
      <c r="M72" s="429"/>
      <c r="N72" s="429"/>
      <c r="O72" s="429"/>
      <c r="P72" s="429"/>
      <c r="Q72" s="429"/>
      <c r="R72" s="312"/>
      <c r="S72" s="430"/>
      <c r="T72" s="429"/>
      <c r="U72" s="429"/>
      <c r="V72" s="429"/>
      <c r="W72" s="429"/>
      <c r="X72" s="429"/>
      <c r="Y72" s="429"/>
      <c r="Z72" s="429"/>
      <c r="AA72" s="429"/>
      <c r="AB72" s="429"/>
      <c r="AC72" s="429"/>
      <c r="AD72" s="429"/>
      <c r="AE72" s="429"/>
      <c r="AF72" s="429"/>
      <c r="AG72" s="429"/>
      <c r="AH72" s="429"/>
      <c r="AI72" s="431"/>
      <c r="AJ72" s="328"/>
      <c r="AK72" s="314">
        <f t="shared" si="175"/>
        <v>0</v>
      </c>
      <c r="AL72" s="469">
        <f t="shared" si="176"/>
        <v>0</v>
      </c>
      <c r="AM72" s="469">
        <f t="shared" si="177"/>
        <v>0</v>
      </c>
      <c r="AN72" s="470">
        <f t="shared" si="178"/>
        <v>0</v>
      </c>
      <c r="AO72" s="469">
        <f t="shared" si="15"/>
        <v>0</v>
      </c>
      <c r="AP72" s="469">
        <f t="shared" si="16"/>
        <v>0</v>
      </c>
      <c r="AQ72" s="471">
        <f t="shared" si="179"/>
        <v>0</v>
      </c>
      <c r="AR72" s="472">
        <f t="shared" si="53"/>
        <v>0</v>
      </c>
      <c r="AS72" s="422"/>
      <c r="AT72" s="423">
        <f t="shared" si="180"/>
        <v>0</v>
      </c>
      <c r="AU72" s="422"/>
      <c r="AV72" s="315">
        <f t="shared" si="181"/>
        <v>0</v>
      </c>
      <c r="AW72" s="422"/>
      <c r="AX72" s="422"/>
      <c r="AY72" s="315">
        <f t="shared" si="182"/>
        <v>0</v>
      </c>
      <c r="AZ72" s="315">
        <f>(AQ72)*'Datos Mes'!$B$27+DB72</f>
        <v>0</v>
      </c>
      <c r="BA72" s="421"/>
      <c r="BB72" s="427"/>
      <c r="BC72" s="438"/>
      <c r="BF72" s="473"/>
      <c r="BG72" s="317">
        <f>(COUNTIF($D72:$AI72,"LL")+DL72)*(AS72-'Datos Mes'!$B$23)</f>
        <v>0</v>
      </c>
      <c r="BH72" s="474">
        <f t="shared" si="183"/>
        <v>0</v>
      </c>
      <c r="BI72" s="402"/>
      <c r="BJ72" s="403"/>
      <c r="BK72" s="403"/>
      <c r="BL72" s="403"/>
      <c r="BM72" s="403"/>
      <c r="BN72" s="403"/>
      <c r="BO72" s="403"/>
      <c r="BP72" s="403"/>
      <c r="BQ72" s="403"/>
      <c r="BR72" s="403"/>
      <c r="BS72" s="403"/>
      <c r="BT72" s="404"/>
      <c r="BU72" s="404"/>
      <c r="BV72" s="404"/>
      <c r="BW72" s="405"/>
      <c r="BX72" s="406"/>
      <c r="BY72" s="403"/>
      <c r="BZ72" s="403"/>
      <c r="CA72" s="407"/>
      <c r="CB72" s="407"/>
      <c r="CC72" s="408"/>
      <c r="CD72" s="408"/>
      <c r="CE72" s="408"/>
      <c r="CF72" s="408"/>
      <c r="CG72" s="408"/>
      <c r="CH72" s="407"/>
      <c r="CI72" s="407"/>
      <c r="CJ72" s="408"/>
      <c r="CK72" s="408"/>
      <c r="CL72" s="408"/>
      <c r="CM72" s="408"/>
      <c r="CN72" s="408"/>
      <c r="CO72" s="407"/>
      <c r="CP72" s="409"/>
      <c r="CQ72" s="410"/>
      <c r="CR72" s="411"/>
      <c r="CS72" s="410"/>
      <c r="CT72" s="410"/>
      <c r="CU72" s="410"/>
      <c r="CV72" s="410"/>
      <c r="CW72" s="410"/>
      <c r="CX72" s="404"/>
      <c r="CY72" s="404"/>
      <c r="CZ72" s="320">
        <f t="shared" si="184"/>
        <v>0</v>
      </c>
      <c r="DA72" s="321"/>
      <c r="DB72" s="414"/>
      <c r="DC72" s="322">
        <f t="shared" si="185"/>
        <v>0</v>
      </c>
      <c r="DD72" s="413"/>
      <c r="DE72" s="414"/>
      <c r="DF72" s="323">
        <f t="shared" si="186"/>
        <v>0</v>
      </c>
      <c r="DG72" s="323">
        <f t="shared" si="187"/>
        <v>0</v>
      </c>
      <c r="DH72" s="324">
        <f t="shared" si="188"/>
        <v>0</v>
      </c>
      <c r="DI72" s="325">
        <f t="shared" si="189"/>
        <v>0</v>
      </c>
      <c r="DJ72" s="177"/>
      <c r="DK72" s="315">
        <f t="shared" si="190"/>
        <v>0</v>
      </c>
      <c r="DL72" s="315">
        <f t="shared" si="191"/>
        <v>0</v>
      </c>
      <c r="DM72" s="315">
        <f t="shared" si="192"/>
        <v>0</v>
      </c>
      <c r="DN72" s="415"/>
      <c r="DO72" s="416"/>
      <c r="DP72" s="416"/>
      <c r="DQ72" s="416"/>
      <c r="DR72" s="417"/>
      <c r="DS72" s="416"/>
      <c r="DT72" s="416"/>
      <c r="DU72" s="416"/>
      <c r="DV72" s="418"/>
      <c r="DW72" s="416"/>
      <c r="DX72" s="416"/>
      <c r="DY72" s="419"/>
      <c r="DZ72" s="419"/>
      <c r="EA72" s="420"/>
      <c r="EB72" s="313"/>
      <c r="EC72" s="329" t="s">
        <v>133</v>
      </c>
      <c r="EF72" s="330">
        <f>'Datos Mes'!$B$23</f>
        <v>7000</v>
      </c>
      <c r="EG72" s="330">
        <f t="shared" si="193"/>
        <v>0</v>
      </c>
      <c r="EH72" s="330">
        <f t="shared" si="194"/>
        <v>0</v>
      </c>
      <c r="EI72" s="330" t="e">
        <f t="shared" si="195"/>
        <v>#DIV/0!</v>
      </c>
      <c r="EJ72" s="330" t="e">
        <f t="shared" si="196"/>
        <v>#DIV/0!</v>
      </c>
      <c r="EK72" s="330">
        <f t="shared" si="197"/>
        <v>0</v>
      </c>
      <c r="EL72" s="330">
        <f t="shared" si="198"/>
        <v>0</v>
      </c>
      <c r="EM72" s="330">
        <f t="shared" si="199"/>
        <v>0</v>
      </c>
      <c r="EN72" s="330">
        <f>'Datos Mes'!$B$24*AL72</f>
        <v>0</v>
      </c>
      <c r="EO72" s="330" t="e">
        <f>IF(SUM(EH72:EN72)&gt;'Datos Mes'!$B$21,'Datos Mes'!$B$21,SUM(EH72:EN72))</f>
        <v>#DIV/0!</v>
      </c>
      <c r="EP72" s="330" t="e">
        <f>IF(SUM(EH72:EN72)&gt;'Datos Mes'!$B$21,SUM(EH72:EN72)-EO72,0)</f>
        <v>#DIV/0!</v>
      </c>
      <c r="EQ72" s="330"/>
      <c r="ER72" s="330" t="e">
        <f>LOOKUP(EO72/AL72,'Datos Mes'!$B$75:$B$82,'Datos Mes'!$C$75:$C$82)*EQ72</f>
        <v>#DIV/0!</v>
      </c>
      <c r="ES72" s="330">
        <f>'Datos Mes'!$B$25*$AQ72</f>
        <v>0</v>
      </c>
      <c r="ET72" s="330">
        <f>'Datos Mes'!$B$26*$AQ72</f>
        <v>0</v>
      </c>
      <c r="EU72" s="330">
        <f t="shared" si="200"/>
        <v>0</v>
      </c>
      <c r="EV72" s="331" t="e">
        <f t="shared" si="201"/>
        <v>#DIV/0!</v>
      </c>
      <c r="EW72" s="455" t="s">
        <v>244</v>
      </c>
      <c r="EX72" s="457"/>
      <c r="EY72" s="331" t="e">
        <f>'Datos Mes'!$B$28*EO72</f>
        <v>#DIV/0!</v>
      </c>
      <c r="EZ72" s="331" t="e">
        <f>IF(EX72*'Datos Mes'!$B$19-EY72&gt;0,EX72*'Datos Mes'!$B$19-EY72,0)</f>
        <v>#DIV/0!</v>
      </c>
      <c r="FA72" s="456" t="s">
        <v>233</v>
      </c>
      <c r="FB72" s="455" t="s">
        <v>245</v>
      </c>
      <c r="FC72" s="333"/>
      <c r="FD72" s="331" t="e">
        <f t="shared" si="202"/>
        <v>#DIV/0!</v>
      </c>
      <c r="FE72" s="331" t="e">
        <f>IF(SUM(EH72:EN72)&gt;'Datos Mes'!$B$22,'Datos Mes'!$B$22,SUM(EH72:EN72))</f>
        <v>#DIV/0!</v>
      </c>
      <c r="FF72" s="331" t="e">
        <f>FE72*'Datos Mes'!$B$30</f>
        <v>#DIV/0!</v>
      </c>
      <c r="FG72" s="331" t="e">
        <f t="shared" si="203"/>
        <v>#DIV/0!</v>
      </c>
      <c r="FH72" s="331" t="e">
        <f t="shared" si="204"/>
        <v>#DIV/0!</v>
      </c>
      <c r="FI72" s="334" t="e">
        <f>LOOKUP(FH72,'Datos Mes'!$B$54:$B$69,'Datos Mes'!$C$54:$C$69)</f>
        <v>#DIV/0!</v>
      </c>
      <c r="FJ72" s="331" t="e">
        <f>LOOKUP(FH72,'Datos Mes'!$B$54:$B$69,'Datos Mes'!$E$54:$E$69)</f>
        <v>#DIV/0!</v>
      </c>
      <c r="FK72" s="331" t="e">
        <f t="shared" si="205"/>
        <v>#DIV/0!</v>
      </c>
      <c r="FL72" s="331">
        <f t="shared" si="206"/>
        <v>0</v>
      </c>
      <c r="FM72" s="331">
        <f t="shared" si="207"/>
        <v>0</v>
      </c>
      <c r="FN72" s="331">
        <f t="shared" si="208"/>
        <v>0</v>
      </c>
      <c r="FO72" s="331" t="e">
        <f t="shared" si="209"/>
        <v>#DIV/0!</v>
      </c>
      <c r="FP72" s="331" t="e">
        <f t="shared" si="210"/>
        <v>#DIV/0!</v>
      </c>
      <c r="FQ72" s="335" t="e">
        <f t="shared" si="211"/>
        <v>#DIV/0!</v>
      </c>
      <c r="FS72" s="331" t="e">
        <f t="shared" si="212"/>
        <v>#DIV/0!</v>
      </c>
      <c r="FT72" s="331" t="e">
        <f>IF($FB72="Activo",LOOKUP($FA72,'Datos Mes'!$A$87:$A$92,'Datos Mes'!$C$87:$C$92),0)*$EO72</f>
        <v>#DIV/0!</v>
      </c>
      <c r="FU72" s="331" t="e">
        <f>IF($FB72="Activo",'Datos Mes'!$B$31,0)*$EO72</f>
        <v>#DIV/0!</v>
      </c>
      <c r="FV72" s="331" t="e">
        <f>'Datos Mes'!$B$32*$EO72</f>
        <v>#DIV/0!</v>
      </c>
      <c r="FW72" s="331" t="e">
        <f>'Datos Mes'!$D$28*$EO72</f>
        <v>#DIV/0!</v>
      </c>
      <c r="FX72" s="331" t="e">
        <f t="shared" si="213"/>
        <v>#DIV/0!</v>
      </c>
      <c r="FY72" s="331" t="e">
        <f t="shared" si="42"/>
        <v>#DIV/0!</v>
      </c>
      <c r="FZ72" s="331" t="e">
        <f t="shared" si="43"/>
        <v>#DIV/0!</v>
      </c>
      <c r="GA72" s="331">
        <f>(AS72+'Datos Mes'!B$24)*30/12</f>
        <v>9035.326086956522</v>
      </c>
      <c r="GB72" s="331" t="e">
        <f t="shared" si="214"/>
        <v>#DIV/0!</v>
      </c>
      <c r="GC72" s="331" t="e">
        <f t="shared" si="215"/>
        <v>#DIV/0!</v>
      </c>
      <c r="GD72" s="333" t="e">
        <f t="shared" si="216"/>
        <v>#DIV/0!</v>
      </c>
    </row>
    <row r="73" spans="1:186" s="329" customFormat="1" ht="15.75" customHeight="1">
      <c r="A73" s="421"/>
      <c r="B73" s="421"/>
      <c r="C73" s="311">
        <f t="shared" si="47"/>
        <v>0</v>
      </c>
      <c r="D73" s="429"/>
      <c r="E73" s="429"/>
      <c r="F73" s="429"/>
      <c r="G73" s="429"/>
      <c r="H73" s="429"/>
      <c r="I73" s="429"/>
      <c r="J73" s="429"/>
      <c r="K73" s="429"/>
      <c r="L73" s="429"/>
      <c r="M73" s="429"/>
      <c r="N73" s="429"/>
      <c r="O73" s="429"/>
      <c r="P73" s="429"/>
      <c r="Q73" s="429"/>
      <c r="R73" s="312"/>
      <c r="S73" s="430"/>
      <c r="T73" s="429"/>
      <c r="U73" s="429"/>
      <c r="V73" s="429"/>
      <c r="W73" s="429"/>
      <c r="X73" s="429"/>
      <c r="Y73" s="429"/>
      <c r="Z73" s="429"/>
      <c r="AA73" s="429"/>
      <c r="AB73" s="429"/>
      <c r="AC73" s="429"/>
      <c r="AD73" s="429"/>
      <c r="AE73" s="429"/>
      <c r="AF73" s="429"/>
      <c r="AG73" s="429"/>
      <c r="AH73" s="429"/>
      <c r="AI73" s="431"/>
      <c r="AJ73" s="328"/>
      <c r="AK73" s="314">
        <f t="shared" si="175"/>
        <v>0</v>
      </c>
      <c r="AL73" s="469">
        <f t="shared" si="176"/>
        <v>0</v>
      </c>
      <c r="AM73" s="469">
        <f t="shared" si="177"/>
        <v>0</v>
      </c>
      <c r="AN73" s="470">
        <f t="shared" si="178"/>
        <v>0</v>
      </c>
      <c r="AO73" s="469">
        <f t="shared" si="15"/>
        <v>0</v>
      </c>
      <c r="AP73" s="469">
        <f t="shared" si="16"/>
        <v>0</v>
      </c>
      <c r="AQ73" s="471">
        <f t="shared" si="179"/>
        <v>0</v>
      </c>
      <c r="AR73" s="472">
        <f t="shared" si="53"/>
        <v>0</v>
      </c>
      <c r="AS73" s="422"/>
      <c r="AT73" s="423">
        <f t="shared" si="180"/>
        <v>0</v>
      </c>
      <c r="AU73" s="422"/>
      <c r="AV73" s="315">
        <f t="shared" si="181"/>
        <v>0</v>
      </c>
      <c r="AW73" s="422"/>
      <c r="AX73" s="422"/>
      <c r="AY73" s="315">
        <f t="shared" si="182"/>
        <v>0</v>
      </c>
      <c r="AZ73" s="315">
        <f>(AQ73)*'Datos Mes'!$B$27+DB73</f>
        <v>0</v>
      </c>
      <c r="BA73" s="421"/>
      <c r="BB73" s="427"/>
      <c r="BC73" s="438"/>
      <c r="BF73" s="473"/>
      <c r="BG73" s="317">
        <f>(COUNTIF($D73:$AI73,"LL")+DL73)*(AS73-'Datos Mes'!$B$23)</f>
        <v>0</v>
      </c>
      <c r="BH73" s="474">
        <f t="shared" si="183"/>
        <v>0</v>
      </c>
      <c r="BI73" s="402"/>
      <c r="BJ73" s="403"/>
      <c r="BK73" s="403"/>
      <c r="BL73" s="403"/>
      <c r="BM73" s="403"/>
      <c r="BN73" s="403"/>
      <c r="BO73" s="403"/>
      <c r="BP73" s="403"/>
      <c r="BQ73" s="403"/>
      <c r="BR73" s="403"/>
      <c r="BS73" s="403"/>
      <c r="BT73" s="404"/>
      <c r="BU73" s="404"/>
      <c r="BV73" s="404"/>
      <c r="BW73" s="405"/>
      <c r="BX73" s="406"/>
      <c r="BY73" s="403"/>
      <c r="BZ73" s="403"/>
      <c r="CA73" s="407"/>
      <c r="CB73" s="407"/>
      <c r="CC73" s="408"/>
      <c r="CD73" s="408"/>
      <c r="CE73" s="408"/>
      <c r="CF73" s="408"/>
      <c r="CG73" s="408"/>
      <c r="CH73" s="407"/>
      <c r="CI73" s="407"/>
      <c r="CJ73" s="408"/>
      <c r="CK73" s="408"/>
      <c r="CL73" s="408"/>
      <c r="CM73" s="408"/>
      <c r="CN73" s="408"/>
      <c r="CO73" s="407"/>
      <c r="CP73" s="409"/>
      <c r="CQ73" s="410"/>
      <c r="CR73" s="411"/>
      <c r="CS73" s="410"/>
      <c r="CT73" s="410"/>
      <c r="CU73" s="410"/>
      <c r="CV73" s="410"/>
      <c r="CW73" s="410"/>
      <c r="CX73" s="404"/>
      <c r="CY73" s="404"/>
      <c r="CZ73" s="320">
        <f t="shared" si="184"/>
        <v>0</v>
      </c>
      <c r="DA73" s="321"/>
      <c r="DB73" s="414"/>
      <c r="DC73" s="322">
        <f t="shared" si="185"/>
        <v>0</v>
      </c>
      <c r="DD73" s="413"/>
      <c r="DE73" s="414"/>
      <c r="DF73" s="323">
        <f t="shared" si="186"/>
        <v>0</v>
      </c>
      <c r="DG73" s="323">
        <f t="shared" si="187"/>
        <v>0</v>
      </c>
      <c r="DH73" s="324">
        <f t="shared" si="188"/>
        <v>0</v>
      </c>
      <c r="DI73" s="325">
        <f t="shared" si="189"/>
        <v>0</v>
      </c>
      <c r="DJ73" s="177"/>
      <c r="DK73" s="315">
        <f t="shared" si="190"/>
        <v>0</v>
      </c>
      <c r="DL73" s="315">
        <f t="shared" si="191"/>
        <v>0</v>
      </c>
      <c r="DM73" s="315">
        <f t="shared" si="192"/>
        <v>0</v>
      </c>
      <c r="DN73" s="415"/>
      <c r="DO73" s="416"/>
      <c r="DP73" s="416"/>
      <c r="DQ73" s="416"/>
      <c r="DR73" s="417"/>
      <c r="DS73" s="416"/>
      <c r="DT73" s="416"/>
      <c r="DU73" s="416"/>
      <c r="DV73" s="418"/>
      <c r="DW73" s="416"/>
      <c r="DX73" s="416"/>
      <c r="DY73" s="419"/>
      <c r="DZ73" s="419"/>
      <c r="EA73" s="420"/>
      <c r="EB73" s="313"/>
      <c r="EC73" s="329" t="s">
        <v>133</v>
      </c>
      <c r="EF73" s="330">
        <f>'Datos Mes'!$B$23</f>
        <v>7000</v>
      </c>
      <c r="EG73" s="330">
        <f t="shared" si="193"/>
        <v>0</v>
      </c>
      <c r="EH73" s="330">
        <f t="shared" si="194"/>
        <v>0</v>
      </c>
      <c r="EI73" s="330" t="e">
        <f t="shared" si="195"/>
        <v>#DIV/0!</v>
      </c>
      <c r="EJ73" s="330" t="e">
        <f t="shared" si="196"/>
        <v>#DIV/0!</v>
      </c>
      <c r="EK73" s="330">
        <f t="shared" si="197"/>
        <v>0</v>
      </c>
      <c r="EL73" s="330">
        <f t="shared" si="198"/>
        <v>0</v>
      </c>
      <c r="EM73" s="330">
        <f t="shared" si="199"/>
        <v>0</v>
      </c>
      <c r="EN73" s="330">
        <f>'Datos Mes'!$B$24*AL73</f>
        <v>0</v>
      </c>
      <c r="EO73" s="330" t="e">
        <f>IF(SUM(EH73:EN73)&gt;'Datos Mes'!$B$21,'Datos Mes'!$B$21,SUM(EH73:EN73))</f>
        <v>#DIV/0!</v>
      </c>
      <c r="EP73" s="330" t="e">
        <f>IF(SUM(EH73:EN73)&gt;'Datos Mes'!$B$21,SUM(EH73:EN73)-EO73,0)</f>
        <v>#DIV/0!</v>
      </c>
      <c r="EQ73" s="330"/>
      <c r="ER73" s="330" t="e">
        <f>LOOKUP(EO73/AL73,'Datos Mes'!$B$75:$B$82,'Datos Mes'!$C$75:$C$82)*EQ73</f>
        <v>#DIV/0!</v>
      </c>
      <c r="ES73" s="330">
        <f>'Datos Mes'!$B$25*$AQ73</f>
        <v>0</v>
      </c>
      <c r="ET73" s="330">
        <f>'Datos Mes'!$B$26*$AQ73</f>
        <v>0</v>
      </c>
      <c r="EU73" s="330">
        <f t="shared" si="200"/>
        <v>0</v>
      </c>
      <c r="EV73" s="331" t="e">
        <f t="shared" si="201"/>
        <v>#DIV/0!</v>
      </c>
      <c r="EW73" s="455" t="s">
        <v>244</v>
      </c>
      <c r="EX73" s="457"/>
      <c r="EY73" s="331" t="e">
        <f>'Datos Mes'!$B$28*EO73</f>
        <v>#DIV/0!</v>
      </c>
      <c r="EZ73" s="331" t="e">
        <f>IF(EX73*'Datos Mes'!$B$19-EY73&gt;0,EX73*'Datos Mes'!$B$19-EY73,0)</f>
        <v>#DIV/0!</v>
      </c>
      <c r="FA73" s="456" t="s">
        <v>233</v>
      </c>
      <c r="FB73" s="455" t="s">
        <v>245</v>
      </c>
      <c r="FC73" s="333"/>
      <c r="FD73" s="331" t="e">
        <f t="shared" si="202"/>
        <v>#DIV/0!</v>
      </c>
      <c r="FE73" s="331" t="e">
        <f>IF(SUM(EH73:EN73)&gt;'Datos Mes'!$B$22,'Datos Mes'!$B$22,SUM(EH73:EN73))</f>
        <v>#DIV/0!</v>
      </c>
      <c r="FF73" s="331" t="e">
        <f>FE73*'Datos Mes'!$B$30</f>
        <v>#DIV/0!</v>
      </c>
      <c r="FG73" s="331" t="e">
        <f t="shared" si="203"/>
        <v>#DIV/0!</v>
      </c>
      <c r="FH73" s="331" t="e">
        <f t="shared" si="204"/>
        <v>#DIV/0!</v>
      </c>
      <c r="FI73" s="334" t="e">
        <f>LOOKUP(FH73,'Datos Mes'!$B$54:$B$69,'Datos Mes'!$C$54:$C$69)</f>
        <v>#DIV/0!</v>
      </c>
      <c r="FJ73" s="331" t="e">
        <f>LOOKUP(FH73,'Datos Mes'!$B$54:$B$69,'Datos Mes'!$E$54:$E$69)</f>
        <v>#DIV/0!</v>
      </c>
      <c r="FK73" s="331" t="e">
        <f t="shared" si="205"/>
        <v>#DIV/0!</v>
      </c>
      <c r="FL73" s="331">
        <f t="shared" si="206"/>
        <v>0</v>
      </c>
      <c r="FM73" s="331">
        <f t="shared" si="207"/>
        <v>0</v>
      </c>
      <c r="FN73" s="331">
        <f t="shared" si="208"/>
        <v>0</v>
      </c>
      <c r="FO73" s="331" t="e">
        <f t="shared" si="209"/>
        <v>#DIV/0!</v>
      </c>
      <c r="FP73" s="331" t="e">
        <f t="shared" si="210"/>
        <v>#DIV/0!</v>
      </c>
      <c r="FQ73" s="335" t="e">
        <f t="shared" si="211"/>
        <v>#DIV/0!</v>
      </c>
      <c r="FS73" s="331" t="e">
        <f t="shared" si="212"/>
        <v>#DIV/0!</v>
      </c>
      <c r="FT73" s="331" t="e">
        <f>IF($FB73="Activo",LOOKUP($FA73,'Datos Mes'!$A$87:$A$92,'Datos Mes'!$C$87:$C$92),0)*$EO73</f>
        <v>#DIV/0!</v>
      </c>
      <c r="FU73" s="331" t="e">
        <f>IF($FB73="Activo",'Datos Mes'!$B$31,0)*$EO73</f>
        <v>#DIV/0!</v>
      </c>
      <c r="FV73" s="331" t="e">
        <f>'Datos Mes'!$B$32*$EO73</f>
        <v>#DIV/0!</v>
      </c>
      <c r="FW73" s="331" t="e">
        <f>'Datos Mes'!$D$28*$EO73</f>
        <v>#DIV/0!</v>
      </c>
      <c r="FX73" s="331" t="e">
        <f t="shared" si="213"/>
        <v>#DIV/0!</v>
      </c>
      <c r="FY73" s="331" t="e">
        <f t="shared" si="42"/>
        <v>#DIV/0!</v>
      </c>
      <c r="FZ73" s="331" t="e">
        <f t="shared" si="43"/>
        <v>#DIV/0!</v>
      </c>
      <c r="GA73" s="331">
        <f>(AS73+'Datos Mes'!B$24)*30/12</f>
        <v>9035.326086956522</v>
      </c>
      <c r="GB73" s="331" t="e">
        <f t="shared" si="214"/>
        <v>#DIV/0!</v>
      </c>
      <c r="GC73" s="331" t="e">
        <f t="shared" si="215"/>
        <v>#DIV/0!</v>
      </c>
      <c r="GD73" s="333" t="e">
        <f t="shared" si="216"/>
        <v>#DIV/0!</v>
      </c>
    </row>
    <row r="74" spans="1:186" s="329" customFormat="1" ht="15.75" customHeight="1">
      <c r="A74" s="421"/>
      <c r="B74" s="421"/>
      <c r="C74" s="311">
        <f t="shared" si="47"/>
        <v>0</v>
      </c>
      <c r="D74" s="429"/>
      <c r="E74" s="429"/>
      <c r="F74" s="429"/>
      <c r="G74" s="429"/>
      <c r="H74" s="429"/>
      <c r="I74" s="429"/>
      <c r="J74" s="429"/>
      <c r="K74" s="429"/>
      <c r="L74" s="429"/>
      <c r="M74" s="429"/>
      <c r="N74" s="429"/>
      <c r="O74" s="429"/>
      <c r="P74" s="429"/>
      <c r="Q74" s="429"/>
      <c r="R74" s="312"/>
      <c r="S74" s="430"/>
      <c r="T74" s="429"/>
      <c r="U74" s="429"/>
      <c r="V74" s="429"/>
      <c r="W74" s="429"/>
      <c r="X74" s="429"/>
      <c r="Y74" s="429"/>
      <c r="Z74" s="429"/>
      <c r="AA74" s="429"/>
      <c r="AB74" s="429"/>
      <c r="AC74" s="429"/>
      <c r="AD74" s="429"/>
      <c r="AE74" s="429"/>
      <c r="AF74" s="429"/>
      <c r="AG74" s="429"/>
      <c r="AH74" s="429"/>
      <c r="AI74" s="431"/>
      <c r="AJ74" s="328"/>
      <c r="AK74" s="314">
        <f t="shared" si="175"/>
        <v>0</v>
      </c>
      <c r="AL74" s="469">
        <f t="shared" si="176"/>
        <v>0</v>
      </c>
      <c r="AM74" s="469">
        <f t="shared" si="177"/>
        <v>0</v>
      </c>
      <c r="AN74" s="470">
        <f t="shared" si="178"/>
        <v>0</v>
      </c>
      <c r="AO74" s="469">
        <f t="shared" si="15"/>
        <v>0</v>
      </c>
      <c r="AP74" s="469">
        <f t="shared" si="16"/>
        <v>0</v>
      </c>
      <c r="AQ74" s="471">
        <f t="shared" si="179"/>
        <v>0</v>
      </c>
      <c r="AR74" s="472">
        <f t="shared" si="53"/>
        <v>0</v>
      </c>
      <c r="AS74" s="422"/>
      <c r="AT74" s="423">
        <f t="shared" si="180"/>
        <v>0</v>
      </c>
      <c r="AU74" s="422"/>
      <c r="AV74" s="315">
        <f t="shared" si="181"/>
        <v>0</v>
      </c>
      <c r="AW74" s="422"/>
      <c r="AX74" s="422"/>
      <c r="AY74" s="315">
        <f t="shared" si="182"/>
        <v>0</v>
      </c>
      <c r="AZ74" s="315">
        <f>(AQ74)*'Datos Mes'!$B$27+DB74</f>
        <v>0</v>
      </c>
      <c r="BA74" s="421"/>
      <c r="BB74" s="427"/>
      <c r="BC74" s="438"/>
      <c r="BF74" s="473"/>
      <c r="BG74" s="317">
        <f>(COUNTIF($D74:$AI74,"LL")+DL74)*(AS74-'Datos Mes'!$B$23)</f>
        <v>0</v>
      </c>
      <c r="BH74" s="474">
        <f t="shared" si="183"/>
        <v>0</v>
      </c>
      <c r="BI74" s="402"/>
      <c r="BJ74" s="403"/>
      <c r="BK74" s="403"/>
      <c r="BL74" s="403"/>
      <c r="BM74" s="403"/>
      <c r="BN74" s="403"/>
      <c r="BO74" s="403"/>
      <c r="BP74" s="403"/>
      <c r="BQ74" s="403"/>
      <c r="BR74" s="403"/>
      <c r="BS74" s="403"/>
      <c r="BT74" s="404"/>
      <c r="BU74" s="404"/>
      <c r="BV74" s="404"/>
      <c r="BW74" s="405"/>
      <c r="BX74" s="406"/>
      <c r="BY74" s="403"/>
      <c r="BZ74" s="403"/>
      <c r="CA74" s="407"/>
      <c r="CB74" s="407"/>
      <c r="CC74" s="408"/>
      <c r="CD74" s="408"/>
      <c r="CE74" s="408"/>
      <c r="CF74" s="408"/>
      <c r="CG74" s="408"/>
      <c r="CH74" s="407"/>
      <c r="CI74" s="407"/>
      <c r="CJ74" s="408"/>
      <c r="CK74" s="408"/>
      <c r="CL74" s="408"/>
      <c r="CM74" s="408"/>
      <c r="CN74" s="408"/>
      <c r="CO74" s="407"/>
      <c r="CP74" s="409"/>
      <c r="CQ74" s="410"/>
      <c r="CR74" s="411"/>
      <c r="CS74" s="410"/>
      <c r="CT74" s="410"/>
      <c r="CU74" s="410"/>
      <c r="CV74" s="410"/>
      <c r="CW74" s="410"/>
      <c r="CX74" s="404"/>
      <c r="CY74" s="404"/>
      <c r="CZ74" s="320">
        <f t="shared" si="184"/>
        <v>0</v>
      </c>
      <c r="DA74" s="321"/>
      <c r="DB74" s="414"/>
      <c r="DC74" s="322">
        <f t="shared" si="185"/>
        <v>0</v>
      </c>
      <c r="DD74" s="413"/>
      <c r="DE74" s="414"/>
      <c r="DF74" s="323">
        <f t="shared" si="186"/>
        <v>0</v>
      </c>
      <c r="DG74" s="323">
        <f t="shared" si="187"/>
        <v>0</v>
      </c>
      <c r="DH74" s="324">
        <f t="shared" si="188"/>
        <v>0</v>
      </c>
      <c r="DI74" s="325">
        <f t="shared" si="189"/>
        <v>0</v>
      </c>
      <c r="DJ74" s="177"/>
      <c r="DK74" s="315">
        <f t="shared" si="190"/>
        <v>0</v>
      </c>
      <c r="DL74" s="315">
        <f t="shared" si="191"/>
        <v>0</v>
      </c>
      <c r="DM74" s="315">
        <f t="shared" si="192"/>
        <v>0</v>
      </c>
      <c r="DN74" s="415"/>
      <c r="DO74" s="416"/>
      <c r="DP74" s="416"/>
      <c r="DQ74" s="416"/>
      <c r="DR74" s="417"/>
      <c r="DS74" s="416"/>
      <c r="DT74" s="416"/>
      <c r="DU74" s="416"/>
      <c r="DV74" s="418"/>
      <c r="DW74" s="416"/>
      <c r="DX74" s="416"/>
      <c r="DY74" s="419"/>
      <c r="DZ74" s="419"/>
      <c r="EA74" s="420"/>
      <c r="EB74" s="313"/>
      <c r="EC74" s="329" t="s">
        <v>133</v>
      </c>
      <c r="EF74" s="330">
        <f>'Datos Mes'!$B$23</f>
        <v>7000</v>
      </c>
      <c r="EG74" s="330">
        <f t="shared" si="193"/>
        <v>0</v>
      </c>
      <c r="EH74" s="330">
        <f t="shared" si="194"/>
        <v>0</v>
      </c>
      <c r="EI74" s="330" t="e">
        <f t="shared" si="195"/>
        <v>#DIV/0!</v>
      </c>
      <c r="EJ74" s="330" t="e">
        <f t="shared" si="196"/>
        <v>#DIV/0!</v>
      </c>
      <c r="EK74" s="330">
        <f t="shared" si="197"/>
        <v>0</v>
      </c>
      <c r="EL74" s="330">
        <f t="shared" si="198"/>
        <v>0</v>
      </c>
      <c r="EM74" s="330">
        <f t="shared" si="199"/>
        <v>0</v>
      </c>
      <c r="EN74" s="330">
        <f>'Datos Mes'!$B$24*AL74</f>
        <v>0</v>
      </c>
      <c r="EO74" s="330" t="e">
        <f>IF(SUM(EH74:EN74)&gt;'Datos Mes'!$B$21,'Datos Mes'!$B$21,SUM(EH74:EN74))</f>
        <v>#DIV/0!</v>
      </c>
      <c r="EP74" s="330" t="e">
        <f>IF(SUM(EH74:EN74)&gt;'Datos Mes'!$B$21,SUM(EH74:EN74)-EO74,0)</f>
        <v>#DIV/0!</v>
      </c>
      <c r="EQ74" s="330"/>
      <c r="ER74" s="330" t="e">
        <f>LOOKUP(EO74/AL74,'Datos Mes'!$B$75:$B$82,'Datos Mes'!$C$75:$C$82)*EQ74</f>
        <v>#DIV/0!</v>
      </c>
      <c r="ES74" s="330">
        <f>'Datos Mes'!$B$25*$AQ74</f>
        <v>0</v>
      </c>
      <c r="ET74" s="330">
        <f>'Datos Mes'!$B$26*$AQ74</f>
        <v>0</v>
      </c>
      <c r="EU74" s="330">
        <f t="shared" si="200"/>
        <v>0</v>
      </c>
      <c r="EV74" s="331" t="e">
        <f t="shared" si="201"/>
        <v>#DIV/0!</v>
      </c>
      <c r="EW74" s="455" t="s">
        <v>244</v>
      </c>
      <c r="EX74" s="457"/>
      <c r="EY74" s="331" t="e">
        <f>'Datos Mes'!$B$28*EO74</f>
        <v>#DIV/0!</v>
      </c>
      <c r="EZ74" s="331" t="e">
        <f>IF(EX74*'Datos Mes'!$B$19-EY74&gt;0,EX74*'Datos Mes'!$B$19-EY74,0)</f>
        <v>#DIV/0!</v>
      </c>
      <c r="FA74" s="456" t="s">
        <v>233</v>
      </c>
      <c r="FB74" s="455" t="s">
        <v>245</v>
      </c>
      <c r="FC74" s="333"/>
      <c r="FD74" s="331" t="e">
        <f t="shared" si="202"/>
        <v>#DIV/0!</v>
      </c>
      <c r="FE74" s="331" t="e">
        <f>IF(SUM(EH74:EN74)&gt;'Datos Mes'!$B$22,'Datos Mes'!$B$22,SUM(EH74:EN74))</f>
        <v>#DIV/0!</v>
      </c>
      <c r="FF74" s="331" t="e">
        <f>FE74*'Datos Mes'!$B$30</f>
        <v>#DIV/0!</v>
      </c>
      <c r="FG74" s="331" t="e">
        <f t="shared" si="203"/>
        <v>#DIV/0!</v>
      </c>
      <c r="FH74" s="331" t="e">
        <f t="shared" si="204"/>
        <v>#DIV/0!</v>
      </c>
      <c r="FI74" s="334" t="e">
        <f>LOOKUP(FH74,'Datos Mes'!$B$54:$B$69,'Datos Mes'!$C$54:$C$69)</f>
        <v>#DIV/0!</v>
      </c>
      <c r="FJ74" s="331" t="e">
        <f>LOOKUP(FH74,'Datos Mes'!$B$54:$B$69,'Datos Mes'!$E$54:$E$69)</f>
        <v>#DIV/0!</v>
      </c>
      <c r="FK74" s="331" t="e">
        <f t="shared" si="205"/>
        <v>#DIV/0!</v>
      </c>
      <c r="FL74" s="331">
        <f t="shared" si="206"/>
        <v>0</v>
      </c>
      <c r="FM74" s="331">
        <f t="shared" si="207"/>
        <v>0</v>
      </c>
      <c r="FN74" s="331">
        <f t="shared" si="208"/>
        <v>0</v>
      </c>
      <c r="FO74" s="331" t="e">
        <f t="shared" si="209"/>
        <v>#DIV/0!</v>
      </c>
      <c r="FP74" s="331" t="e">
        <f t="shared" si="210"/>
        <v>#DIV/0!</v>
      </c>
      <c r="FQ74" s="335" t="e">
        <f t="shared" si="211"/>
        <v>#DIV/0!</v>
      </c>
      <c r="FS74" s="331" t="e">
        <f t="shared" si="212"/>
        <v>#DIV/0!</v>
      </c>
      <c r="FT74" s="331" t="e">
        <f>IF($FB74="Activo",LOOKUP($FA74,'Datos Mes'!$A$87:$A$92,'Datos Mes'!$C$87:$C$92),0)*$EO74</f>
        <v>#DIV/0!</v>
      </c>
      <c r="FU74" s="331" t="e">
        <f>IF($FB74="Activo",'Datos Mes'!$B$31,0)*$EO74</f>
        <v>#DIV/0!</v>
      </c>
      <c r="FV74" s="331" t="e">
        <f>'Datos Mes'!$B$32*$EO74</f>
        <v>#DIV/0!</v>
      </c>
      <c r="FW74" s="331" t="e">
        <f>'Datos Mes'!$D$28*$EO74</f>
        <v>#DIV/0!</v>
      </c>
      <c r="FX74" s="331" t="e">
        <f t="shared" si="213"/>
        <v>#DIV/0!</v>
      </c>
      <c r="FY74" s="331" t="e">
        <f t="shared" si="42"/>
        <v>#DIV/0!</v>
      </c>
      <c r="FZ74" s="331" t="e">
        <f t="shared" si="43"/>
        <v>#DIV/0!</v>
      </c>
      <c r="GA74" s="331">
        <f>(AS74+'Datos Mes'!B$24)*30/12</f>
        <v>9035.326086956522</v>
      </c>
      <c r="GB74" s="331" t="e">
        <f t="shared" si="214"/>
        <v>#DIV/0!</v>
      </c>
      <c r="GC74" s="331" t="e">
        <f t="shared" si="215"/>
        <v>#DIV/0!</v>
      </c>
      <c r="GD74" s="333" t="e">
        <f t="shared" si="216"/>
        <v>#DIV/0!</v>
      </c>
    </row>
    <row r="75" spans="1:186" s="329" customFormat="1" ht="15.75" customHeight="1">
      <c r="A75" s="421"/>
      <c r="B75" s="421"/>
      <c r="C75" s="311">
        <f t="shared" si="47"/>
        <v>0</v>
      </c>
      <c r="D75" s="429"/>
      <c r="E75" s="429"/>
      <c r="F75" s="429"/>
      <c r="G75" s="429"/>
      <c r="H75" s="429"/>
      <c r="I75" s="429"/>
      <c r="J75" s="429"/>
      <c r="K75" s="429"/>
      <c r="L75" s="429"/>
      <c r="M75" s="429"/>
      <c r="N75" s="429"/>
      <c r="O75" s="429"/>
      <c r="P75" s="429"/>
      <c r="Q75" s="429"/>
      <c r="R75" s="312"/>
      <c r="S75" s="430"/>
      <c r="T75" s="429"/>
      <c r="U75" s="429"/>
      <c r="V75" s="429"/>
      <c r="W75" s="429"/>
      <c r="X75" s="429"/>
      <c r="Y75" s="429"/>
      <c r="Z75" s="429"/>
      <c r="AA75" s="429"/>
      <c r="AB75" s="429"/>
      <c r="AC75" s="429"/>
      <c r="AD75" s="429"/>
      <c r="AE75" s="429"/>
      <c r="AF75" s="429"/>
      <c r="AG75" s="429"/>
      <c r="AH75" s="429"/>
      <c r="AI75" s="431"/>
      <c r="AJ75" s="328"/>
      <c r="AK75" s="314">
        <f t="shared" si="175"/>
        <v>0</v>
      </c>
      <c r="AL75" s="469">
        <f t="shared" si="176"/>
        <v>0</v>
      </c>
      <c r="AM75" s="469">
        <f t="shared" si="177"/>
        <v>0</v>
      </c>
      <c r="AN75" s="470">
        <f t="shared" si="178"/>
        <v>0</v>
      </c>
      <c r="AO75" s="469">
        <f t="shared" si="15"/>
        <v>0</v>
      </c>
      <c r="AP75" s="469">
        <f t="shared" si="16"/>
        <v>0</v>
      </c>
      <c r="AQ75" s="471">
        <f t="shared" si="179"/>
        <v>0</v>
      </c>
      <c r="AR75" s="472">
        <f t="shared" si="53"/>
        <v>0</v>
      </c>
      <c r="AS75" s="422"/>
      <c r="AT75" s="423">
        <f t="shared" si="180"/>
        <v>0</v>
      </c>
      <c r="AU75" s="422"/>
      <c r="AV75" s="315">
        <f t="shared" si="181"/>
        <v>0</v>
      </c>
      <c r="AW75" s="422"/>
      <c r="AX75" s="422"/>
      <c r="AY75" s="315">
        <f t="shared" si="182"/>
        <v>0</v>
      </c>
      <c r="AZ75" s="315">
        <f>(AQ75)*'Datos Mes'!$B$27+DB75</f>
        <v>0</v>
      </c>
      <c r="BA75" s="421"/>
      <c r="BB75" s="427"/>
      <c r="BC75" s="438"/>
      <c r="BF75" s="473"/>
      <c r="BG75" s="317">
        <f>(COUNTIF($D75:$AI75,"LL")+DL75)*(AS75-'Datos Mes'!$B$23)</f>
        <v>0</v>
      </c>
      <c r="BH75" s="474">
        <f t="shared" si="183"/>
        <v>0</v>
      </c>
      <c r="BI75" s="402"/>
      <c r="BJ75" s="403"/>
      <c r="BK75" s="403"/>
      <c r="BL75" s="403"/>
      <c r="BM75" s="403"/>
      <c r="BN75" s="403"/>
      <c r="BO75" s="403"/>
      <c r="BP75" s="403"/>
      <c r="BQ75" s="403"/>
      <c r="BR75" s="403"/>
      <c r="BS75" s="403"/>
      <c r="BT75" s="404"/>
      <c r="BU75" s="404"/>
      <c r="BV75" s="404"/>
      <c r="BW75" s="405"/>
      <c r="BX75" s="406"/>
      <c r="BY75" s="403"/>
      <c r="BZ75" s="403"/>
      <c r="CA75" s="407"/>
      <c r="CB75" s="407"/>
      <c r="CC75" s="408"/>
      <c r="CD75" s="408"/>
      <c r="CE75" s="408"/>
      <c r="CF75" s="408"/>
      <c r="CG75" s="408"/>
      <c r="CH75" s="407"/>
      <c r="CI75" s="407"/>
      <c r="CJ75" s="408"/>
      <c r="CK75" s="408"/>
      <c r="CL75" s="408"/>
      <c r="CM75" s="408"/>
      <c r="CN75" s="408"/>
      <c r="CO75" s="407"/>
      <c r="CP75" s="409"/>
      <c r="CQ75" s="410"/>
      <c r="CR75" s="411"/>
      <c r="CS75" s="410"/>
      <c r="CT75" s="410"/>
      <c r="CU75" s="410"/>
      <c r="CV75" s="410"/>
      <c r="CW75" s="410"/>
      <c r="CX75" s="404"/>
      <c r="CY75" s="404"/>
      <c r="CZ75" s="320">
        <f t="shared" si="184"/>
        <v>0</v>
      </c>
      <c r="DA75" s="321"/>
      <c r="DB75" s="414"/>
      <c r="DC75" s="322">
        <f t="shared" si="185"/>
        <v>0</v>
      </c>
      <c r="DD75" s="413"/>
      <c r="DE75" s="414"/>
      <c r="DF75" s="323">
        <f t="shared" si="186"/>
        <v>0</v>
      </c>
      <c r="DG75" s="323">
        <f t="shared" si="187"/>
        <v>0</v>
      </c>
      <c r="DH75" s="324">
        <f t="shared" si="188"/>
        <v>0</v>
      </c>
      <c r="DI75" s="325">
        <f t="shared" si="189"/>
        <v>0</v>
      </c>
      <c r="DJ75" s="177"/>
      <c r="DK75" s="315">
        <f t="shared" si="190"/>
        <v>0</v>
      </c>
      <c r="DL75" s="315">
        <f t="shared" si="191"/>
        <v>0</v>
      </c>
      <c r="DM75" s="315">
        <f t="shared" si="192"/>
        <v>0</v>
      </c>
      <c r="DN75" s="415"/>
      <c r="DO75" s="416"/>
      <c r="DP75" s="416"/>
      <c r="DQ75" s="416"/>
      <c r="DR75" s="417"/>
      <c r="DS75" s="416"/>
      <c r="DT75" s="416"/>
      <c r="DU75" s="416"/>
      <c r="DV75" s="418"/>
      <c r="DW75" s="416"/>
      <c r="DX75" s="416"/>
      <c r="DY75" s="419"/>
      <c r="DZ75" s="419"/>
      <c r="EA75" s="420"/>
      <c r="EB75" s="313"/>
      <c r="EC75" s="329" t="s">
        <v>133</v>
      </c>
      <c r="EF75" s="330">
        <f>'Datos Mes'!$B$23</f>
        <v>7000</v>
      </c>
      <c r="EG75" s="330">
        <f t="shared" si="193"/>
        <v>0</v>
      </c>
      <c r="EH75" s="330">
        <f t="shared" si="194"/>
        <v>0</v>
      </c>
      <c r="EI75" s="330" t="e">
        <f t="shared" si="195"/>
        <v>#DIV/0!</v>
      </c>
      <c r="EJ75" s="330" t="e">
        <f t="shared" si="196"/>
        <v>#DIV/0!</v>
      </c>
      <c r="EK75" s="330">
        <f t="shared" si="197"/>
        <v>0</v>
      </c>
      <c r="EL75" s="330">
        <f t="shared" si="198"/>
        <v>0</v>
      </c>
      <c r="EM75" s="330">
        <f t="shared" si="199"/>
        <v>0</v>
      </c>
      <c r="EN75" s="330">
        <f>'Datos Mes'!$B$24*AL75</f>
        <v>0</v>
      </c>
      <c r="EO75" s="330" t="e">
        <f>IF(SUM(EH75:EN75)&gt;'Datos Mes'!$B$21,'Datos Mes'!$B$21,SUM(EH75:EN75))</f>
        <v>#DIV/0!</v>
      </c>
      <c r="EP75" s="330" t="e">
        <f>IF(SUM(EH75:EN75)&gt;'Datos Mes'!$B$21,SUM(EH75:EN75)-EO75,0)</f>
        <v>#DIV/0!</v>
      </c>
      <c r="EQ75" s="330"/>
      <c r="ER75" s="330" t="e">
        <f>LOOKUP(EO75/AL75,'Datos Mes'!$B$75:$B$82,'Datos Mes'!$C$75:$C$82)*EQ75</f>
        <v>#DIV/0!</v>
      </c>
      <c r="ES75" s="330">
        <f>'Datos Mes'!$B$25*$AQ75</f>
        <v>0</v>
      </c>
      <c r="ET75" s="330">
        <f>'Datos Mes'!$B$26*$AQ75</f>
        <v>0</v>
      </c>
      <c r="EU75" s="330">
        <f t="shared" si="200"/>
        <v>0</v>
      </c>
      <c r="EV75" s="331" t="e">
        <f t="shared" si="201"/>
        <v>#DIV/0!</v>
      </c>
      <c r="EW75" s="455" t="s">
        <v>244</v>
      </c>
      <c r="EX75" s="457"/>
      <c r="EY75" s="331" t="e">
        <f>'Datos Mes'!$B$28*EO75</f>
        <v>#DIV/0!</v>
      </c>
      <c r="EZ75" s="331" t="e">
        <f>IF(EX75*'Datos Mes'!$B$19-EY75&gt;0,EX75*'Datos Mes'!$B$19-EY75,0)</f>
        <v>#DIV/0!</v>
      </c>
      <c r="FA75" s="456" t="s">
        <v>233</v>
      </c>
      <c r="FB75" s="455" t="s">
        <v>245</v>
      </c>
      <c r="FC75" s="333"/>
      <c r="FD75" s="331" t="e">
        <f t="shared" si="202"/>
        <v>#DIV/0!</v>
      </c>
      <c r="FE75" s="331" t="e">
        <f>IF(SUM(EH75:EN75)&gt;'Datos Mes'!$B$22,'Datos Mes'!$B$22,SUM(EH75:EN75))</f>
        <v>#DIV/0!</v>
      </c>
      <c r="FF75" s="331" t="e">
        <f>FE75*'Datos Mes'!$B$30</f>
        <v>#DIV/0!</v>
      </c>
      <c r="FG75" s="331" t="e">
        <f t="shared" si="203"/>
        <v>#DIV/0!</v>
      </c>
      <c r="FH75" s="331" t="e">
        <f t="shared" si="204"/>
        <v>#DIV/0!</v>
      </c>
      <c r="FI75" s="334" t="e">
        <f>LOOKUP(FH75,'Datos Mes'!$B$54:$B$69,'Datos Mes'!$C$54:$C$69)</f>
        <v>#DIV/0!</v>
      </c>
      <c r="FJ75" s="331" t="e">
        <f>LOOKUP(FH75,'Datos Mes'!$B$54:$B$69,'Datos Mes'!$E$54:$E$69)</f>
        <v>#DIV/0!</v>
      </c>
      <c r="FK75" s="331" t="e">
        <f t="shared" si="205"/>
        <v>#DIV/0!</v>
      </c>
      <c r="FL75" s="331">
        <f t="shared" si="206"/>
        <v>0</v>
      </c>
      <c r="FM75" s="331">
        <f t="shared" si="207"/>
        <v>0</v>
      </c>
      <c r="FN75" s="331">
        <f t="shared" si="208"/>
        <v>0</v>
      </c>
      <c r="FO75" s="331" t="e">
        <f t="shared" si="209"/>
        <v>#DIV/0!</v>
      </c>
      <c r="FP75" s="331" t="e">
        <f t="shared" si="210"/>
        <v>#DIV/0!</v>
      </c>
      <c r="FQ75" s="335" t="e">
        <f t="shared" si="211"/>
        <v>#DIV/0!</v>
      </c>
      <c r="FS75" s="331" t="e">
        <f t="shared" si="212"/>
        <v>#DIV/0!</v>
      </c>
      <c r="FT75" s="331" t="e">
        <f>IF($FB75="Activo",LOOKUP($FA75,'Datos Mes'!$A$87:$A$92,'Datos Mes'!$C$87:$C$92),0)*$EO75</f>
        <v>#DIV/0!</v>
      </c>
      <c r="FU75" s="331" t="e">
        <f>IF($FB75="Activo",'Datos Mes'!$B$31,0)*$EO75</f>
        <v>#DIV/0!</v>
      </c>
      <c r="FV75" s="331" t="e">
        <f>'Datos Mes'!$B$32*$EO75</f>
        <v>#DIV/0!</v>
      </c>
      <c r="FW75" s="331" t="e">
        <f>'Datos Mes'!$D$28*$EO75</f>
        <v>#DIV/0!</v>
      </c>
      <c r="FX75" s="331" t="e">
        <f t="shared" si="213"/>
        <v>#DIV/0!</v>
      </c>
      <c r="FY75" s="331" t="e">
        <f t="shared" si="42"/>
        <v>#DIV/0!</v>
      </c>
      <c r="FZ75" s="331" t="e">
        <f t="shared" si="43"/>
        <v>#DIV/0!</v>
      </c>
      <c r="GA75" s="331">
        <f>(AS75+'Datos Mes'!B$24)*30/12</f>
        <v>9035.326086956522</v>
      </c>
      <c r="GB75" s="331" t="e">
        <f t="shared" si="214"/>
        <v>#DIV/0!</v>
      </c>
      <c r="GC75" s="331" t="e">
        <f t="shared" si="215"/>
        <v>#DIV/0!</v>
      </c>
      <c r="GD75" s="333" t="e">
        <f t="shared" si="216"/>
        <v>#DIV/0!</v>
      </c>
    </row>
    <row r="76" spans="1:186" s="329" customFormat="1" ht="15.75" customHeight="1">
      <c r="A76" s="421"/>
      <c r="B76" s="421"/>
      <c r="C76" s="311">
        <f t="shared" si="47"/>
        <v>0</v>
      </c>
      <c r="D76" s="429"/>
      <c r="E76" s="429"/>
      <c r="F76" s="429"/>
      <c r="G76" s="429"/>
      <c r="H76" s="429"/>
      <c r="I76" s="429"/>
      <c r="J76" s="429"/>
      <c r="K76" s="429"/>
      <c r="L76" s="429"/>
      <c r="M76" s="429"/>
      <c r="N76" s="429"/>
      <c r="O76" s="429"/>
      <c r="P76" s="429"/>
      <c r="Q76" s="429"/>
      <c r="R76" s="312"/>
      <c r="S76" s="430"/>
      <c r="T76" s="429"/>
      <c r="U76" s="429"/>
      <c r="V76" s="429"/>
      <c r="W76" s="429"/>
      <c r="X76" s="429"/>
      <c r="Y76" s="429"/>
      <c r="Z76" s="429"/>
      <c r="AA76" s="429"/>
      <c r="AB76" s="429"/>
      <c r="AC76" s="429"/>
      <c r="AD76" s="429"/>
      <c r="AE76" s="429"/>
      <c r="AF76" s="429"/>
      <c r="AG76" s="429"/>
      <c r="AH76" s="429"/>
      <c r="AI76" s="431"/>
      <c r="AJ76" s="328"/>
      <c r="AK76" s="314">
        <f t="shared" si="175"/>
        <v>0</v>
      </c>
      <c r="AL76" s="469">
        <f t="shared" si="176"/>
        <v>0</v>
      </c>
      <c r="AM76" s="469">
        <f t="shared" si="177"/>
        <v>0</v>
      </c>
      <c r="AN76" s="470">
        <f t="shared" si="178"/>
        <v>0</v>
      </c>
      <c r="AO76" s="469">
        <f t="shared" ref="AO76:AO139" si="217">COUNTIF($D76:$AI76,"X")+COUNTIF($D76:$AI76,"LL")+COUNTIF($D76:$AK76,"P")+COUNTIF($D76:$AI76,"R")+COUNTIF($D76:$AI76,"F")+COUNTIF($D76:$AI76,"V")</f>
        <v>0</v>
      </c>
      <c r="AP76" s="469">
        <f t="shared" ref="AP76:AP139" si="218">COUNTIF($D76:$AI76,"X")+COUNTIF($D76:$AK76,"S")+COUNTIF($D76:$AI76,"LL")+COUNTIF($D76:$AK76,"P")+COUNTIF($D76:$AI76,"R")+COUNTIF($D76:$AI76,"F")</f>
        <v>0</v>
      </c>
      <c r="AQ76" s="471">
        <f t="shared" si="179"/>
        <v>0</v>
      </c>
      <c r="AR76" s="472">
        <f t="shared" si="53"/>
        <v>0</v>
      </c>
      <c r="AS76" s="422"/>
      <c r="AT76" s="423">
        <f t="shared" si="180"/>
        <v>0</v>
      </c>
      <c r="AU76" s="422"/>
      <c r="AV76" s="315">
        <f t="shared" si="181"/>
        <v>0</v>
      </c>
      <c r="AW76" s="422"/>
      <c r="AX76" s="422"/>
      <c r="AY76" s="315">
        <f t="shared" si="182"/>
        <v>0</v>
      </c>
      <c r="AZ76" s="315">
        <f>(AQ76)*'Datos Mes'!$B$27+DB76</f>
        <v>0</v>
      </c>
      <c r="BA76" s="421"/>
      <c r="BB76" s="427"/>
      <c r="BC76" s="438"/>
      <c r="BF76" s="473"/>
      <c r="BG76" s="317">
        <f>(COUNTIF($D76:$AI76,"LL")+DL76)*(AS76-'Datos Mes'!$B$23)</f>
        <v>0</v>
      </c>
      <c r="BH76" s="474">
        <f t="shared" si="183"/>
        <v>0</v>
      </c>
      <c r="BI76" s="402"/>
      <c r="BJ76" s="403"/>
      <c r="BK76" s="403"/>
      <c r="BL76" s="403"/>
      <c r="BM76" s="403"/>
      <c r="BN76" s="403"/>
      <c r="BO76" s="403"/>
      <c r="BP76" s="403"/>
      <c r="BQ76" s="403"/>
      <c r="BR76" s="403"/>
      <c r="BS76" s="403"/>
      <c r="BT76" s="404"/>
      <c r="BU76" s="404"/>
      <c r="BV76" s="404"/>
      <c r="BW76" s="405"/>
      <c r="BX76" s="406"/>
      <c r="BY76" s="403"/>
      <c r="BZ76" s="403"/>
      <c r="CA76" s="407"/>
      <c r="CB76" s="407"/>
      <c r="CC76" s="408"/>
      <c r="CD76" s="408"/>
      <c r="CE76" s="408"/>
      <c r="CF76" s="408"/>
      <c r="CG76" s="408"/>
      <c r="CH76" s="407"/>
      <c r="CI76" s="407"/>
      <c r="CJ76" s="408"/>
      <c r="CK76" s="408"/>
      <c r="CL76" s="408"/>
      <c r="CM76" s="408"/>
      <c r="CN76" s="408"/>
      <c r="CO76" s="407"/>
      <c r="CP76" s="409"/>
      <c r="CQ76" s="410"/>
      <c r="CR76" s="411"/>
      <c r="CS76" s="410"/>
      <c r="CT76" s="410"/>
      <c r="CU76" s="410"/>
      <c r="CV76" s="410"/>
      <c r="CW76" s="410"/>
      <c r="CX76" s="404"/>
      <c r="CY76" s="404"/>
      <c r="CZ76" s="320">
        <f t="shared" si="184"/>
        <v>0</v>
      </c>
      <c r="DA76" s="321"/>
      <c r="DB76" s="414"/>
      <c r="DC76" s="322">
        <f t="shared" si="185"/>
        <v>0</v>
      </c>
      <c r="DD76" s="413"/>
      <c r="DE76" s="414"/>
      <c r="DF76" s="323">
        <f t="shared" si="186"/>
        <v>0</v>
      </c>
      <c r="DG76" s="323">
        <f t="shared" si="187"/>
        <v>0</v>
      </c>
      <c r="DH76" s="324">
        <f t="shared" si="188"/>
        <v>0</v>
      </c>
      <c r="DI76" s="325">
        <f t="shared" si="189"/>
        <v>0</v>
      </c>
      <c r="DJ76" s="177"/>
      <c r="DK76" s="315">
        <f t="shared" si="190"/>
        <v>0</v>
      </c>
      <c r="DL76" s="315">
        <f t="shared" si="191"/>
        <v>0</v>
      </c>
      <c r="DM76" s="315">
        <f t="shared" si="192"/>
        <v>0</v>
      </c>
      <c r="DN76" s="415"/>
      <c r="DO76" s="416"/>
      <c r="DP76" s="416"/>
      <c r="DQ76" s="416"/>
      <c r="DR76" s="417"/>
      <c r="DS76" s="416"/>
      <c r="DT76" s="416"/>
      <c r="DU76" s="416"/>
      <c r="DV76" s="418"/>
      <c r="DW76" s="416"/>
      <c r="DX76" s="416"/>
      <c r="DY76" s="419"/>
      <c r="DZ76" s="419"/>
      <c r="EA76" s="420"/>
      <c r="EB76" s="313"/>
      <c r="EC76" s="329" t="s">
        <v>133</v>
      </c>
      <c r="EF76" s="330">
        <f>'Datos Mes'!$B$23</f>
        <v>7000</v>
      </c>
      <c r="EG76" s="330">
        <f t="shared" si="193"/>
        <v>0</v>
      </c>
      <c r="EH76" s="330">
        <f t="shared" si="194"/>
        <v>0</v>
      </c>
      <c r="EI76" s="330" t="e">
        <f t="shared" si="195"/>
        <v>#DIV/0!</v>
      </c>
      <c r="EJ76" s="330" t="e">
        <f t="shared" si="196"/>
        <v>#DIV/0!</v>
      </c>
      <c r="EK76" s="330">
        <f t="shared" si="197"/>
        <v>0</v>
      </c>
      <c r="EL76" s="330">
        <f t="shared" si="198"/>
        <v>0</v>
      </c>
      <c r="EM76" s="330">
        <f t="shared" si="199"/>
        <v>0</v>
      </c>
      <c r="EN76" s="330">
        <f>'Datos Mes'!$B$24*AL76</f>
        <v>0</v>
      </c>
      <c r="EO76" s="330" t="e">
        <f>IF(SUM(EH76:EN76)&gt;'Datos Mes'!$B$21,'Datos Mes'!$B$21,SUM(EH76:EN76))</f>
        <v>#DIV/0!</v>
      </c>
      <c r="EP76" s="330" t="e">
        <f>IF(SUM(EH76:EN76)&gt;'Datos Mes'!$B$21,SUM(EH76:EN76)-EO76,0)</f>
        <v>#DIV/0!</v>
      </c>
      <c r="EQ76" s="330"/>
      <c r="ER76" s="330" t="e">
        <f>LOOKUP(EO76/AL76,'Datos Mes'!$B$75:$B$82,'Datos Mes'!$C$75:$C$82)*EQ76</f>
        <v>#DIV/0!</v>
      </c>
      <c r="ES76" s="330">
        <f>'Datos Mes'!$B$25*$AQ76</f>
        <v>0</v>
      </c>
      <c r="ET76" s="330">
        <f>'Datos Mes'!$B$26*$AQ76</f>
        <v>0</v>
      </c>
      <c r="EU76" s="330">
        <f t="shared" si="200"/>
        <v>0</v>
      </c>
      <c r="EV76" s="331" t="e">
        <f t="shared" si="201"/>
        <v>#DIV/0!</v>
      </c>
      <c r="EW76" s="455" t="s">
        <v>244</v>
      </c>
      <c r="EX76" s="457"/>
      <c r="EY76" s="331" t="e">
        <f>'Datos Mes'!$B$28*EO76</f>
        <v>#DIV/0!</v>
      </c>
      <c r="EZ76" s="331" t="e">
        <f>IF(EX76*'Datos Mes'!$B$19-EY76&gt;0,EX76*'Datos Mes'!$B$19-EY76,0)</f>
        <v>#DIV/0!</v>
      </c>
      <c r="FA76" s="456" t="s">
        <v>233</v>
      </c>
      <c r="FB76" s="455" t="s">
        <v>245</v>
      </c>
      <c r="FC76" s="333"/>
      <c r="FD76" s="331" t="e">
        <f t="shared" si="202"/>
        <v>#DIV/0!</v>
      </c>
      <c r="FE76" s="331" t="e">
        <f>IF(SUM(EH76:EN76)&gt;'Datos Mes'!$B$22,'Datos Mes'!$B$22,SUM(EH76:EN76))</f>
        <v>#DIV/0!</v>
      </c>
      <c r="FF76" s="331" t="e">
        <f>FE76*'Datos Mes'!$B$30</f>
        <v>#DIV/0!</v>
      </c>
      <c r="FG76" s="331" t="e">
        <f t="shared" si="203"/>
        <v>#DIV/0!</v>
      </c>
      <c r="FH76" s="331" t="e">
        <f t="shared" si="204"/>
        <v>#DIV/0!</v>
      </c>
      <c r="FI76" s="334" t="e">
        <f>LOOKUP(FH76,'Datos Mes'!$B$54:$B$69,'Datos Mes'!$C$54:$C$69)</f>
        <v>#DIV/0!</v>
      </c>
      <c r="FJ76" s="331" t="e">
        <f>LOOKUP(FH76,'Datos Mes'!$B$54:$B$69,'Datos Mes'!$E$54:$E$69)</f>
        <v>#DIV/0!</v>
      </c>
      <c r="FK76" s="331" t="e">
        <f t="shared" si="205"/>
        <v>#DIV/0!</v>
      </c>
      <c r="FL76" s="331">
        <f t="shared" si="206"/>
        <v>0</v>
      </c>
      <c r="FM76" s="331">
        <f t="shared" si="207"/>
        <v>0</v>
      </c>
      <c r="FN76" s="331">
        <f t="shared" si="208"/>
        <v>0</v>
      </c>
      <c r="FO76" s="331" t="e">
        <f t="shared" si="209"/>
        <v>#DIV/0!</v>
      </c>
      <c r="FP76" s="331" t="e">
        <f t="shared" si="210"/>
        <v>#DIV/0!</v>
      </c>
      <c r="FQ76" s="335" t="e">
        <f t="shared" si="211"/>
        <v>#DIV/0!</v>
      </c>
      <c r="FS76" s="331" t="e">
        <f t="shared" si="212"/>
        <v>#DIV/0!</v>
      </c>
      <c r="FT76" s="331" t="e">
        <f>IF($FB76="Activo",LOOKUP($FA76,'Datos Mes'!$A$87:$A$92,'Datos Mes'!$C$87:$C$92),0)*$EO76</f>
        <v>#DIV/0!</v>
      </c>
      <c r="FU76" s="331" t="e">
        <f>IF($FB76="Activo",'Datos Mes'!$B$31,0)*$EO76</f>
        <v>#DIV/0!</v>
      </c>
      <c r="FV76" s="331" t="e">
        <f>'Datos Mes'!$B$32*$EO76</f>
        <v>#DIV/0!</v>
      </c>
      <c r="FW76" s="331" t="e">
        <f>'Datos Mes'!$D$28*$EO76</f>
        <v>#DIV/0!</v>
      </c>
      <c r="FX76" s="331" t="e">
        <f t="shared" si="213"/>
        <v>#DIV/0!</v>
      </c>
      <c r="FY76" s="331" t="e">
        <f t="shared" ref="FY76:FY139" si="219">$FX76/($AL76+$AN76)*1.75</f>
        <v>#DIV/0!</v>
      </c>
      <c r="FZ76" s="331" t="e">
        <f t="shared" ref="FZ76:FZ139" si="220">$FX76/($AL76+$AN76)*13/12</f>
        <v>#DIV/0!</v>
      </c>
      <c r="GA76" s="331">
        <f>(AS76+'Datos Mes'!B$24)*30/12</f>
        <v>9035.326086956522</v>
      </c>
      <c r="GB76" s="331" t="e">
        <f t="shared" si="214"/>
        <v>#DIV/0!</v>
      </c>
      <c r="GC76" s="331" t="e">
        <f t="shared" si="215"/>
        <v>#DIV/0!</v>
      </c>
      <c r="GD76" s="333" t="e">
        <f t="shared" si="216"/>
        <v>#DIV/0!</v>
      </c>
    </row>
    <row r="77" spans="1:186" s="329" customFormat="1" ht="15.75" customHeight="1">
      <c r="A77" s="421"/>
      <c r="B77" s="421"/>
      <c r="C77" s="311">
        <f t="shared" ref="C77:C140" si="221">DK77</f>
        <v>0</v>
      </c>
      <c r="D77" s="429"/>
      <c r="E77" s="429"/>
      <c r="F77" s="429"/>
      <c r="G77" s="429"/>
      <c r="H77" s="429"/>
      <c r="I77" s="429"/>
      <c r="J77" s="429"/>
      <c r="K77" s="429"/>
      <c r="L77" s="429"/>
      <c r="M77" s="429"/>
      <c r="N77" s="429"/>
      <c r="O77" s="429"/>
      <c r="P77" s="429"/>
      <c r="Q77" s="429"/>
      <c r="R77" s="312"/>
      <c r="S77" s="430"/>
      <c r="T77" s="429"/>
      <c r="U77" s="429"/>
      <c r="V77" s="429"/>
      <c r="W77" s="429"/>
      <c r="X77" s="429"/>
      <c r="Y77" s="429"/>
      <c r="Z77" s="429"/>
      <c r="AA77" s="429"/>
      <c r="AB77" s="429"/>
      <c r="AC77" s="429"/>
      <c r="AD77" s="429"/>
      <c r="AE77" s="429"/>
      <c r="AF77" s="429"/>
      <c r="AG77" s="429"/>
      <c r="AH77" s="429"/>
      <c r="AI77" s="431"/>
      <c r="AJ77" s="328"/>
      <c r="AK77" s="314">
        <f t="shared" si="175"/>
        <v>0</v>
      </c>
      <c r="AL77" s="469">
        <f t="shared" si="176"/>
        <v>0</v>
      </c>
      <c r="AM77" s="469">
        <f t="shared" si="177"/>
        <v>0</v>
      </c>
      <c r="AN77" s="470">
        <f t="shared" si="178"/>
        <v>0</v>
      </c>
      <c r="AO77" s="469">
        <f t="shared" si="217"/>
        <v>0</v>
      </c>
      <c r="AP77" s="469">
        <f t="shared" si="218"/>
        <v>0</v>
      </c>
      <c r="AQ77" s="471">
        <f t="shared" si="179"/>
        <v>0</v>
      </c>
      <c r="AR77" s="472">
        <f t="shared" ref="AR77:AR140" si="222">AQ77</f>
        <v>0</v>
      </c>
      <c r="AS77" s="422"/>
      <c r="AT77" s="423">
        <f t="shared" si="180"/>
        <v>0</v>
      </c>
      <c r="AU77" s="422"/>
      <c r="AV77" s="315">
        <f t="shared" si="181"/>
        <v>0</v>
      </c>
      <c r="AW77" s="422"/>
      <c r="AX77" s="422"/>
      <c r="AY77" s="315">
        <f t="shared" si="182"/>
        <v>0</v>
      </c>
      <c r="AZ77" s="315">
        <f>(AQ77)*'Datos Mes'!$B$27+DB77</f>
        <v>0</v>
      </c>
      <c r="BA77" s="421"/>
      <c r="BB77" s="427"/>
      <c r="BC77" s="438"/>
      <c r="BF77" s="473"/>
      <c r="BG77" s="317">
        <f>(COUNTIF($D77:$AI77,"LL")+DL77)*(AS77-'Datos Mes'!$B$23)</f>
        <v>0</v>
      </c>
      <c r="BH77" s="474">
        <f t="shared" si="183"/>
        <v>0</v>
      </c>
      <c r="BI77" s="402"/>
      <c r="BJ77" s="403"/>
      <c r="BK77" s="403"/>
      <c r="BL77" s="403"/>
      <c r="BM77" s="403"/>
      <c r="BN77" s="403"/>
      <c r="BO77" s="403"/>
      <c r="BP77" s="403"/>
      <c r="BQ77" s="403"/>
      <c r="BR77" s="403"/>
      <c r="BS77" s="403"/>
      <c r="BT77" s="404"/>
      <c r="BU77" s="404"/>
      <c r="BV77" s="404"/>
      <c r="BW77" s="405"/>
      <c r="BX77" s="406"/>
      <c r="BY77" s="403"/>
      <c r="BZ77" s="403"/>
      <c r="CA77" s="407"/>
      <c r="CB77" s="407"/>
      <c r="CC77" s="408"/>
      <c r="CD77" s="408"/>
      <c r="CE77" s="408"/>
      <c r="CF77" s="408"/>
      <c r="CG77" s="408"/>
      <c r="CH77" s="407"/>
      <c r="CI77" s="407"/>
      <c r="CJ77" s="408"/>
      <c r="CK77" s="408"/>
      <c r="CL77" s="408"/>
      <c r="CM77" s="408"/>
      <c r="CN77" s="408"/>
      <c r="CO77" s="407"/>
      <c r="CP77" s="409"/>
      <c r="CQ77" s="410"/>
      <c r="CR77" s="411"/>
      <c r="CS77" s="410"/>
      <c r="CT77" s="410"/>
      <c r="CU77" s="410"/>
      <c r="CV77" s="410"/>
      <c r="CW77" s="410"/>
      <c r="CX77" s="404"/>
      <c r="CY77" s="404"/>
      <c r="CZ77" s="320">
        <f t="shared" si="184"/>
        <v>0</v>
      </c>
      <c r="DA77" s="321"/>
      <c r="DB77" s="414"/>
      <c r="DC77" s="322">
        <f t="shared" si="185"/>
        <v>0</v>
      </c>
      <c r="DD77" s="413"/>
      <c r="DE77" s="414"/>
      <c r="DF77" s="323">
        <f t="shared" si="186"/>
        <v>0</v>
      </c>
      <c r="DG77" s="323">
        <f t="shared" si="187"/>
        <v>0</v>
      </c>
      <c r="DH77" s="324">
        <f t="shared" si="188"/>
        <v>0</v>
      </c>
      <c r="DI77" s="325">
        <f t="shared" si="189"/>
        <v>0</v>
      </c>
      <c r="DJ77" s="177"/>
      <c r="DK77" s="315">
        <f t="shared" si="190"/>
        <v>0</v>
      </c>
      <c r="DL77" s="315">
        <f t="shared" si="191"/>
        <v>0</v>
      </c>
      <c r="DM77" s="315">
        <f t="shared" si="192"/>
        <v>0</v>
      </c>
      <c r="DN77" s="415"/>
      <c r="DO77" s="416"/>
      <c r="DP77" s="416"/>
      <c r="DQ77" s="416"/>
      <c r="DR77" s="417"/>
      <c r="DS77" s="416"/>
      <c r="DT77" s="416"/>
      <c r="DU77" s="416"/>
      <c r="DV77" s="418"/>
      <c r="DW77" s="416"/>
      <c r="DX77" s="416"/>
      <c r="DY77" s="419"/>
      <c r="DZ77" s="419"/>
      <c r="EA77" s="420"/>
      <c r="EB77" s="313"/>
      <c r="EC77" s="329" t="s">
        <v>133</v>
      </c>
      <c r="EF77" s="330">
        <f>'Datos Mes'!$B$23</f>
        <v>7000</v>
      </c>
      <c r="EG77" s="330">
        <f t="shared" si="193"/>
        <v>0</v>
      </c>
      <c r="EH77" s="330">
        <f t="shared" si="194"/>
        <v>0</v>
      </c>
      <c r="EI77" s="330" t="e">
        <f t="shared" si="195"/>
        <v>#DIV/0!</v>
      </c>
      <c r="EJ77" s="330" t="e">
        <f t="shared" si="196"/>
        <v>#DIV/0!</v>
      </c>
      <c r="EK77" s="330">
        <f t="shared" si="197"/>
        <v>0</v>
      </c>
      <c r="EL77" s="330">
        <f t="shared" si="198"/>
        <v>0</v>
      </c>
      <c r="EM77" s="330">
        <f t="shared" si="199"/>
        <v>0</v>
      </c>
      <c r="EN77" s="330">
        <f>'Datos Mes'!$B$24*AL77</f>
        <v>0</v>
      </c>
      <c r="EO77" s="330" t="e">
        <f>IF(SUM(EH77:EN77)&gt;'Datos Mes'!$B$21,'Datos Mes'!$B$21,SUM(EH77:EN77))</f>
        <v>#DIV/0!</v>
      </c>
      <c r="EP77" s="330" t="e">
        <f>IF(SUM(EH77:EN77)&gt;'Datos Mes'!$B$21,SUM(EH77:EN77)-EO77,0)</f>
        <v>#DIV/0!</v>
      </c>
      <c r="EQ77" s="330"/>
      <c r="ER77" s="330" t="e">
        <f>LOOKUP(EO77/AL77,'Datos Mes'!$B$75:$B$82,'Datos Mes'!$C$75:$C$82)*EQ77</f>
        <v>#DIV/0!</v>
      </c>
      <c r="ES77" s="330">
        <f>'Datos Mes'!$B$25*$AQ77</f>
        <v>0</v>
      </c>
      <c r="ET77" s="330">
        <f>'Datos Mes'!$B$26*$AQ77</f>
        <v>0</v>
      </c>
      <c r="EU77" s="330">
        <f t="shared" si="200"/>
        <v>0</v>
      </c>
      <c r="EV77" s="331" t="e">
        <f t="shared" si="201"/>
        <v>#DIV/0!</v>
      </c>
      <c r="EW77" s="455" t="s">
        <v>244</v>
      </c>
      <c r="EX77" s="457"/>
      <c r="EY77" s="331" t="e">
        <f>'Datos Mes'!$B$28*EO77</f>
        <v>#DIV/0!</v>
      </c>
      <c r="EZ77" s="331" t="e">
        <f>IF(EX77*'Datos Mes'!$B$19-EY77&gt;0,EX77*'Datos Mes'!$B$19-EY77,0)</f>
        <v>#DIV/0!</v>
      </c>
      <c r="FA77" s="456" t="s">
        <v>233</v>
      </c>
      <c r="FB77" s="455" t="s">
        <v>245</v>
      </c>
      <c r="FC77" s="333"/>
      <c r="FD77" s="331" t="e">
        <f t="shared" si="202"/>
        <v>#DIV/0!</v>
      </c>
      <c r="FE77" s="331" t="e">
        <f>IF(SUM(EH77:EN77)&gt;'Datos Mes'!$B$22,'Datos Mes'!$B$22,SUM(EH77:EN77))</f>
        <v>#DIV/0!</v>
      </c>
      <c r="FF77" s="331" t="e">
        <f>FE77*'Datos Mes'!$B$30</f>
        <v>#DIV/0!</v>
      </c>
      <c r="FG77" s="331" t="e">
        <f t="shared" si="203"/>
        <v>#DIV/0!</v>
      </c>
      <c r="FH77" s="331" t="e">
        <f t="shared" si="204"/>
        <v>#DIV/0!</v>
      </c>
      <c r="FI77" s="334" t="e">
        <f>LOOKUP(FH77,'Datos Mes'!$B$54:$B$69,'Datos Mes'!$C$54:$C$69)</f>
        <v>#DIV/0!</v>
      </c>
      <c r="FJ77" s="331" t="e">
        <f>LOOKUP(FH77,'Datos Mes'!$B$54:$B$69,'Datos Mes'!$E$54:$E$69)</f>
        <v>#DIV/0!</v>
      </c>
      <c r="FK77" s="331" t="e">
        <f t="shared" si="205"/>
        <v>#DIV/0!</v>
      </c>
      <c r="FL77" s="331">
        <f t="shared" si="206"/>
        <v>0</v>
      </c>
      <c r="FM77" s="331">
        <f t="shared" si="207"/>
        <v>0</v>
      </c>
      <c r="FN77" s="331">
        <f t="shared" si="208"/>
        <v>0</v>
      </c>
      <c r="FO77" s="331" t="e">
        <f t="shared" si="209"/>
        <v>#DIV/0!</v>
      </c>
      <c r="FP77" s="331" t="e">
        <f t="shared" si="210"/>
        <v>#DIV/0!</v>
      </c>
      <c r="FQ77" s="335" t="e">
        <f t="shared" si="211"/>
        <v>#DIV/0!</v>
      </c>
      <c r="FS77" s="331" t="e">
        <f t="shared" si="212"/>
        <v>#DIV/0!</v>
      </c>
      <c r="FT77" s="331" t="e">
        <f>IF($FB77="Activo",LOOKUP($FA77,'Datos Mes'!$A$87:$A$92,'Datos Mes'!$C$87:$C$92),0)*$EO77</f>
        <v>#DIV/0!</v>
      </c>
      <c r="FU77" s="331" t="e">
        <f>IF($FB77="Activo",'Datos Mes'!$B$31,0)*$EO77</f>
        <v>#DIV/0!</v>
      </c>
      <c r="FV77" s="331" t="e">
        <f>'Datos Mes'!$B$32*$EO77</f>
        <v>#DIV/0!</v>
      </c>
      <c r="FW77" s="331" t="e">
        <f>'Datos Mes'!$D$28*$EO77</f>
        <v>#DIV/0!</v>
      </c>
      <c r="FX77" s="331" t="e">
        <f t="shared" si="213"/>
        <v>#DIV/0!</v>
      </c>
      <c r="FY77" s="331" t="e">
        <f t="shared" si="219"/>
        <v>#DIV/0!</v>
      </c>
      <c r="FZ77" s="331" t="e">
        <f t="shared" si="220"/>
        <v>#DIV/0!</v>
      </c>
      <c r="GA77" s="331">
        <f>(AS77+'Datos Mes'!B$24)*30/12</f>
        <v>9035.326086956522</v>
      </c>
      <c r="GB77" s="331" t="e">
        <f t="shared" si="214"/>
        <v>#DIV/0!</v>
      </c>
      <c r="GC77" s="331" t="e">
        <f t="shared" si="215"/>
        <v>#DIV/0!</v>
      </c>
      <c r="GD77" s="333" t="e">
        <f t="shared" si="216"/>
        <v>#DIV/0!</v>
      </c>
    </row>
    <row r="78" spans="1:186" s="329" customFormat="1" ht="15.75" customHeight="1">
      <c r="A78" s="421"/>
      <c r="B78" s="421"/>
      <c r="C78" s="311">
        <f t="shared" si="221"/>
        <v>0</v>
      </c>
      <c r="D78" s="429"/>
      <c r="E78" s="429"/>
      <c r="F78" s="429"/>
      <c r="G78" s="429"/>
      <c r="H78" s="429"/>
      <c r="I78" s="429"/>
      <c r="J78" s="429"/>
      <c r="K78" s="429"/>
      <c r="L78" s="429"/>
      <c r="M78" s="429"/>
      <c r="N78" s="429"/>
      <c r="O78" s="429"/>
      <c r="P78" s="429"/>
      <c r="Q78" s="429"/>
      <c r="R78" s="312"/>
      <c r="S78" s="430"/>
      <c r="T78" s="429"/>
      <c r="U78" s="429"/>
      <c r="V78" s="429"/>
      <c r="W78" s="429"/>
      <c r="X78" s="429"/>
      <c r="Y78" s="429"/>
      <c r="Z78" s="429"/>
      <c r="AA78" s="429"/>
      <c r="AB78" s="429"/>
      <c r="AC78" s="429"/>
      <c r="AD78" s="429"/>
      <c r="AE78" s="429"/>
      <c r="AF78" s="429"/>
      <c r="AG78" s="429"/>
      <c r="AH78" s="429"/>
      <c r="AI78" s="431"/>
      <c r="AJ78" s="328"/>
      <c r="AK78" s="314">
        <f t="shared" si="175"/>
        <v>0</v>
      </c>
      <c r="AL78" s="469">
        <f t="shared" si="176"/>
        <v>0</v>
      </c>
      <c r="AM78" s="469">
        <f t="shared" si="177"/>
        <v>0</v>
      </c>
      <c r="AN78" s="470">
        <f t="shared" si="178"/>
        <v>0</v>
      </c>
      <c r="AO78" s="469">
        <f t="shared" si="217"/>
        <v>0</v>
      </c>
      <c r="AP78" s="469">
        <f t="shared" si="218"/>
        <v>0</v>
      </c>
      <c r="AQ78" s="471">
        <f t="shared" si="179"/>
        <v>0</v>
      </c>
      <c r="AR78" s="472">
        <f t="shared" si="222"/>
        <v>0</v>
      </c>
      <c r="AS78" s="422"/>
      <c r="AT78" s="423">
        <f t="shared" si="180"/>
        <v>0</v>
      </c>
      <c r="AU78" s="422"/>
      <c r="AV78" s="315">
        <f t="shared" si="181"/>
        <v>0</v>
      </c>
      <c r="AW78" s="422"/>
      <c r="AX78" s="422"/>
      <c r="AY78" s="315">
        <f t="shared" si="182"/>
        <v>0</v>
      </c>
      <c r="AZ78" s="315">
        <f>(AQ78)*'Datos Mes'!$B$27+DB78</f>
        <v>0</v>
      </c>
      <c r="BA78" s="421"/>
      <c r="BB78" s="427"/>
      <c r="BC78" s="438"/>
      <c r="BF78" s="473"/>
      <c r="BG78" s="317">
        <f>(COUNTIF($D78:$AI78,"LL")+DL78)*(AS78-'Datos Mes'!$B$23)</f>
        <v>0</v>
      </c>
      <c r="BH78" s="474">
        <f t="shared" si="183"/>
        <v>0</v>
      </c>
      <c r="BI78" s="402"/>
      <c r="BJ78" s="403"/>
      <c r="BK78" s="403"/>
      <c r="BL78" s="403"/>
      <c r="BM78" s="403"/>
      <c r="BN78" s="403"/>
      <c r="BO78" s="403"/>
      <c r="BP78" s="403"/>
      <c r="BQ78" s="403"/>
      <c r="BR78" s="403"/>
      <c r="BS78" s="403"/>
      <c r="BT78" s="404"/>
      <c r="BU78" s="404"/>
      <c r="BV78" s="404"/>
      <c r="BW78" s="405"/>
      <c r="BX78" s="406"/>
      <c r="BY78" s="403"/>
      <c r="BZ78" s="403"/>
      <c r="CA78" s="407"/>
      <c r="CB78" s="407"/>
      <c r="CC78" s="408"/>
      <c r="CD78" s="408"/>
      <c r="CE78" s="408"/>
      <c r="CF78" s="408"/>
      <c r="CG78" s="408"/>
      <c r="CH78" s="407"/>
      <c r="CI78" s="407"/>
      <c r="CJ78" s="408"/>
      <c r="CK78" s="408"/>
      <c r="CL78" s="408"/>
      <c r="CM78" s="408"/>
      <c r="CN78" s="408"/>
      <c r="CO78" s="407"/>
      <c r="CP78" s="409"/>
      <c r="CQ78" s="410"/>
      <c r="CR78" s="411"/>
      <c r="CS78" s="410"/>
      <c r="CT78" s="410"/>
      <c r="CU78" s="410"/>
      <c r="CV78" s="410"/>
      <c r="CW78" s="410"/>
      <c r="CX78" s="404"/>
      <c r="CY78" s="404"/>
      <c r="CZ78" s="320">
        <f t="shared" si="184"/>
        <v>0</v>
      </c>
      <c r="DA78" s="321"/>
      <c r="DB78" s="414"/>
      <c r="DC78" s="322">
        <f t="shared" si="185"/>
        <v>0</v>
      </c>
      <c r="DD78" s="413"/>
      <c r="DE78" s="414"/>
      <c r="DF78" s="323">
        <f t="shared" si="186"/>
        <v>0</v>
      </c>
      <c r="DG78" s="323">
        <f t="shared" si="187"/>
        <v>0</v>
      </c>
      <c r="DH78" s="324">
        <f t="shared" si="188"/>
        <v>0</v>
      </c>
      <c r="DI78" s="325">
        <f t="shared" si="189"/>
        <v>0</v>
      </c>
      <c r="DJ78" s="177"/>
      <c r="DK78" s="315">
        <f t="shared" si="190"/>
        <v>0</v>
      </c>
      <c r="DL78" s="315">
        <f t="shared" si="191"/>
        <v>0</v>
      </c>
      <c r="DM78" s="315">
        <f t="shared" si="192"/>
        <v>0</v>
      </c>
      <c r="DN78" s="415"/>
      <c r="DO78" s="416"/>
      <c r="DP78" s="416"/>
      <c r="DQ78" s="416"/>
      <c r="DR78" s="417"/>
      <c r="DS78" s="416"/>
      <c r="DT78" s="416"/>
      <c r="DU78" s="416"/>
      <c r="DV78" s="418"/>
      <c r="DW78" s="416"/>
      <c r="DX78" s="416"/>
      <c r="DY78" s="419"/>
      <c r="DZ78" s="419"/>
      <c r="EA78" s="420"/>
      <c r="EB78" s="313"/>
      <c r="EC78" s="329" t="s">
        <v>133</v>
      </c>
      <c r="EF78" s="330">
        <f>'Datos Mes'!$B$23</f>
        <v>7000</v>
      </c>
      <c r="EG78" s="330">
        <f t="shared" si="193"/>
        <v>0</v>
      </c>
      <c r="EH78" s="330">
        <f t="shared" si="194"/>
        <v>0</v>
      </c>
      <c r="EI78" s="330" t="e">
        <f t="shared" si="195"/>
        <v>#DIV/0!</v>
      </c>
      <c r="EJ78" s="330" t="e">
        <f t="shared" si="196"/>
        <v>#DIV/0!</v>
      </c>
      <c r="EK78" s="330">
        <f t="shared" si="197"/>
        <v>0</v>
      </c>
      <c r="EL78" s="330">
        <f t="shared" si="198"/>
        <v>0</v>
      </c>
      <c r="EM78" s="330">
        <f t="shared" si="199"/>
        <v>0</v>
      </c>
      <c r="EN78" s="330">
        <f>'Datos Mes'!$B$24*AL78</f>
        <v>0</v>
      </c>
      <c r="EO78" s="330" t="e">
        <f>IF(SUM(EH78:EN78)&gt;'Datos Mes'!$B$21,'Datos Mes'!$B$21,SUM(EH78:EN78))</f>
        <v>#DIV/0!</v>
      </c>
      <c r="EP78" s="330" t="e">
        <f>IF(SUM(EH78:EN78)&gt;'Datos Mes'!$B$21,SUM(EH78:EN78)-EO78,0)</f>
        <v>#DIV/0!</v>
      </c>
      <c r="EQ78" s="330"/>
      <c r="ER78" s="330" t="e">
        <f>LOOKUP(EO78/AL78,'Datos Mes'!$B$75:$B$82,'Datos Mes'!$C$75:$C$82)*EQ78</f>
        <v>#DIV/0!</v>
      </c>
      <c r="ES78" s="330">
        <f>'Datos Mes'!$B$25*$AQ78</f>
        <v>0</v>
      </c>
      <c r="ET78" s="330">
        <f>'Datos Mes'!$B$26*$AQ78</f>
        <v>0</v>
      </c>
      <c r="EU78" s="330">
        <f t="shared" si="200"/>
        <v>0</v>
      </c>
      <c r="EV78" s="331" t="e">
        <f t="shared" si="201"/>
        <v>#DIV/0!</v>
      </c>
      <c r="EW78" s="455" t="s">
        <v>244</v>
      </c>
      <c r="EX78" s="457"/>
      <c r="EY78" s="331" t="e">
        <f>'Datos Mes'!$B$28*EO78</f>
        <v>#DIV/0!</v>
      </c>
      <c r="EZ78" s="331" t="e">
        <f>IF(EX78*'Datos Mes'!$B$19-EY78&gt;0,EX78*'Datos Mes'!$B$19-EY78,0)</f>
        <v>#DIV/0!</v>
      </c>
      <c r="FA78" s="456" t="s">
        <v>233</v>
      </c>
      <c r="FB78" s="455" t="s">
        <v>245</v>
      </c>
      <c r="FC78" s="333"/>
      <c r="FD78" s="331" t="e">
        <f t="shared" si="202"/>
        <v>#DIV/0!</v>
      </c>
      <c r="FE78" s="331" t="e">
        <f>IF(SUM(EH78:EN78)&gt;'Datos Mes'!$B$22,'Datos Mes'!$B$22,SUM(EH78:EN78))</f>
        <v>#DIV/0!</v>
      </c>
      <c r="FF78" s="331" t="e">
        <f>FE78*'Datos Mes'!$B$30</f>
        <v>#DIV/0!</v>
      </c>
      <c r="FG78" s="331" t="e">
        <f t="shared" si="203"/>
        <v>#DIV/0!</v>
      </c>
      <c r="FH78" s="331" t="e">
        <f t="shared" si="204"/>
        <v>#DIV/0!</v>
      </c>
      <c r="FI78" s="334" t="e">
        <f>LOOKUP(FH78,'Datos Mes'!$B$54:$B$69,'Datos Mes'!$C$54:$C$69)</f>
        <v>#DIV/0!</v>
      </c>
      <c r="FJ78" s="331" t="e">
        <f>LOOKUP(FH78,'Datos Mes'!$B$54:$B$69,'Datos Mes'!$E$54:$E$69)</f>
        <v>#DIV/0!</v>
      </c>
      <c r="FK78" s="331" t="e">
        <f t="shared" si="205"/>
        <v>#DIV/0!</v>
      </c>
      <c r="FL78" s="331">
        <f t="shared" si="206"/>
        <v>0</v>
      </c>
      <c r="FM78" s="331">
        <f t="shared" si="207"/>
        <v>0</v>
      </c>
      <c r="FN78" s="331">
        <f t="shared" si="208"/>
        <v>0</v>
      </c>
      <c r="FO78" s="331" t="e">
        <f t="shared" si="209"/>
        <v>#DIV/0!</v>
      </c>
      <c r="FP78" s="331" t="e">
        <f t="shared" si="210"/>
        <v>#DIV/0!</v>
      </c>
      <c r="FQ78" s="335" t="e">
        <f t="shared" si="211"/>
        <v>#DIV/0!</v>
      </c>
      <c r="FS78" s="331" t="e">
        <f t="shared" si="212"/>
        <v>#DIV/0!</v>
      </c>
      <c r="FT78" s="331" t="e">
        <f>IF($FB78="Activo",LOOKUP($FA78,'Datos Mes'!$A$87:$A$92,'Datos Mes'!$C$87:$C$92),0)*$EO78</f>
        <v>#DIV/0!</v>
      </c>
      <c r="FU78" s="331" t="e">
        <f>IF($FB78="Activo",'Datos Mes'!$B$31,0)*$EO78</f>
        <v>#DIV/0!</v>
      </c>
      <c r="FV78" s="331" t="e">
        <f>'Datos Mes'!$B$32*$EO78</f>
        <v>#DIV/0!</v>
      </c>
      <c r="FW78" s="331" t="e">
        <f>'Datos Mes'!$D$28*$EO78</f>
        <v>#DIV/0!</v>
      </c>
      <c r="FX78" s="331" t="e">
        <f t="shared" si="213"/>
        <v>#DIV/0!</v>
      </c>
      <c r="FY78" s="331" t="e">
        <f t="shared" si="219"/>
        <v>#DIV/0!</v>
      </c>
      <c r="FZ78" s="331" t="e">
        <f t="shared" si="220"/>
        <v>#DIV/0!</v>
      </c>
      <c r="GA78" s="331">
        <f>(AS78+'Datos Mes'!B$24)*30/12</f>
        <v>9035.326086956522</v>
      </c>
      <c r="GB78" s="331" t="e">
        <f t="shared" si="214"/>
        <v>#DIV/0!</v>
      </c>
      <c r="GC78" s="331" t="e">
        <f t="shared" si="215"/>
        <v>#DIV/0!</v>
      </c>
      <c r="GD78" s="333" t="e">
        <f t="shared" si="216"/>
        <v>#DIV/0!</v>
      </c>
    </row>
    <row r="79" spans="1:186" s="329" customFormat="1" ht="15.75" customHeight="1">
      <c r="A79" s="421"/>
      <c r="B79" s="421"/>
      <c r="C79" s="311">
        <f t="shared" si="221"/>
        <v>0</v>
      </c>
      <c r="D79" s="429"/>
      <c r="E79" s="429"/>
      <c r="F79" s="429"/>
      <c r="G79" s="429"/>
      <c r="H79" s="429"/>
      <c r="I79" s="429"/>
      <c r="J79" s="429"/>
      <c r="K79" s="429"/>
      <c r="L79" s="429"/>
      <c r="M79" s="429"/>
      <c r="N79" s="429"/>
      <c r="O79" s="429"/>
      <c r="P79" s="429"/>
      <c r="Q79" s="429"/>
      <c r="R79" s="312"/>
      <c r="S79" s="430"/>
      <c r="T79" s="429"/>
      <c r="U79" s="429"/>
      <c r="V79" s="429"/>
      <c r="W79" s="429"/>
      <c r="X79" s="429"/>
      <c r="Y79" s="429"/>
      <c r="Z79" s="429"/>
      <c r="AA79" s="429"/>
      <c r="AB79" s="429"/>
      <c r="AC79" s="429"/>
      <c r="AD79" s="429"/>
      <c r="AE79" s="429"/>
      <c r="AF79" s="429"/>
      <c r="AG79" s="429"/>
      <c r="AH79" s="429"/>
      <c r="AI79" s="431"/>
      <c r="AJ79" s="328"/>
      <c r="AK79" s="314">
        <f t="shared" si="175"/>
        <v>0</v>
      </c>
      <c r="AL79" s="469">
        <f t="shared" si="176"/>
        <v>0</v>
      </c>
      <c r="AM79" s="469">
        <f t="shared" si="177"/>
        <v>0</v>
      </c>
      <c r="AN79" s="470">
        <f t="shared" si="178"/>
        <v>0</v>
      </c>
      <c r="AO79" s="469">
        <f t="shared" si="217"/>
        <v>0</v>
      </c>
      <c r="AP79" s="469">
        <f t="shared" si="218"/>
        <v>0</v>
      </c>
      <c r="AQ79" s="471">
        <f t="shared" si="179"/>
        <v>0</v>
      </c>
      <c r="AR79" s="472">
        <f t="shared" si="222"/>
        <v>0</v>
      </c>
      <c r="AS79" s="422"/>
      <c r="AT79" s="423">
        <f t="shared" si="180"/>
        <v>0</v>
      </c>
      <c r="AU79" s="422"/>
      <c r="AV79" s="315">
        <f t="shared" si="181"/>
        <v>0</v>
      </c>
      <c r="AW79" s="422"/>
      <c r="AX79" s="422"/>
      <c r="AY79" s="315">
        <f t="shared" si="182"/>
        <v>0</v>
      </c>
      <c r="AZ79" s="315">
        <f>(AQ79)*'Datos Mes'!$B$27+DB79</f>
        <v>0</v>
      </c>
      <c r="BA79" s="421"/>
      <c r="BB79" s="427"/>
      <c r="BC79" s="438"/>
      <c r="BF79" s="473"/>
      <c r="BG79" s="317">
        <f>(COUNTIF($D79:$AI79,"LL")+DL79)*(AS79-'Datos Mes'!$B$23)</f>
        <v>0</v>
      </c>
      <c r="BH79" s="474">
        <f t="shared" si="183"/>
        <v>0</v>
      </c>
      <c r="BI79" s="402"/>
      <c r="BJ79" s="403"/>
      <c r="BK79" s="403"/>
      <c r="BL79" s="403"/>
      <c r="BM79" s="403"/>
      <c r="BN79" s="403"/>
      <c r="BO79" s="403"/>
      <c r="BP79" s="403"/>
      <c r="BQ79" s="403"/>
      <c r="BR79" s="403"/>
      <c r="BS79" s="403"/>
      <c r="BT79" s="404"/>
      <c r="BU79" s="404"/>
      <c r="BV79" s="404"/>
      <c r="BW79" s="405"/>
      <c r="BX79" s="406"/>
      <c r="BY79" s="403"/>
      <c r="BZ79" s="403"/>
      <c r="CA79" s="407"/>
      <c r="CB79" s="407"/>
      <c r="CC79" s="408"/>
      <c r="CD79" s="408"/>
      <c r="CE79" s="408"/>
      <c r="CF79" s="408"/>
      <c r="CG79" s="408"/>
      <c r="CH79" s="407"/>
      <c r="CI79" s="407"/>
      <c r="CJ79" s="408"/>
      <c r="CK79" s="408"/>
      <c r="CL79" s="408"/>
      <c r="CM79" s="408"/>
      <c r="CN79" s="408"/>
      <c r="CO79" s="407"/>
      <c r="CP79" s="409"/>
      <c r="CQ79" s="410"/>
      <c r="CR79" s="411"/>
      <c r="CS79" s="410"/>
      <c r="CT79" s="410"/>
      <c r="CU79" s="410"/>
      <c r="CV79" s="410"/>
      <c r="CW79" s="410"/>
      <c r="CX79" s="404"/>
      <c r="CY79" s="404"/>
      <c r="CZ79" s="320">
        <f t="shared" si="184"/>
        <v>0</v>
      </c>
      <c r="DA79" s="321"/>
      <c r="DB79" s="414"/>
      <c r="DC79" s="322">
        <f t="shared" si="185"/>
        <v>0</v>
      </c>
      <c r="DD79" s="413"/>
      <c r="DE79" s="414"/>
      <c r="DF79" s="323">
        <f t="shared" si="186"/>
        <v>0</v>
      </c>
      <c r="DG79" s="323">
        <f t="shared" si="187"/>
        <v>0</v>
      </c>
      <c r="DH79" s="324">
        <f t="shared" si="188"/>
        <v>0</v>
      </c>
      <c r="DI79" s="325">
        <f t="shared" si="189"/>
        <v>0</v>
      </c>
      <c r="DJ79" s="177"/>
      <c r="DK79" s="315">
        <f t="shared" si="190"/>
        <v>0</v>
      </c>
      <c r="DL79" s="315">
        <f t="shared" si="191"/>
        <v>0</v>
      </c>
      <c r="DM79" s="315">
        <f t="shared" si="192"/>
        <v>0</v>
      </c>
      <c r="DN79" s="415"/>
      <c r="DO79" s="416"/>
      <c r="DP79" s="416"/>
      <c r="DQ79" s="416"/>
      <c r="DR79" s="417"/>
      <c r="DS79" s="416"/>
      <c r="DT79" s="416"/>
      <c r="DU79" s="416"/>
      <c r="DV79" s="418"/>
      <c r="DW79" s="416"/>
      <c r="DX79" s="416"/>
      <c r="DY79" s="419"/>
      <c r="DZ79" s="419"/>
      <c r="EA79" s="420"/>
      <c r="EB79" s="313"/>
      <c r="EC79" s="329" t="s">
        <v>133</v>
      </c>
      <c r="EF79" s="330">
        <f>'Datos Mes'!$B$23</f>
        <v>7000</v>
      </c>
      <c r="EG79" s="330">
        <f t="shared" si="193"/>
        <v>0</v>
      </c>
      <c r="EH79" s="330">
        <f t="shared" si="194"/>
        <v>0</v>
      </c>
      <c r="EI79" s="330" t="e">
        <f t="shared" si="195"/>
        <v>#DIV/0!</v>
      </c>
      <c r="EJ79" s="330" t="e">
        <f t="shared" si="196"/>
        <v>#DIV/0!</v>
      </c>
      <c r="EK79" s="330">
        <f t="shared" si="197"/>
        <v>0</v>
      </c>
      <c r="EL79" s="330">
        <f t="shared" si="198"/>
        <v>0</v>
      </c>
      <c r="EM79" s="330">
        <f t="shared" si="199"/>
        <v>0</v>
      </c>
      <c r="EN79" s="330">
        <f>'Datos Mes'!$B$24*AL79</f>
        <v>0</v>
      </c>
      <c r="EO79" s="330" t="e">
        <f>IF(SUM(EH79:EN79)&gt;'Datos Mes'!$B$21,'Datos Mes'!$B$21,SUM(EH79:EN79))</f>
        <v>#DIV/0!</v>
      </c>
      <c r="EP79" s="330" t="e">
        <f>IF(SUM(EH79:EN79)&gt;'Datos Mes'!$B$21,SUM(EH79:EN79)-EO79,0)</f>
        <v>#DIV/0!</v>
      </c>
      <c r="EQ79" s="330"/>
      <c r="ER79" s="330" t="e">
        <f>LOOKUP(EO79/AL79,'Datos Mes'!$B$75:$B$82,'Datos Mes'!$C$75:$C$82)*EQ79</f>
        <v>#DIV/0!</v>
      </c>
      <c r="ES79" s="330">
        <f>'Datos Mes'!$B$25*$AQ79</f>
        <v>0</v>
      </c>
      <c r="ET79" s="330">
        <f>'Datos Mes'!$B$26*$AQ79</f>
        <v>0</v>
      </c>
      <c r="EU79" s="330">
        <f t="shared" si="200"/>
        <v>0</v>
      </c>
      <c r="EV79" s="331" t="e">
        <f t="shared" si="201"/>
        <v>#DIV/0!</v>
      </c>
      <c r="EW79" s="455" t="s">
        <v>244</v>
      </c>
      <c r="EX79" s="457"/>
      <c r="EY79" s="331" t="e">
        <f>'Datos Mes'!$B$28*EO79</f>
        <v>#DIV/0!</v>
      </c>
      <c r="EZ79" s="331" t="e">
        <f>IF(EX79*'Datos Mes'!$B$19-EY79&gt;0,EX79*'Datos Mes'!$B$19-EY79,0)</f>
        <v>#DIV/0!</v>
      </c>
      <c r="FA79" s="456" t="s">
        <v>233</v>
      </c>
      <c r="FB79" s="455" t="s">
        <v>245</v>
      </c>
      <c r="FC79" s="333"/>
      <c r="FD79" s="331" t="e">
        <f t="shared" si="202"/>
        <v>#DIV/0!</v>
      </c>
      <c r="FE79" s="331" t="e">
        <f>IF(SUM(EH79:EN79)&gt;'Datos Mes'!$B$22,'Datos Mes'!$B$22,SUM(EH79:EN79))</f>
        <v>#DIV/0!</v>
      </c>
      <c r="FF79" s="331" t="e">
        <f>FE79*'Datos Mes'!$B$30</f>
        <v>#DIV/0!</v>
      </c>
      <c r="FG79" s="331" t="e">
        <f t="shared" si="203"/>
        <v>#DIV/0!</v>
      </c>
      <c r="FH79" s="331" t="e">
        <f t="shared" si="204"/>
        <v>#DIV/0!</v>
      </c>
      <c r="FI79" s="334" t="e">
        <f>LOOKUP(FH79,'Datos Mes'!$B$54:$B$69,'Datos Mes'!$C$54:$C$69)</f>
        <v>#DIV/0!</v>
      </c>
      <c r="FJ79" s="331" t="e">
        <f>LOOKUP(FH79,'Datos Mes'!$B$54:$B$69,'Datos Mes'!$E$54:$E$69)</f>
        <v>#DIV/0!</v>
      </c>
      <c r="FK79" s="331" t="e">
        <f t="shared" si="205"/>
        <v>#DIV/0!</v>
      </c>
      <c r="FL79" s="331">
        <f t="shared" si="206"/>
        <v>0</v>
      </c>
      <c r="FM79" s="331">
        <f t="shared" si="207"/>
        <v>0</v>
      </c>
      <c r="FN79" s="331">
        <f t="shared" si="208"/>
        <v>0</v>
      </c>
      <c r="FO79" s="331" t="e">
        <f t="shared" si="209"/>
        <v>#DIV/0!</v>
      </c>
      <c r="FP79" s="331" t="e">
        <f t="shared" si="210"/>
        <v>#DIV/0!</v>
      </c>
      <c r="FQ79" s="335" t="e">
        <f t="shared" si="211"/>
        <v>#DIV/0!</v>
      </c>
      <c r="FS79" s="331" t="e">
        <f t="shared" si="212"/>
        <v>#DIV/0!</v>
      </c>
      <c r="FT79" s="331" t="e">
        <f>IF($FB79="Activo",LOOKUP($FA79,'Datos Mes'!$A$87:$A$92,'Datos Mes'!$C$87:$C$92),0)*$EO79</f>
        <v>#DIV/0!</v>
      </c>
      <c r="FU79" s="331" t="e">
        <f>IF($FB79="Activo",'Datos Mes'!$B$31,0)*$EO79</f>
        <v>#DIV/0!</v>
      </c>
      <c r="FV79" s="331" t="e">
        <f>'Datos Mes'!$B$32*$EO79</f>
        <v>#DIV/0!</v>
      </c>
      <c r="FW79" s="331" t="e">
        <f>'Datos Mes'!$D$28*$EO79</f>
        <v>#DIV/0!</v>
      </c>
      <c r="FX79" s="331" t="e">
        <f t="shared" si="213"/>
        <v>#DIV/0!</v>
      </c>
      <c r="FY79" s="331" t="e">
        <f t="shared" si="219"/>
        <v>#DIV/0!</v>
      </c>
      <c r="FZ79" s="331" t="e">
        <f t="shared" si="220"/>
        <v>#DIV/0!</v>
      </c>
      <c r="GA79" s="331">
        <f>(AS79+'Datos Mes'!B$24)*30/12</f>
        <v>9035.326086956522</v>
      </c>
      <c r="GB79" s="331" t="e">
        <f t="shared" si="214"/>
        <v>#DIV/0!</v>
      </c>
      <c r="GC79" s="331" t="e">
        <f t="shared" si="215"/>
        <v>#DIV/0!</v>
      </c>
      <c r="GD79" s="333" t="e">
        <f t="shared" si="216"/>
        <v>#DIV/0!</v>
      </c>
    </row>
    <row r="80" spans="1:186" s="329" customFormat="1" ht="15.75" customHeight="1">
      <c r="A80" s="421"/>
      <c r="B80" s="421"/>
      <c r="C80" s="311">
        <f t="shared" si="221"/>
        <v>0</v>
      </c>
      <c r="D80" s="429"/>
      <c r="E80" s="429"/>
      <c r="F80" s="429"/>
      <c r="G80" s="429"/>
      <c r="H80" s="429"/>
      <c r="I80" s="429"/>
      <c r="J80" s="429"/>
      <c r="K80" s="429"/>
      <c r="L80" s="429"/>
      <c r="M80" s="429"/>
      <c r="N80" s="429"/>
      <c r="O80" s="429"/>
      <c r="P80" s="429"/>
      <c r="Q80" s="429"/>
      <c r="R80" s="312"/>
      <c r="S80" s="430"/>
      <c r="T80" s="429"/>
      <c r="U80" s="429"/>
      <c r="V80" s="429"/>
      <c r="W80" s="429"/>
      <c r="X80" s="429"/>
      <c r="Y80" s="429"/>
      <c r="Z80" s="429"/>
      <c r="AA80" s="429"/>
      <c r="AB80" s="429"/>
      <c r="AC80" s="429"/>
      <c r="AD80" s="429"/>
      <c r="AE80" s="429"/>
      <c r="AF80" s="429"/>
      <c r="AG80" s="429"/>
      <c r="AH80" s="429"/>
      <c r="AI80" s="431"/>
      <c r="AJ80" s="328"/>
      <c r="AK80" s="314">
        <f t="shared" si="175"/>
        <v>0</v>
      </c>
      <c r="AL80" s="469">
        <f t="shared" si="176"/>
        <v>0</v>
      </c>
      <c r="AM80" s="469">
        <f t="shared" si="177"/>
        <v>0</v>
      </c>
      <c r="AN80" s="470">
        <f t="shared" si="178"/>
        <v>0</v>
      </c>
      <c r="AO80" s="469">
        <f t="shared" si="217"/>
        <v>0</v>
      </c>
      <c r="AP80" s="469">
        <f t="shared" si="218"/>
        <v>0</v>
      </c>
      <c r="AQ80" s="471">
        <f t="shared" si="179"/>
        <v>0</v>
      </c>
      <c r="AR80" s="472">
        <f t="shared" si="222"/>
        <v>0</v>
      </c>
      <c r="AS80" s="422"/>
      <c r="AT80" s="423">
        <f t="shared" si="180"/>
        <v>0</v>
      </c>
      <c r="AU80" s="422"/>
      <c r="AV80" s="315">
        <f t="shared" si="181"/>
        <v>0</v>
      </c>
      <c r="AW80" s="422"/>
      <c r="AX80" s="422"/>
      <c r="AY80" s="315">
        <f t="shared" si="182"/>
        <v>0</v>
      </c>
      <c r="AZ80" s="315">
        <f>(AQ80)*'Datos Mes'!$B$27+DB80</f>
        <v>0</v>
      </c>
      <c r="BA80" s="421"/>
      <c r="BB80" s="427"/>
      <c r="BC80" s="438"/>
      <c r="BF80" s="473"/>
      <c r="BG80" s="317">
        <f>(COUNTIF($D80:$AI80,"LL")+DL80)*(AS80-'Datos Mes'!$B$23)</f>
        <v>0</v>
      </c>
      <c r="BH80" s="474">
        <f t="shared" si="183"/>
        <v>0</v>
      </c>
      <c r="BI80" s="402"/>
      <c r="BJ80" s="403"/>
      <c r="BK80" s="403"/>
      <c r="BL80" s="403"/>
      <c r="BM80" s="403"/>
      <c r="BN80" s="403"/>
      <c r="BO80" s="403"/>
      <c r="BP80" s="403"/>
      <c r="BQ80" s="403"/>
      <c r="BR80" s="403"/>
      <c r="BS80" s="403"/>
      <c r="BT80" s="404"/>
      <c r="BU80" s="404"/>
      <c r="BV80" s="404"/>
      <c r="BW80" s="405"/>
      <c r="BX80" s="406"/>
      <c r="BY80" s="403"/>
      <c r="BZ80" s="403"/>
      <c r="CA80" s="407"/>
      <c r="CB80" s="407"/>
      <c r="CC80" s="408"/>
      <c r="CD80" s="408"/>
      <c r="CE80" s="408"/>
      <c r="CF80" s="408"/>
      <c r="CG80" s="408"/>
      <c r="CH80" s="407"/>
      <c r="CI80" s="407"/>
      <c r="CJ80" s="408"/>
      <c r="CK80" s="408"/>
      <c r="CL80" s="408"/>
      <c r="CM80" s="408"/>
      <c r="CN80" s="408"/>
      <c r="CO80" s="407"/>
      <c r="CP80" s="409"/>
      <c r="CQ80" s="410"/>
      <c r="CR80" s="411"/>
      <c r="CS80" s="410"/>
      <c r="CT80" s="410"/>
      <c r="CU80" s="410"/>
      <c r="CV80" s="410"/>
      <c r="CW80" s="410"/>
      <c r="CX80" s="404"/>
      <c r="CY80" s="404"/>
      <c r="CZ80" s="320">
        <f t="shared" si="184"/>
        <v>0</v>
      </c>
      <c r="DA80" s="321"/>
      <c r="DB80" s="414"/>
      <c r="DC80" s="322">
        <f t="shared" si="185"/>
        <v>0</v>
      </c>
      <c r="DD80" s="413"/>
      <c r="DE80" s="414"/>
      <c r="DF80" s="323">
        <f t="shared" si="186"/>
        <v>0</v>
      </c>
      <c r="DG80" s="323">
        <f t="shared" si="187"/>
        <v>0</v>
      </c>
      <c r="DH80" s="324">
        <f t="shared" si="188"/>
        <v>0</v>
      </c>
      <c r="DI80" s="325">
        <f t="shared" si="189"/>
        <v>0</v>
      </c>
      <c r="DJ80" s="177"/>
      <c r="DK80" s="315">
        <f t="shared" si="190"/>
        <v>0</v>
      </c>
      <c r="DL80" s="315">
        <f t="shared" si="191"/>
        <v>0</v>
      </c>
      <c r="DM80" s="315">
        <f t="shared" si="192"/>
        <v>0</v>
      </c>
      <c r="DN80" s="415"/>
      <c r="DO80" s="416"/>
      <c r="DP80" s="416"/>
      <c r="DQ80" s="416"/>
      <c r="DR80" s="417"/>
      <c r="DS80" s="416"/>
      <c r="DT80" s="416"/>
      <c r="DU80" s="416"/>
      <c r="DV80" s="418"/>
      <c r="DW80" s="416"/>
      <c r="DX80" s="416"/>
      <c r="DY80" s="419"/>
      <c r="DZ80" s="419"/>
      <c r="EA80" s="420"/>
      <c r="EB80" s="313"/>
      <c r="EC80" s="329" t="s">
        <v>133</v>
      </c>
      <c r="EF80" s="330">
        <f>'Datos Mes'!$B$23</f>
        <v>7000</v>
      </c>
      <c r="EG80" s="330">
        <f t="shared" si="193"/>
        <v>0</v>
      </c>
      <c r="EH80" s="330">
        <f t="shared" si="194"/>
        <v>0</v>
      </c>
      <c r="EI80" s="330" t="e">
        <f t="shared" si="195"/>
        <v>#DIV/0!</v>
      </c>
      <c r="EJ80" s="330" t="e">
        <f t="shared" si="196"/>
        <v>#DIV/0!</v>
      </c>
      <c r="EK80" s="330">
        <f t="shared" si="197"/>
        <v>0</v>
      </c>
      <c r="EL80" s="330">
        <f t="shared" si="198"/>
        <v>0</v>
      </c>
      <c r="EM80" s="330">
        <f t="shared" si="199"/>
        <v>0</v>
      </c>
      <c r="EN80" s="330">
        <f>'Datos Mes'!$B$24*AL80</f>
        <v>0</v>
      </c>
      <c r="EO80" s="330" t="e">
        <f>IF(SUM(EH80:EN80)&gt;'Datos Mes'!$B$21,'Datos Mes'!$B$21,SUM(EH80:EN80))</f>
        <v>#DIV/0!</v>
      </c>
      <c r="EP80" s="330" t="e">
        <f>IF(SUM(EH80:EN80)&gt;'Datos Mes'!$B$21,SUM(EH80:EN80)-EO80,0)</f>
        <v>#DIV/0!</v>
      </c>
      <c r="EQ80" s="330"/>
      <c r="ER80" s="330" t="e">
        <f>LOOKUP(EO80/AL80,'Datos Mes'!$B$75:$B$82,'Datos Mes'!$C$75:$C$82)*EQ80</f>
        <v>#DIV/0!</v>
      </c>
      <c r="ES80" s="330">
        <f>'Datos Mes'!$B$25*$AQ80</f>
        <v>0</v>
      </c>
      <c r="ET80" s="330">
        <f>'Datos Mes'!$B$26*$AQ80</f>
        <v>0</v>
      </c>
      <c r="EU80" s="330">
        <f t="shared" si="200"/>
        <v>0</v>
      </c>
      <c r="EV80" s="331" t="e">
        <f t="shared" si="201"/>
        <v>#DIV/0!</v>
      </c>
      <c r="EW80" s="455" t="s">
        <v>244</v>
      </c>
      <c r="EX80" s="457"/>
      <c r="EY80" s="331" t="e">
        <f>'Datos Mes'!$B$28*EO80</f>
        <v>#DIV/0!</v>
      </c>
      <c r="EZ80" s="331" t="e">
        <f>IF(EX80*'Datos Mes'!$B$19-EY80&gt;0,EX80*'Datos Mes'!$B$19-EY80,0)</f>
        <v>#DIV/0!</v>
      </c>
      <c r="FA80" s="456" t="s">
        <v>233</v>
      </c>
      <c r="FB80" s="455" t="s">
        <v>245</v>
      </c>
      <c r="FC80" s="333"/>
      <c r="FD80" s="331" t="e">
        <f t="shared" si="202"/>
        <v>#DIV/0!</v>
      </c>
      <c r="FE80" s="331" t="e">
        <f>IF(SUM(EH80:EN80)&gt;'Datos Mes'!$B$22,'Datos Mes'!$B$22,SUM(EH80:EN80))</f>
        <v>#DIV/0!</v>
      </c>
      <c r="FF80" s="331" t="e">
        <f>FE80*'Datos Mes'!$B$30</f>
        <v>#DIV/0!</v>
      </c>
      <c r="FG80" s="331" t="e">
        <f t="shared" si="203"/>
        <v>#DIV/0!</v>
      </c>
      <c r="FH80" s="331" t="e">
        <f t="shared" si="204"/>
        <v>#DIV/0!</v>
      </c>
      <c r="FI80" s="334" t="e">
        <f>LOOKUP(FH80,'Datos Mes'!$B$54:$B$69,'Datos Mes'!$C$54:$C$69)</f>
        <v>#DIV/0!</v>
      </c>
      <c r="FJ80" s="331" t="e">
        <f>LOOKUP(FH80,'Datos Mes'!$B$54:$B$69,'Datos Mes'!$E$54:$E$69)</f>
        <v>#DIV/0!</v>
      </c>
      <c r="FK80" s="331" t="e">
        <f t="shared" si="205"/>
        <v>#DIV/0!</v>
      </c>
      <c r="FL80" s="331">
        <f t="shared" si="206"/>
        <v>0</v>
      </c>
      <c r="FM80" s="331">
        <f t="shared" si="207"/>
        <v>0</v>
      </c>
      <c r="FN80" s="331">
        <f t="shared" si="208"/>
        <v>0</v>
      </c>
      <c r="FO80" s="331" t="e">
        <f t="shared" si="209"/>
        <v>#DIV/0!</v>
      </c>
      <c r="FP80" s="331" t="e">
        <f t="shared" si="210"/>
        <v>#DIV/0!</v>
      </c>
      <c r="FQ80" s="335" t="e">
        <f t="shared" si="211"/>
        <v>#DIV/0!</v>
      </c>
      <c r="FS80" s="331" t="e">
        <f t="shared" si="212"/>
        <v>#DIV/0!</v>
      </c>
      <c r="FT80" s="331" t="e">
        <f>IF($FB80="Activo",LOOKUP($FA80,'Datos Mes'!$A$87:$A$92,'Datos Mes'!$C$87:$C$92),0)*$EO80</f>
        <v>#DIV/0!</v>
      </c>
      <c r="FU80" s="331" t="e">
        <f>IF($FB80="Activo",'Datos Mes'!$B$31,0)*$EO80</f>
        <v>#DIV/0!</v>
      </c>
      <c r="FV80" s="331" t="e">
        <f>'Datos Mes'!$B$32*$EO80</f>
        <v>#DIV/0!</v>
      </c>
      <c r="FW80" s="331" t="e">
        <f>'Datos Mes'!$D$28*$EO80</f>
        <v>#DIV/0!</v>
      </c>
      <c r="FX80" s="331" t="e">
        <f t="shared" si="213"/>
        <v>#DIV/0!</v>
      </c>
      <c r="FY80" s="331" t="e">
        <f t="shared" si="219"/>
        <v>#DIV/0!</v>
      </c>
      <c r="FZ80" s="331" t="e">
        <f t="shared" si="220"/>
        <v>#DIV/0!</v>
      </c>
      <c r="GA80" s="331">
        <f>(AS80+'Datos Mes'!B$24)*30/12</f>
        <v>9035.326086956522</v>
      </c>
      <c r="GB80" s="331" t="e">
        <f t="shared" si="214"/>
        <v>#DIV/0!</v>
      </c>
      <c r="GC80" s="331" t="e">
        <f t="shared" si="215"/>
        <v>#DIV/0!</v>
      </c>
      <c r="GD80" s="333" t="e">
        <f t="shared" si="216"/>
        <v>#DIV/0!</v>
      </c>
    </row>
    <row r="81" spans="1:186" s="329" customFormat="1" ht="15.75" customHeight="1">
      <c r="A81" s="421"/>
      <c r="B81" s="421"/>
      <c r="C81" s="311">
        <f t="shared" si="221"/>
        <v>0</v>
      </c>
      <c r="D81" s="429"/>
      <c r="E81" s="429"/>
      <c r="F81" s="429"/>
      <c r="G81" s="429"/>
      <c r="H81" s="429"/>
      <c r="I81" s="429"/>
      <c r="J81" s="429"/>
      <c r="K81" s="429"/>
      <c r="L81" s="429"/>
      <c r="M81" s="429"/>
      <c r="N81" s="429"/>
      <c r="O81" s="429"/>
      <c r="P81" s="429"/>
      <c r="Q81" s="429"/>
      <c r="R81" s="312"/>
      <c r="S81" s="430"/>
      <c r="T81" s="429"/>
      <c r="U81" s="429"/>
      <c r="V81" s="429"/>
      <c r="W81" s="429"/>
      <c r="X81" s="429"/>
      <c r="Y81" s="429"/>
      <c r="Z81" s="429"/>
      <c r="AA81" s="429"/>
      <c r="AB81" s="429"/>
      <c r="AC81" s="429"/>
      <c r="AD81" s="429"/>
      <c r="AE81" s="429"/>
      <c r="AF81" s="429"/>
      <c r="AG81" s="429"/>
      <c r="AH81" s="429"/>
      <c r="AI81" s="431"/>
      <c r="AJ81" s="328"/>
      <c r="AK81" s="314">
        <f t="shared" si="175"/>
        <v>0</v>
      </c>
      <c r="AL81" s="469">
        <f t="shared" si="176"/>
        <v>0</v>
      </c>
      <c r="AM81" s="469">
        <f t="shared" si="177"/>
        <v>0</v>
      </c>
      <c r="AN81" s="470">
        <f t="shared" si="178"/>
        <v>0</v>
      </c>
      <c r="AO81" s="469">
        <f t="shared" si="217"/>
        <v>0</v>
      </c>
      <c r="AP81" s="469">
        <f t="shared" si="218"/>
        <v>0</v>
      </c>
      <c r="AQ81" s="471">
        <f t="shared" si="179"/>
        <v>0</v>
      </c>
      <c r="AR81" s="472">
        <f t="shared" si="222"/>
        <v>0</v>
      </c>
      <c r="AS81" s="422"/>
      <c r="AT81" s="423">
        <f t="shared" si="180"/>
        <v>0</v>
      </c>
      <c r="AU81" s="422"/>
      <c r="AV81" s="315">
        <f t="shared" si="181"/>
        <v>0</v>
      </c>
      <c r="AW81" s="422"/>
      <c r="AX81" s="422"/>
      <c r="AY81" s="315">
        <f t="shared" si="182"/>
        <v>0</v>
      </c>
      <c r="AZ81" s="315">
        <f>(AQ81)*'Datos Mes'!$B$27+DB81</f>
        <v>0</v>
      </c>
      <c r="BA81" s="421"/>
      <c r="BB81" s="427"/>
      <c r="BC81" s="438"/>
      <c r="BF81" s="473"/>
      <c r="BG81" s="317">
        <f>(COUNTIF($D81:$AI81,"LL")+DL81)*(AS81-'Datos Mes'!$B$23)</f>
        <v>0</v>
      </c>
      <c r="BH81" s="474">
        <f t="shared" si="183"/>
        <v>0</v>
      </c>
      <c r="BI81" s="402"/>
      <c r="BJ81" s="403"/>
      <c r="BK81" s="403"/>
      <c r="BL81" s="403"/>
      <c r="BM81" s="403"/>
      <c r="BN81" s="403"/>
      <c r="BO81" s="403"/>
      <c r="BP81" s="403"/>
      <c r="BQ81" s="403"/>
      <c r="BR81" s="403"/>
      <c r="BS81" s="403"/>
      <c r="BT81" s="404"/>
      <c r="BU81" s="404"/>
      <c r="BV81" s="404"/>
      <c r="BW81" s="405"/>
      <c r="BX81" s="406"/>
      <c r="BY81" s="403"/>
      <c r="BZ81" s="403"/>
      <c r="CA81" s="407"/>
      <c r="CB81" s="407"/>
      <c r="CC81" s="408"/>
      <c r="CD81" s="408"/>
      <c r="CE81" s="408"/>
      <c r="CF81" s="408"/>
      <c r="CG81" s="408"/>
      <c r="CH81" s="407"/>
      <c r="CI81" s="407"/>
      <c r="CJ81" s="408"/>
      <c r="CK81" s="408"/>
      <c r="CL81" s="408"/>
      <c r="CM81" s="408"/>
      <c r="CN81" s="408"/>
      <c r="CO81" s="407"/>
      <c r="CP81" s="409"/>
      <c r="CQ81" s="410"/>
      <c r="CR81" s="411"/>
      <c r="CS81" s="410"/>
      <c r="CT81" s="410"/>
      <c r="CU81" s="410"/>
      <c r="CV81" s="410"/>
      <c r="CW81" s="410"/>
      <c r="CX81" s="404"/>
      <c r="CY81" s="404"/>
      <c r="CZ81" s="320">
        <f t="shared" si="184"/>
        <v>0</v>
      </c>
      <c r="DA81" s="321"/>
      <c r="DB81" s="414"/>
      <c r="DC81" s="322">
        <f t="shared" si="185"/>
        <v>0</v>
      </c>
      <c r="DD81" s="413"/>
      <c r="DE81" s="414"/>
      <c r="DF81" s="323">
        <f t="shared" si="186"/>
        <v>0</v>
      </c>
      <c r="DG81" s="323">
        <f t="shared" si="187"/>
        <v>0</v>
      </c>
      <c r="DH81" s="324">
        <f t="shared" si="188"/>
        <v>0</v>
      </c>
      <c r="DI81" s="325">
        <f t="shared" si="189"/>
        <v>0</v>
      </c>
      <c r="DJ81" s="177"/>
      <c r="DK81" s="315">
        <f t="shared" si="190"/>
        <v>0</v>
      </c>
      <c r="DL81" s="315">
        <f t="shared" si="191"/>
        <v>0</v>
      </c>
      <c r="DM81" s="315">
        <f t="shared" si="192"/>
        <v>0</v>
      </c>
      <c r="DN81" s="415"/>
      <c r="DO81" s="416"/>
      <c r="DP81" s="416"/>
      <c r="DQ81" s="416"/>
      <c r="DR81" s="417"/>
      <c r="DS81" s="416"/>
      <c r="DT81" s="416"/>
      <c r="DU81" s="416"/>
      <c r="DV81" s="418"/>
      <c r="DW81" s="416"/>
      <c r="DX81" s="416"/>
      <c r="DY81" s="419"/>
      <c r="DZ81" s="419"/>
      <c r="EA81" s="420"/>
      <c r="EB81" s="313"/>
      <c r="EC81" s="329" t="s">
        <v>133</v>
      </c>
      <c r="EF81" s="330">
        <f>'Datos Mes'!$B$23</f>
        <v>7000</v>
      </c>
      <c r="EG81" s="330">
        <f t="shared" si="193"/>
        <v>0</v>
      </c>
      <c r="EH81" s="330">
        <f t="shared" si="194"/>
        <v>0</v>
      </c>
      <c r="EI81" s="330" t="e">
        <f t="shared" si="195"/>
        <v>#DIV/0!</v>
      </c>
      <c r="EJ81" s="330" t="e">
        <f t="shared" si="196"/>
        <v>#DIV/0!</v>
      </c>
      <c r="EK81" s="330">
        <f t="shared" si="197"/>
        <v>0</v>
      </c>
      <c r="EL81" s="330">
        <f t="shared" si="198"/>
        <v>0</v>
      </c>
      <c r="EM81" s="330">
        <f t="shared" si="199"/>
        <v>0</v>
      </c>
      <c r="EN81" s="330">
        <f>'Datos Mes'!$B$24*AL81</f>
        <v>0</v>
      </c>
      <c r="EO81" s="330" t="e">
        <f>IF(SUM(EH81:EN81)&gt;'Datos Mes'!$B$21,'Datos Mes'!$B$21,SUM(EH81:EN81))</f>
        <v>#DIV/0!</v>
      </c>
      <c r="EP81" s="330" t="e">
        <f>IF(SUM(EH81:EN81)&gt;'Datos Mes'!$B$21,SUM(EH81:EN81)-EO81,0)</f>
        <v>#DIV/0!</v>
      </c>
      <c r="EQ81" s="330"/>
      <c r="ER81" s="330" t="e">
        <f>LOOKUP(EO81/AL81,'Datos Mes'!$B$75:$B$82,'Datos Mes'!$C$75:$C$82)*EQ81</f>
        <v>#DIV/0!</v>
      </c>
      <c r="ES81" s="330">
        <f>'Datos Mes'!$B$25*$AQ81</f>
        <v>0</v>
      </c>
      <c r="ET81" s="330">
        <f>'Datos Mes'!$B$26*$AQ81</f>
        <v>0</v>
      </c>
      <c r="EU81" s="330">
        <f t="shared" si="200"/>
        <v>0</v>
      </c>
      <c r="EV81" s="331" t="e">
        <f t="shared" si="201"/>
        <v>#DIV/0!</v>
      </c>
      <c r="EW81" s="455" t="s">
        <v>244</v>
      </c>
      <c r="EX81" s="457"/>
      <c r="EY81" s="331" t="e">
        <f>'Datos Mes'!$B$28*EO81</f>
        <v>#DIV/0!</v>
      </c>
      <c r="EZ81" s="331" t="e">
        <f>IF(EX81*'Datos Mes'!$B$19-EY81&gt;0,EX81*'Datos Mes'!$B$19-EY81,0)</f>
        <v>#DIV/0!</v>
      </c>
      <c r="FA81" s="456" t="s">
        <v>233</v>
      </c>
      <c r="FB81" s="455" t="s">
        <v>245</v>
      </c>
      <c r="FC81" s="333"/>
      <c r="FD81" s="331" t="e">
        <f t="shared" si="202"/>
        <v>#DIV/0!</v>
      </c>
      <c r="FE81" s="331" t="e">
        <f>IF(SUM(EH81:EN81)&gt;'Datos Mes'!$B$22,'Datos Mes'!$B$22,SUM(EH81:EN81))</f>
        <v>#DIV/0!</v>
      </c>
      <c r="FF81" s="331" t="e">
        <f>FE81*'Datos Mes'!$B$30</f>
        <v>#DIV/0!</v>
      </c>
      <c r="FG81" s="331" t="e">
        <f t="shared" si="203"/>
        <v>#DIV/0!</v>
      </c>
      <c r="FH81" s="331" t="e">
        <f t="shared" si="204"/>
        <v>#DIV/0!</v>
      </c>
      <c r="FI81" s="334" t="e">
        <f>LOOKUP(FH81,'Datos Mes'!$B$54:$B$69,'Datos Mes'!$C$54:$C$69)</f>
        <v>#DIV/0!</v>
      </c>
      <c r="FJ81" s="331" t="e">
        <f>LOOKUP(FH81,'Datos Mes'!$B$54:$B$69,'Datos Mes'!$E$54:$E$69)</f>
        <v>#DIV/0!</v>
      </c>
      <c r="FK81" s="331" t="e">
        <f t="shared" si="205"/>
        <v>#DIV/0!</v>
      </c>
      <c r="FL81" s="331">
        <f t="shared" si="206"/>
        <v>0</v>
      </c>
      <c r="FM81" s="331">
        <f t="shared" si="207"/>
        <v>0</v>
      </c>
      <c r="FN81" s="331">
        <f t="shared" si="208"/>
        <v>0</v>
      </c>
      <c r="FO81" s="331" t="e">
        <f t="shared" si="209"/>
        <v>#DIV/0!</v>
      </c>
      <c r="FP81" s="331" t="e">
        <f t="shared" si="210"/>
        <v>#DIV/0!</v>
      </c>
      <c r="FQ81" s="335" t="e">
        <f t="shared" si="211"/>
        <v>#DIV/0!</v>
      </c>
      <c r="FS81" s="331" t="e">
        <f t="shared" si="212"/>
        <v>#DIV/0!</v>
      </c>
      <c r="FT81" s="331" t="e">
        <f>IF($FB81="Activo",LOOKUP($FA81,'Datos Mes'!$A$87:$A$92,'Datos Mes'!$C$87:$C$92),0)*$EO81</f>
        <v>#DIV/0!</v>
      </c>
      <c r="FU81" s="331" t="e">
        <f>IF($FB81="Activo",'Datos Mes'!$B$31,0)*$EO81</f>
        <v>#DIV/0!</v>
      </c>
      <c r="FV81" s="331" t="e">
        <f>'Datos Mes'!$B$32*$EO81</f>
        <v>#DIV/0!</v>
      </c>
      <c r="FW81" s="331" t="e">
        <f>'Datos Mes'!$D$28*$EO81</f>
        <v>#DIV/0!</v>
      </c>
      <c r="FX81" s="331" t="e">
        <f t="shared" si="213"/>
        <v>#DIV/0!</v>
      </c>
      <c r="FY81" s="331" t="e">
        <f t="shared" si="219"/>
        <v>#DIV/0!</v>
      </c>
      <c r="FZ81" s="331" t="e">
        <f t="shared" si="220"/>
        <v>#DIV/0!</v>
      </c>
      <c r="GA81" s="331">
        <f>(AS81+'Datos Mes'!B$24)*30/12</f>
        <v>9035.326086956522</v>
      </c>
      <c r="GB81" s="331" t="e">
        <f t="shared" si="214"/>
        <v>#DIV/0!</v>
      </c>
      <c r="GC81" s="331" t="e">
        <f t="shared" si="215"/>
        <v>#DIV/0!</v>
      </c>
      <c r="GD81" s="333" t="e">
        <f t="shared" si="216"/>
        <v>#DIV/0!</v>
      </c>
    </row>
    <row r="82" spans="1:186" s="329" customFormat="1" ht="15.75" customHeight="1">
      <c r="A82" s="421"/>
      <c r="B82" s="421"/>
      <c r="C82" s="311">
        <f t="shared" si="221"/>
        <v>0</v>
      </c>
      <c r="D82" s="429"/>
      <c r="E82" s="429"/>
      <c r="F82" s="429"/>
      <c r="G82" s="429"/>
      <c r="H82" s="429"/>
      <c r="I82" s="429"/>
      <c r="J82" s="429"/>
      <c r="K82" s="429"/>
      <c r="L82" s="429"/>
      <c r="M82" s="429"/>
      <c r="N82" s="429"/>
      <c r="O82" s="429"/>
      <c r="P82" s="429"/>
      <c r="Q82" s="429"/>
      <c r="R82" s="312"/>
      <c r="S82" s="430"/>
      <c r="T82" s="429"/>
      <c r="U82" s="429"/>
      <c r="V82" s="429"/>
      <c r="W82" s="429"/>
      <c r="X82" s="429"/>
      <c r="Y82" s="429"/>
      <c r="Z82" s="429"/>
      <c r="AA82" s="429"/>
      <c r="AB82" s="429"/>
      <c r="AC82" s="429"/>
      <c r="AD82" s="429"/>
      <c r="AE82" s="429"/>
      <c r="AF82" s="429"/>
      <c r="AG82" s="429"/>
      <c r="AH82" s="429"/>
      <c r="AI82" s="431"/>
      <c r="AJ82" s="328"/>
      <c r="AK82" s="314">
        <f t="shared" si="175"/>
        <v>0</v>
      </c>
      <c r="AL82" s="469">
        <f t="shared" si="176"/>
        <v>0</v>
      </c>
      <c r="AM82" s="469">
        <f t="shared" si="177"/>
        <v>0</v>
      </c>
      <c r="AN82" s="470">
        <f t="shared" si="178"/>
        <v>0</v>
      </c>
      <c r="AO82" s="469">
        <f t="shared" si="217"/>
        <v>0</v>
      </c>
      <c r="AP82" s="469">
        <f t="shared" si="218"/>
        <v>0</v>
      </c>
      <c r="AQ82" s="471">
        <f t="shared" si="179"/>
        <v>0</v>
      </c>
      <c r="AR82" s="472">
        <f t="shared" si="222"/>
        <v>0</v>
      </c>
      <c r="AS82" s="422"/>
      <c r="AT82" s="423">
        <f t="shared" si="180"/>
        <v>0</v>
      </c>
      <c r="AU82" s="422"/>
      <c r="AV82" s="315">
        <f t="shared" si="181"/>
        <v>0</v>
      </c>
      <c r="AW82" s="422"/>
      <c r="AX82" s="422"/>
      <c r="AY82" s="315">
        <f t="shared" si="182"/>
        <v>0</v>
      </c>
      <c r="AZ82" s="315">
        <f>(AQ82)*'Datos Mes'!$B$27+DB82</f>
        <v>0</v>
      </c>
      <c r="BA82" s="421"/>
      <c r="BB82" s="427"/>
      <c r="BC82" s="438"/>
      <c r="BF82" s="473"/>
      <c r="BG82" s="317">
        <f>(COUNTIF($D82:$AI82,"LL")+DL82)*(AS82-'Datos Mes'!$B$23)</f>
        <v>0</v>
      </c>
      <c r="BH82" s="474">
        <f t="shared" si="183"/>
        <v>0</v>
      </c>
      <c r="BI82" s="402"/>
      <c r="BJ82" s="403"/>
      <c r="BK82" s="403"/>
      <c r="BL82" s="403"/>
      <c r="BM82" s="403"/>
      <c r="BN82" s="403"/>
      <c r="BO82" s="403"/>
      <c r="BP82" s="403"/>
      <c r="BQ82" s="403"/>
      <c r="BR82" s="403"/>
      <c r="BS82" s="403"/>
      <c r="BT82" s="404"/>
      <c r="BU82" s="404"/>
      <c r="BV82" s="404"/>
      <c r="BW82" s="405"/>
      <c r="BX82" s="406"/>
      <c r="BY82" s="403"/>
      <c r="BZ82" s="403"/>
      <c r="CA82" s="407"/>
      <c r="CB82" s="407"/>
      <c r="CC82" s="408"/>
      <c r="CD82" s="408"/>
      <c r="CE82" s="408"/>
      <c r="CF82" s="408"/>
      <c r="CG82" s="408"/>
      <c r="CH82" s="407"/>
      <c r="CI82" s="407"/>
      <c r="CJ82" s="408"/>
      <c r="CK82" s="408"/>
      <c r="CL82" s="408"/>
      <c r="CM82" s="408"/>
      <c r="CN82" s="408"/>
      <c r="CO82" s="407"/>
      <c r="CP82" s="409"/>
      <c r="CQ82" s="410"/>
      <c r="CR82" s="411"/>
      <c r="CS82" s="410"/>
      <c r="CT82" s="410"/>
      <c r="CU82" s="410"/>
      <c r="CV82" s="410"/>
      <c r="CW82" s="410"/>
      <c r="CX82" s="404"/>
      <c r="CY82" s="404"/>
      <c r="CZ82" s="320">
        <f t="shared" si="184"/>
        <v>0</v>
      </c>
      <c r="DA82" s="321"/>
      <c r="DB82" s="414"/>
      <c r="DC82" s="322">
        <f t="shared" si="185"/>
        <v>0</v>
      </c>
      <c r="DD82" s="413"/>
      <c r="DE82" s="414"/>
      <c r="DF82" s="323">
        <f t="shared" si="186"/>
        <v>0</v>
      </c>
      <c r="DG82" s="323">
        <f t="shared" si="187"/>
        <v>0</v>
      </c>
      <c r="DH82" s="324">
        <f t="shared" si="188"/>
        <v>0</v>
      </c>
      <c r="DI82" s="325">
        <f t="shared" si="189"/>
        <v>0</v>
      </c>
      <c r="DJ82" s="177"/>
      <c r="DK82" s="315">
        <f t="shared" si="190"/>
        <v>0</v>
      </c>
      <c r="DL82" s="315">
        <f t="shared" si="191"/>
        <v>0</v>
      </c>
      <c r="DM82" s="315">
        <f t="shared" si="192"/>
        <v>0</v>
      </c>
      <c r="DN82" s="415"/>
      <c r="DO82" s="416"/>
      <c r="DP82" s="416"/>
      <c r="DQ82" s="416"/>
      <c r="DR82" s="417"/>
      <c r="DS82" s="416"/>
      <c r="DT82" s="416"/>
      <c r="DU82" s="416"/>
      <c r="DV82" s="418"/>
      <c r="DW82" s="416"/>
      <c r="DX82" s="416"/>
      <c r="DY82" s="419"/>
      <c r="DZ82" s="419"/>
      <c r="EA82" s="420"/>
      <c r="EB82" s="313"/>
      <c r="EC82" s="329" t="s">
        <v>133</v>
      </c>
      <c r="EF82" s="330">
        <f>'Datos Mes'!$B$23</f>
        <v>7000</v>
      </c>
      <c r="EG82" s="330">
        <f t="shared" si="193"/>
        <v>0</v>
      </c>
      <c r="EH82" s="330">
        <f t="shared" si="194"/>
        <v>0</v>
      </c>
      <c r="EI82" s="330" t="e">
        <f t="shared" si="195"/>
        <v>#DIV/0!</v>
      </c>
      <c r="EJ82" s="330" t="e">
        <f t="shared" si="196"/>
        <v>#DIV/0!</v>
      </c>
      <c r="EK82" s="330">
        <f t="shared" si="197"/>
        <v>0</v>
      </c>
      <c r="EL82" s="330">
        <f t="shared" si="198"/>
        <v>0</v>
      </c>
      <c r="EM82" s="330">
        <f t="shared" si="199"/>
        <v>0</v>
      </c>
      <c r="EN82" s="330">
        <f>'Datos Mes'!$B$24*AL82</f>
        <v>0</v>
      </c>
      <c r="EO82" s="330" t="e">
        <f>IF(SUM(EH82:EN82)&gt;'Datos Mes'!$B$21,'Datos Mes'!$B$21,SUM(EH82:EN82))</f>
        <v>#DIV/0!</v>
      </c>
      <c r="EP82" s="330" t="e">
        <f>IF(SUM(EH82:EN82)&gt;'Datos Mes'!$B$21,SUM(EH82:EN82)-EO82,0)</f>
        <v>#DIV/0!</v>
      </c>
      <c r="EQ82" s="330"/>
      <c r="ER82" s="330" t="e">
        <f>LOOKUP(EO82/AL82,'Datos Mes'!$B$75:$B$82,'Datos Mes'!$C$75:$C$82)*EQ82</f>
        <v>#DIV/0!</v>
      </c>
      <c r="ES82" s="330">
        <f>'Datos Mes'!$B$25*$AQ82</f>
        <v>0</v>
      </c>
      <c r="ET82" s="330">
        <f>'Datos Mes'!$B$26*$AQ82</f>
        <v>0</v>
      </c>
      <c r="EU82" s="330">
        <f t="shared" si="200"/>
        <v>0</v>
      </c>
      <c r="EV82" s="331" t="e">
        <f t="shared" si="201"/>
        <v>#DIV/0!</v>
      </c>
      <c r="EW82" s="455" t="s">
        <v>244</v>
      </c>
      <c r="EX82" s="457"/>
      <c r="EY82" s="331" t="e">
        <f>'Datos Mes'!$B$28*EO82</f>
        <v>#DIV/0!</v>
      </c>
      <c r="EZ82" s="331" t="e">
        <f>IF(EX82*'Datos Mes'!$B$19-EY82&gt;0,EX82*'Datos Mes'!$B$19-EY82,0)</f>
        <v>#DIV/0!</v>
      </c>
      <c r="FA82" s="456" t="s">
        <v>233</v>
      </c>
      <c r="FB82" s="455" t="s">
        <v>245</v>
      </c>
      <c r="FC82" s="333"/>
      <c r="FD82" s="331" t="e">
        <f t="shared" si="202"/>
        <v>#DIV/0!</v>
      </c>
      <c r="FE82" s="331" t="e">
        <f>IF(SUM(EH82:EN82)&gt;'Datos Mes'!$B$22,'Datos Mes'!$B$22,SUM(EH82:EN82))</f>
        <v>#DIV/0!</v>
      </c>
      <c r="FF82" s="331" t="e">
        <f>FE82*'Datos Mes'!$B$30</f>
        <v>#DIV/0!</v>
      </c>
      <c r="FG82" s="331" t="e">
        <f t="shared" si="203"/>
        <v>#DIV/0!</v>
      </c>
      <c r="FH82" s="331" t="e">
        <f t="shared" si="204"/>
        <v>#DIV/0!</v>
      </c>
      <c r="FI82" s="334" t="e">
        <f>LOOKUP(FH82,'Datos Mes'!$B$54:$B$69,'Datos Mes'!$C$54:$C$69)</f>
        <v>#DIV/0!</v>
      </c>
      <c r="FJ82" s="331" t="e">
        <f>LOOKUP(FH82,'Datos Mes'!$B$54:$B$69,'Datos Mes'!$E$54:$E$69)</f>
        <v>#DIV/0!</v>
      </c>
      <c r="FK82" s="331" t="e">
        <f t="shared" si="205"/>
        <v>#DIV/0!</v>
      </c>
      <c r="FL82" s="331">
        <f t="shared" si="206"/>
        <v>0</v>
      </c>
      <c r="FM82" s="331">
        <f t="shared" si="207"/>
        <v>0</v>
      </c>
      <c r="FN82" s="331">
        <f t="shared" si="208"/>
        <v>0</v>
      </c>
      <c r="FO82" s="331" t="e">
        <f t="shared" si="209"/>
        <v>#DIV/0!</v>
      </c>
      <c r="FP82" s="331" t="e">
        <f t="shared" si="210"/>
        <v>#DIV/0!</v>
      </c>
      <c r="FQ82" s="335" t="e">
        <f t="shared" si="211"/>
        <v>#DIV/0!</v>
      </c>
      <c r="FS82" s="331" t="e">
        <f t="shared" si="212"/>
        <v>#DIV/0!</v>
      </c>
      <c r="FT82" s="331" t="e">
        <f>IF($FB82="Activo",LOOKUP($FA82,'Datos Mes'!$A$87:$A$92,'Datos Mes'!$C$87:$C$92),0)*$EO82</f>
        <v>#DIV/0!</v>
      </c>
      <c r="FU82" s="331" t="e">
        <f>IF($FB82="Activo",'Datos Mes'!$B$31,0)*$EO82</f>
        <v>#DIV/0!</v>
      </c>
      <c r="FV82" s="331" t="e">
        <f>'Datos Mes'!$B$32*$EO82</f>
        <v>#DIV/0!</v>
      </c>
      <c r="FW82" s="331" t="e">
        <f>'Datos Mes'!$D$28*$EO82</f>
        <v>#DIV/0!</v>
      </c>
      <c r="FX82" s="331" t="e">
        <f t="shared" si="213"/>
        <v>#DIV/0!</v>
      </c>
      <c r="FY82" s="331" t="e">
        <f t="shared" si="219"/>
        <v>#DIV/0!</v>
      </c>
      <c r="FZ82" s="331" t="e">
        <f t="shared" si="220"/>
        <v>#DIV/0!</v>
      </c>
      <c r="GA82" s="331">
        <f>(AS82+'Datos Mes'!B$24)*30/12</f>
        <v>9035.326086956522</v>
      </c>
      <c r="GB82" s="331" t="e">
        <f t="shared" si="214"/>
        <v>#DIV/0!</v>
      </c>
      <c r="GC82" s="331" t="e">
        <f t="shared" si="215"/>
        <v>#DIV/0!</v>
      </c>
      <c r="GD82" s="333" t="e">
        <f t="shared" si="216"/>
        <v>#DIV/0!</v>
      </c>
    </row>
    <row r="83" spans="1:186" s="329" customFormat="1" ht="15.75" customHeight="1">
      <c r="A83" s="421"/>
      <c r="B83" s="421"/>
      <c r="C83" s="311">
        <f t="shared" si="221"/>
        <v>0</v>
      </c>
      <c r="D83" s="429"/>
      <c r="E83" s="429"/>
      <c r="F83" s="429"/>
      <c r="G83" s="429"/>
      <c r="H83" s="429"/>
      <c r="I83" s="429"/>
      <c r="J83" s="429"/>
      <c r="K83" s="429"/>
      <c r="L83" s="429"/>
      <c r="M83" s="429"/>
      <c r="N83" s="429"/>
      <c r="O83" s="429"/>
      <c r="P83" s="429"/>
      <c r="Q83" s="429"/>
      <c r="R83" s="312"/>
      <c r="S83" s="430"/>
      <c r="T83" s="429"/>
      <c r="U83" s="429"/>
      <c r="V83" s="429"/>
      <c r="W83" s="429"/>
      <c r="X83" s="429"/>
      <c r="Y83" s="429"/>
      <c r="Z83" s="429"/>
      <c r="AA83" s="429"/>
      <c r="AB83" s="429"/>
      <c r="AC83" s="429"/>
      <c r="AD83" s="429"/>
      <c r="AE83" s="429"/>
      <c r="AF83" s="429"/>
      <c r="AG83" s="429"/>
      <c r="AH83" s="429"/>
      <c r="AI83" s="431"/>
      <c r="AJ83" s="328"/>
      <c r="AK83" s="314">
        <f t="shared" si="175"/>
        <v>0</v>
      </c>
      <c r="AL83" s="469">
        <f t="shared" si="176"/>
        <v>0</v>
      </c>
      <c r="AM83" s="469">
        <f t="shared" si="177"/>
        <v>0</v>
      </c>
      <c r="AN83" s="470">
        <f t="shared" si="178"/>
        <v>0</v>
      </c>
      <c r="AO83" s="469">
        <f t="shared" si="217"/>
        <v>0</v>
      </c>
      <c r="AP83" s="469">
        <f t="shared" si="218"/>
        <v>0</v>
      </c>
      <c r="AQ83" s="471">
        <f t="shared" si="179"/>
        <v>0</v>
      </c>
      <c r="AR83" s="472">
        <f t="shared" si="222"/>
        <v>0</v>
      </c>
      <c r="AS83" s="422"/>
      <c r="AT83" s="423">
        <f t="shared" si="180"/>
        <v>0</v>
      </c>
      <c r="AU83" s="422"/>
      <c r="AV83" s="315">
        <f t="shared" si="181"/>
        <v>0</v>
      </c>
      <c r="AW83" s="422"/>
      <c r="AX83" s="422"/>
      <c r="AY83" s="315">
        <f t="shared" si="182"/>
        <v>0</v>
      </c>
      <c r="AZ83" s="315">
        <f>(AQ83)*'Datos Mes'!$B$27+DB83</f>
        <v>0</v>
      </c>
      <c r="BA83" s="421"/>
      <c r="BB83" s="427"/>
      <c r="BC83" s="438"/>
      <c r="BF83" s="473"/>
      <c r="BG83" s="317">
        <f>(COUNTIF($D83:$AI83,"LL")+DL83)*(AS83-'Datos Mes'!$B$23)</f>
        <v>0</v>
      </c>
      <c r="BH83" s="474">
        <f t="shared" si="183"/>
        <v>0</v>
      </c>
      <c r="BI83" s="402"/>
      <c r="BJ83" s="403"/>
      <c r="BK83" s="403"/>
      <c r="BL83" s="403"/>
      <c r="BM83" s="403"/>
      <c r="BN83" s="403"/>
      <c r="BO83" s="403"/>
      <c r="BP83" s="403"/>
      <c r="BQ83" s="403"/>
      <c r="BR83" s="403"/>
      <c r="BS83" s="403"/>
      <c r="BT83" s="404"/>
      <c r="BU83" s="404"/>
      <c r="BV83" s="404"/>
      <c r="BW83" s="405"/>
      <c r="BX83" s="406"/>
      <c r="BY83" s="403"/>
      <c r="BZ83" s="403"/>
      <c r="CA83" s="407"/>
      <c r="CB83" s="407"/>
      <c r="CC83" s="408"/>
      <c r="CD83" s="408"/>
      <c r="CE83" s="408"/>
      <c r="CF83" s="408"/>
      <c r="CG83" s="408"/>
      <c r="CH83" s="407"/>
      <c r="CI83" s="407"/>
      <c r="CJ83" s="408"/>
      <c r="CK83" s="408"/>
      <c r="CL83" s="408"/>
      <c r="CM83" s="408"/>
      <c r="CN83" s="408"/>
      <c r="CO83" s="407"/>
      <c r="CP83" s="409"/>
      <c r="CQ83" s="410"/>
      <c r="CR83" s="411"/>
      <c r="CS83" s="410"/>
      <c r="CT83" s="410"/>
      <c r="CU83" s="410"/>
      <c r="CV83" s="410"/>
      <c r="CW83" s="410"/>
      <c r="CX83" s="404"/>
      <c r="CY83" s="404"/>
      <c r="CZ83" s="320">
        <f t="shared" si="184"/>
        <v>0</v>
      </c>
      <c r="DA83" s="321"/>
      <c r="DB83" s="414"/>
      <c r="DC83" s="322">
        <f t="shared" si="185"/>
        <v>0</v>
      </c>
      <c r="DD83" s="413"/>
      <c r="DE83" s="414"/>
      <c r="DF83" s="323">
        <f t="shared" si="186"/>
        <v>0</v>
      </c>
      <c r="DG83" s="323">
        <f t="shared" si="187"/>
        <v>0</v>
      </c>
      <c r="DH83" s="324">
        <f t="shared" si="188"/>
        <v>0</v>
      </c>
      <c r="DI83" s="325">
        <f t="shared" si="189"/>
        <v>0</v>
      </c>
      <c r="DJ83" s="177"/>
      <c r="DK83" s="315">
        <f t="shared" si="190"/>
        <v>0</v>
      </c>
      <c r="DL83" s="315">
        <f t="shared" si="191"/>
        <v>0</v>
      </c>
      <c r="DM83" s="315">
        <f t="shared" si="192"/>
        <v>0</v>
      </c>
      <c r="DN83" s="415"/>
      <c r="DO83" s="416"/>
      <c r="DP83" s="416"/>
      <c r="DQ83" s="416"/>
      <c r="DR83" s="417"/>
      <c r="DS83" s="416"/>
      <c r="DT83" s="416"/>
      <c r="DU83" s="416"/>
      <c r="DV83" s="418"/>
      <c r="DW83" s="416"/>
      <c r="DX83" s="416"/>
      <c r="DY83" s="419"/>
      <c r="DZ83" s="419"/>
      <c r="EA83" s="420"/>
      <c r="EB83" s="313"/>
      <c r="EC83" s="329" t="s">
        <v>133</v>
      </c>
      <c r="EF83" s="330">
        <f>'Datos Mes'!$B$23</f>
        <v>7000</v>
      </c>
      <c r="EG83" s="330">
        <f t="shared" si="193"/>
        <v>0</v>
      </c>
      <c r="EH83" s="330">
        <f t="shared" si="194"/>
        <v>0</v>
      </c>
      <c r="EI83" s="330" t="e">
        <f t="shared" si="195"/>
        <v>#DIV/0!</v>
      </c>
      <c r="EJ83" s="330" t="e">
        <f t="shared" si="196"/>
        <v>#DIV/0!</v>
      </c>
      <c r="EK83" s="330">
        <f t="shared" si="197"/>
        <v>0</v>
      </c>
      <c r="EL83" s="330">
        <f t="shared" si="198"/>
        <v>0</v>
      </c>
      <c r="EM83" s="330">
        <f t="shared" si="199"/>
        <v>0</v>
      </c>
      <c r="EN83" s="330">
        <f>'Datos Mes'!$B$24*AL83</f>
        <v>0</v>
      </c>
      <c r="EO83" s="330" t="e">
        <f>IF(SUM(EH83:EN83)&gt;'Datos Mes'!$B$21,'Datos Mes'!$B$21,SUM(EH83:EN83))</f>
        <v>#DIV/0!</v>
      </c>
      <c r="EP83" s="330" t="e">
        <f>IF(SUM(EH83:EN83)&gt;'Datos Mes'!$B$21,SUM(EH83:EN83)-EO83,0)</f>
        <v>#DIV/0!</v>
      </c>
      <c r="EQ83" s="330"/>
      <c r="ER83" s="330" t="e">
        <f>LOOKUP(EO83/AL83,'Datos Mes'!$B$75:$B$82,'Datos Mes'!$C$75:$C$82)*EQ83</f>
        <v>#DIV/0!</v>
      </c>
      <c r="ES83" s="330">
        <f>'Datos Mes'!$B$25*$AQ83</f>
        <v>0</v>
      </c>
      <c r="ET83" s="330">
        <f>'Datos Mes'!$B$26*$AQ83</f>
        <v>0</v>
      </c>
      <c r="EU83" s="330">
        <f t="shared" si="200"/>
        <v>0</v>
      </c>
      <c r="EV83" s="331" t="e">
        <f t="shared" si="201"/>
        <v>#DIV/0!</v>
      </c>
      <c r="EW83" s="455" t="s">
        <v>244</v>
      </c>
      <c r="EX83" s="457"/>
      <c r="EY83" s="331" t="e">
        <f>'Datos Mes'!$B$28*EO83</f>
        <v>#DIV/0!</v>
      </c>
      <c r="EZ83" s="331" t="e">
        <f>IF(EX83*'Datos Mes'!$B$19-EY83&gt;0,EX83*'Datos Mes'!$B$19-EY83,0)</f>
        <v>#DIV/0!</v>
      </c>
      <c r="FA83" s="456" t="s">
        <v>233</v>
      </c>
      <c r="FB83" s="455" t="s">
        <v>245</v>
      </c>
      <c r="FC83" s="333"/>
      <c r="FD83" s="331" t="e">
        <f t="shared" si="202"/>
        <v>#DIV/0!</v>
      </c>
      <c r="FE83" s="331" t="e">
        <f>IF(SUM(EH83:EN83)&gt;'Datos Mes'!$B$22,'Datos Mes'!$B$22,SUM(EH83:EN83))</f>
        <v>#DIV/0!</v>
      </c>
      <c r="FF83" s="331" t="e">
        <f>FE83*'Datos Mes'!$B$30</f>
        <v>#DIV/0!</v>
      </c>
      <c r="FG83" s="331" t="e">
        <f t="shared" si="203"/>
        <v>#DIV/0!</v>
      </c>
      <c r="FH83" s="331" t="e">
        <f t="shared" si="204"/>
        <v>#DIV/0!</v>
      </c>
      <c r="FI83" s="334" t="e">
        <f>LOOKUP(FH83,'Datos Mes'!$B$54:$B$69,'Datos Mes'!$C$54:$C$69)</f>
        <v>#DIV/0!</v>
      </c>
      <c r="FJ83" s="331" t="e">
        <f>LOOKUP(FH83,'Datos Mes'!$B$54:$B$69,'Datos Mes'!$E$54:$E$69)</f>
        <v>#DIV/0!</v>
      </c>
      <c r="FK83" s="331" t="e">
        <f t="shared" si="205"/>
        <v>#DIV/0!</v>
      </c>
      <c r="FL83" s="331">
        <f t="shared" si="206"/>
        <v>0</v>
      </c>
      <c r="FM83" s="331">
        <f t="shared" si="207"/>
        <v>0</v>
      </c>
      <c r="FN83" s="331">
        <f t="shared" si="208"/>
        <v>0</v>
      </c>
      <c r="FO83" s="331" t="e">
        <f t="shared" si="209"/>
        <v>#DIV/0!</v>
      </c>
      <c r="FP83" s="331" t="e">
        <f t="shared" si="210"/>
        <v>#DIV/0!</v>
      </c>
      <c r="FQ83" s="335" t="e">
        <f t="shared" si="211"/>
        <v>#DIV/0!</v>
      </c>
      <c r="FS83" s="331" t="e">
        <f t="shared" si="212"/>
        <v>#DIV/0!</v>
      </c>
      <c r="FT83" s="331" t="e">
        <f>IF($FB83="Activo",LOOKUP($FA83,'Datos Mes'!$A$87:$A$92,'Datos Mes'!$C$87:$C$92),0)*$EO83</f>
        <v>#DIV/0!</v>
      </c>
      <c r="FU83" s="331" t="e">
        <f>IF($FB83="Activo",'Datos Mes'!$B$31,0)*$EO83</f>
        <v>#DIV/0!</v>
      </c>
      <c r="FV83" s="331" t="e">
        <f>'Datos Mes'!$B$32*$EO83</f>
        <v>#DIV/0!</v>
      </c>
      <c r="FW83" s="331" t="e">
        <f>'Datos Mes'!$D$28*$EO83</f>
        <v>#DIV/0!</v>
      </c>
      <c r="FX83" s="331" t="e">
        <f t="shared" si="213"/>
        <v>#DIV/0!</v>
      </c>
      <c r="FY83" s="331" t="e">
        <f t="shared" si="219"/>
        <v>#DIV/0!</v>
      </c>
      <c r="FZ83" s="331" t="e">
        <f t="shared" si="220"/>
        <v>#DIV/0!</v>
      </c>
      <c r="GA83" s="331">
        <f>(AS83+'Datos Mes'!B$24)*30/12</f>
        <v>9035.326086956522</v>
      </c>
      <c r="GB83" s="331" t="e">
        <f t="shared" si="214"/>
        <v>#DIV/0!</v>
      </c>
      <c r="GC83" s="331" t="e">
        <f t="shared" si="215"/>
        <v>#DIV/0!</v>
      </c>
      <c r="GD83" s="333" t="e">
        <f t="shared" si="216"/>
        <v>#DIV/0!</v>
      </c>
    </row>
    <row r="84" spans="1:186" s="329" customFormat="1" ht="15.75" customHeight="1">
      <c r="A84" s="421"/>
      <c r="B84" s="421"/>
      <c r="C84" s="311">
        <f t="shared" si="221"/>
        <v>0</v>
      </c>
      <c r="D84" s="429"/>
      <c r="E84" s="429"/>
      <c r="F84" s="429"/>
      <c r="G84" s="429"/>
      <c r="H84" s="429"/>
      <c r="I84" s="429"/>
      <c r="J84" s="429"/>
      <c r="K84" s="429"/>
      <c r="L84" s="429"/>
      <c r="M84" s="429"/>
      <c r="N84" s="429"/>
      <c r="O84" s="429"/>
      <c r="P84" s="429"/>
      <c r="Q84" s="429"/>
      <c r="R84" s="312"/>
      <c r="S84" s="430"/>
      <c r="T84" s="429"/>
      <c r="U84" s="429"/>
      <c r="V84" s="429"/>
      <c r="W84" s="429"/>
      <c r="X84" s="429"/>
      <c r="Y84" s="429"/>
      <c r="Z84" s="429"/>
      <c r="AA84" s="429"/>
      <c r="AB84" s="429"/>
      <c r="AC84" s="429"/>
      <c r="AD84" s="429"/>
      <c r="AE84" s="429"/>
      <c r="AF84" s="429"/>
      <c r="AG84" s="429"/>
      <c r="AH84" s="429"/>
      <c r="AI84" s="431"/>
      <c r="AJ84" s="328"/>
      <c r="AK84" s="314">
        <f t="shared" si="175"/>
        <v>0</v>
      </c>
      <c r="AL84" s="469">
        <f t="shared" si="176"/>
        <v>0</v>
      </c>
      <c r="AM84" s="469">
        <f t="shared" si="177"/>
        <v>0</v>
      </c>
      <c r="AN84" s="470">
        <f t="shared" si="178"/>
        <v>0</v>
      </c>
      <c r="AO84" s="469">
        <f t="shared" si="217"/>
        <v>0</v>
      </c>
      <c r="AP84" s="469">
        <f t="shared" si="218"/>
        <v>0</v>
      </c>
      <c r="AQ84" s="471">
        <f t="shared" si="179"/>
        <v>0</v>
      </c>
      <c r="AR84" s="472">
        <f t="shared" si="222"/>
        <v>0</v>
      </c>
      <c r="AS84" s="422"/>
      <c r="AT84" s="423">
        <f t="shared" si="180"/>
        <v>0</v>
      </c>
      <c r="AU84" s="422"/>
      <c r="AV84" s="315">
        <f t="shared" si="181"/>
        <v>0</v>
      </c>
      <c r="AW84" s="422"/>
      <c r="AX84" s="422"/>
      <c r="AY84" s="315">
        <f t="shared" si="182"/>
        <v>0</v>
      </c>
      <c r="AZ84" s="315">
        <f>(AQ84)*'Datos Mes'!$B$27+DB84</f>
        <v>0</v>
      </c>
      <c r="BA84" s="421"/>
      <c r="BB84" s="427"/>
      <c r="BC84" s="438"/>
      <c r="BF84" s="473"/>
      <c r="BG84" s="317">
        <f>(COUNTIF($D84:$AI84,"LL")+DL84)*(AS84-'Datos Mes'!$B$23)</f>
        <v>0</v>
      </c>
      <c r="BH84" s="474">
        <f t="shared" si="183"/>
        <v>0</v>
      </c>
      <c r="BI84" s="402"/>
      <c r="BJ84" s="403"/>
      <c r="BK84" s="403"/>
      <c r="BL84" s="403"/>
      <c r="BM84" s="403"/>
      <c r="BN84" s="403"/>
      <c r="BO84" s="403"/>
      <c r="BP84" s="403"/>
      <c r="BQ84" s="403"/>
      <c r="BR84" s="403"/>
      <c r="BS84" s="403"/>
      <c r="BT84" s="404"/>
      <c r="BU84" s="404"/>
      <c r="BV84" s="404"/>
      <c r="BW84" s="405"/>
      <c r="BX84" s="406"/>
      <c r="BY84" s="403"/>
      <c r="BZ84" s="403"/>
      <c r="CA84" s="407"/>
      <c r="CB84" s="407"/>
      <c r="CC84" s="408"/>
      <c r="CD84" s="408"/>
      <c r="CE84" s="408"/>
      <c r="CF84" s="408"/>
      <c r="CG84" s="408"/>
      <c r="CH84" s="407"/>
      <c r="CI84" s="407"/>
      <c r="CJ84" s="408"/>
      <c r="CK84" s="408"/>
      <c r="CL84" s="408"/>
      <c r="CM84" s="408"/>
      <c r="CN84" s="408"/>
      <c r="CO84" s="407"/>
      <c r="CP84" s="409"/>
      <c r="CQ84" s="410"/>
      <c r="CR84" s="411"/>
      <c r="CS84" s="410"/>
      <c r="CT84" s="410"/>
      <c r="CU84" s="410"/>
      <c r="CV84" s="410"/>
      <c r="CW84" s="410"/>
      <c r="CX84" s="404"/>
      <c r="CY84" s="404"/>
      <c r="CZ84" s="320">
        <f t="shared" si="184"/>
        <v>0</v>
      </c>
      <c r="DA84" s="321"/>
      <c r="DB84" s="414"/>
      <c r="DC84" s="322">
        <f t="shared" si="185"/>
        <v>0</v>
      </c>
      <c r="DD84" s="413"/>
      <c r="DE84" s="414"/>
      <c r="DF84" s="323">
        <f t="shared" si="186"/>
        <v>0</v>
      </c>
      <c r="DG84" s="323">
        <f t="shared" si="187"/>
        <v>0</v>
      </c>
      <c r="DH84" s="324">
        <f t="shared" si="188"/>
        <v>0</v>
      </c>
      <c r="DI84" s="325">
        <f t="shared" si="189"/>
        <v>0</v>
      </c>
      <c r="DJ84" s="177"/>
      <c r="DK84" s="315">
        <f t="shared" si="190"/>
        <v>0</v>
      </c>
      <c r="DL84" s="315">
        <f t="shared" si="191"/>
        <v>0</v>
      </c>
      <c r="DM84" s="315">
        <f t="shared" si="192"/>
        <v>0</v>
      </c>
      <c r="DN84" s="415"/>
      <c r="DO84" s="416"/>
      <c r="DP84" s="416"/>
      <c r="DQ84" s="416"/>
      <c r="DR84" s="417"/>
      <c r="DS84" s="416"/>
      <c r="DT84" s="416"/>
      <c r="DU84" s="416"/>
      <c r="DV84" s="418"/>
      <c r="DW84" s="416"/>
      <c r="DX84" s="416"/>
      <c r="DY84" s="419"/>
      <c r="DZ84" s="419"/>
      <c r="EA84" s="420"/>
      <c r="EB84" s="313"/>
      <c r="EC84" s="329" t="s">
        <v>133</v>
      </c>
      <c r="EF84" s="330">
        <f>'Datos Mes'!$B$23</f>
        <v>7000</v>
      </c>
      <c r="EG84" s="330">
        <f t="shared" si="193"/>
        <v>0</v>
      </c>
      <c r="EH84" s="330">
        <f t="shared" si="194"/>
        <v>0</v>
      </c>
      <c r="EI84" s="330" t="e">
        <f t="shared" si="195"/>
        <v>#DIV/0!</v>
      </c>
      <c r="EJ84" s="330" t="e">
        <f t="shared" si="196"/>
        <v>#DIV/0!</v>
      </c>
      <c r="EK84" s="330">
        <f t="shared" si="197"/>
        <v>0</v>
      </c>
      <c r="EL84" s="330">
        <f t="shared" si="198"/>
        <v>0</v>
      </c>
      <c r="EM84" s="330">
        <f t="shared" si="199"/>
        <v>0</v>
      </c>
      <c r="EN84" s="330">
        <f>'Datos Mes'!$B$24*AL84</f>
        <v>0</v>
      </c>
      <c r="EO84" s="330" t="e">
        <f>IF(SUM(EH84:EN84)&gt;'Datos Mes'!$B$21,'Datos Mes'!$B$21,SUM(EH84:EN84))</f>
        <v>#DIV/0!</v>
      </c>
      <c r="EP84" s="330" t="e">
        <f>IF(SUM(EH84:EN84)&gt;'Datos Mes'!$B$21,SUM(EH84:EN84)-EO84,0)</f>
        <v>#DIV/0!</v>
      </c>
      <c r="EQ84" s="330"/>
      <c r="ER84" s="330" t="e">
        <f>LOOKUP(EO84/AL84,'Datos Mes'!$B$75:$B$82,'Datos Mes'!$C$75:$C$82)*EQ84</f>
        <v>#DIV/0!</v>
      </c>
      <c r="ES84" s="330">
        <f>'Datos Mes'!$B$25*$AQ84</f>
        <v>0</v>
      </c>
      <c r="ET84" s="330">
        <f>'Datos Mes'!$B$26*$AQ84</f>
        <v>0</v>
      </c>
      <c r="EU84" s="330">
        <f t="shared" si="200"/>
        <v>0</v>
      </c>
      <c r="EV84" s="331" t="e">
        <f t="shared" si="201"/>
        <v>#DIV/0!</v>
      </c>
      <c r="EW84" s="455" t="s">
        <v>244</v>
      </c>
      <c r="EX84" s="457"/>
      <c r="EY84" s="331" t="e">
        <f>'Datos Mes'!$B$28*EO84</f>
        <v>#DIV/0!</v>
      </c>
      <c r="EZ84" s="331" t="e">
        <f>IF(EX84*'Datos Mes'!$B$19-EY84&gt;0,EX84*'Datos Mes'!$B$19-EY84,0)</f>
        <v>#DIV/0!</v>
      </c>
      <c r="FA84" s="456" t="s">
        <v>233</v>
      </c>
      <c r="FB84" s="455" t="s">
        <v>245</v>
      </c>
      <c r="FC84" s="333"/>
      <c r="FD84" s="331" t="e">
        <f t="shared" si="202"/>
        <v>#DIV/0!</v>
      </c>
      <c r="FE84" s="331" t="e">
        <f>IF(SUM(EH84:EN84)&gt;'Datos Mes'!$B$22,'Datos Mes'!$B$22,SUM(EH84:EN84))</f>
        <v>#DIV/0!</v>
      </c>
      <c r="FF84" s="331" t="e">
        <f>FE84*'Datos Mes'!$B$30</f>
        <v>#DIV/0!</v>
      </c>
      <c r="FG84" s="331" t="e">
        <f t="shared" si="203"/>
        <v>#DIV/0!</v>
      </c>
      <c r="FH84" s="331" t="e">
        <f t="shared" si="204"/>
        <v>#DIV/0!</v>
      </c>
      <c r="FI84" s="334" t="e">
        <f>LOOKUP(FH84,'Datos Mes'!$B$54:$B$69,'Datos Mes'!$C$54:$C$69)</f>
        <v>#DIV/0!</v>
      </c>
      <c r="FJ84" s="331" t="e">
        <f>LOOKUP(FH84,'Datos Mes'!$B$54:$B$69,'Datos Mes'!$E$54:$E$69)</f>
        <v>#DIV/0!</v>
      </c>
      <c r="FK84" s="331" t="e">
        <f t="shared" si="205"/>
        <v>#DIV/0!</v>
      </c>
      <c r="FL84" s="331">
        <f t="shared" si="206"/>
        <v>0</v>
      </c>
      <c r="FM84" s="331">
        <f t="shared" si="207"/>
        <v>0</v>
      </c>
      <c r="FN84" s="331">
        <f t="shared" si="208"/>
        <v>0</v>
      </c>
      <c r="FO84" s="331" t="e">
        <f t="shared" si="209"/>
        <v>#DIV/0!</v>
      </c>
      <c r="FP84" s="331" t="e">
        <f t="shared" si="210"/>
        <v>#DIV/0!</v>
      </c>
      <c r="FQ84" s="335" t="e">
        <f t="shared" si="211"/>
        <v>#DIV/0!</v>
      </c>
      <c r="FS84" s="331" t="e">
        <f t="shared" si="212"/>
        <v>#DIV/0!</v>
      </c>
      <c r="FT84" s="331" t="e">
        <f>IF($FB84="Activo",LOOKUP($FA84,'Datos Mes'!$A$87:$A$92,'Datos Mes'!$C$87:$C$92),0)*$EO84</f>
        <v>#DIV/0!</v>
      </c>
      <c r="FU84" s="331" t="e">
        <f>IF($FB84="Activo",'Datos Mes'!$B$31,0)*$EO84</f>
        <v>#DIV/0!</v>
      </c>
      <c r="FV84" s="331" t="e">
        <f>'Datos Mes'!$B$32*$EO84</f>
        <v>#DIV/0!</v>
      </c>
      <c r="FW84" s="331" t="e">
        <f>'Datos Mes'!$D$28*$EO84</f>
        <v>#DIV/0!</v>
      </c>
      <c r="FX84" s="331" t="e">
        <f t="shared" si="213"/>
        <v>#DIV/0!</v>
      </c>
      <c r="FY84" s="331" t="e">
        <f t="shared" si="219"/>
        <v>#DIV/0!</v>
      </c>
      <c r="FZ84" s="331" t="e">
        <f t="shared" si="220"/>
        <v>#DIV/0!</v>
      </c>
      <c r="GA84" s="331">
        <f>(AS84+'Datos Mes'!B$24)*30/12</f>
        <v>9035.326086956522</v>
      </c>
      <c r="GB84" s="331" t="e">
        <f t="shared" si="214"/>
        <v>#DIV/0!</v>
      </c>
      <c r="GC84" s="331" t="e">
        <f t="shared" si="215"/>
        <v>#DIV/0!</v>
      </c>
      <c r="GD84" s="333" t="e">
        <f t="shared" si="216"/>
        <v>#DIV/0!</v>
      </c>
    </row>
    <row r="85" spans="1:186" s="329" customFormat="1" ht="15.75" customHeight="1">
      <c r="A85" s="421"/>
      <c r="B85" s="421"/>
      <c r="C85" s="311">
        <f t="shared" si="221"/>
        <v>0</v>
      </c>
      <c r="D85" s="429"/>
      <c r="E85" s="429"/>
      <c r="F85" s="429"/>
      <c r="G85" s="429"/>
      <c r="H85" s="429"/>
      <c r="I85" s="429"/>
      <c r="J85" s="429"/>
      <c r="K85" s="429"/>
      <c r="L85" s="429"/>
      <c r="M85" s="429"/>
      <c r="N85" s="429"/>
      <c r="O85" s="429"/>
      <c r="P85" s="429"/>
      <c r="Q85" s="429"/>
      <c r="R85" s="312"/>
      <c r="S85" s="430"/>
      <c r="T85" s="429"/>
      <c r="U85" s="429"/>
      <c r="V85" s="429"/>
      <c r="W85" s="429"/>
      <c r="X85" s="429"/>
      <c r="Y85" s="429"/>
      <c r="Z85" s="429"/>
      <c r="AA85" s="429"/>
      <c r="AB85" s="429"/>
      <c r="AC85" s="429"/>
      <c r="AD85" s="429"/>
      <c r="AE85" s="429"/>
      <c r="AF85" s="429"/>
      <c r="AG85" s="429"/>
      <c r="AH85" s="429"/>
      <c r="AI85" s="431"/>
      <c r="AJ85" s="328"/>
      <c r="AK85" s="314">
        <f t="shared" si="175"/>
        <v>0</v>
      </c>
      <c r="AL85" s="469">
        <f t="shared" si="176"/>
        <v>0</v>
      </c>
      <c r="AM85" s="469">
        <f t="shared" si="177"/>
        <v>0</v>
      </c>
      <c r="AN85" s="470">
        <f t="shared" si="178"/>
        <v>0</v>
      </c>
      <c r="AO85" s="469">
        <f t="shared" si="217"/>
        <v>0</v>
      </c>
      <c r="AP85" s="469">
        <f t="shared" si="218"/>
        <v>0</v>
      </c>
      <c r="AQ85" s="471">
        <f t="shared" si="179"/>
        <v>0</v>
      </c>
      <c r="AR85" s="472">
        <f t="shared" si="222"/>
        <v>0</v>
      </c>
      <c r="AS85" s="422"/>
      <c r="AT85" s="423">
        <f t="shared" si="180"/>
        <v>0</v>
      </c>
      <c r="AU85" s="422"/>
      <c r="AV85" s="315">
        <f t="shared" si="181"/>
        <v>0</v>
      </c>
      <c r="AW85" s="422"/>
      <c r="AX85" s="422"/>
      <c r="AY85" s="315">
        <f t="shared" si="182"/>
        <v>0</v>
      </c>
      <c r="AZ85" s="315">
        <f>(AQ85)*'Datos Mes'!$B$27+DB85</f>
        <v>0</v>
      </c>
      <c r="BA85" s="421"/>
      <c r="BB85" s="427"/>
      <c r="BC85" s="438"/>
      <c r="BF85" s="473"/>
      <c r="BG85" s="317">
        <f>(COUNTIF($D85:$AI85,"LL")+DL85)*(AS85-'Datos Mes'!$B$23)</f>
        <v>0</v>
      </c>
      <c r="BH85" s="474">
        <f t="shared" si="183"/>
        <v>0</v>
      </c>
      <c r="BI85" s="402"/>
      <c r="BJ85" s="403"/>
      <c r="BK85" s="403"/>
      <c r="BL85" s="403"/>
      <c r="BM85" s="403"/>
      <c r="BN85" s="403"/>
      <c r="BO85" s="403"/>
      <c r="BP85" s="403"/>
      <c r="BQ85" s="403"/>
      <c r="BR85" s="403"/>
      <c r="BS85" s="403"/>
      <c r="BT85" s="404"/>
      <c r="BU85" s="404"/>
      <c r="BV85" s="404"/>
      <c r="BW85" s="405"/>
      <c r="BX85" s="406"/>
      <c r="BY85" s="403"/>
      <c r="BZ85" s="403"/>
      <c r="CA85" s="407"/>
      <c r="CB85" s="407"/>
      <c r="CC85" s="408"/>
      <c r="CD85" s="408"/>
      <c r="CE85" s="408"/>
      <c r="CF85" s="408"/>
      <c r="CG85" s="408"/>
      <c r="CH85" s="407"/>
      <c r="CI85" s="407"/>
      <c r="CJ85" s="408"/>
      <c r="CK85" s="408"/>
      <c r="CL85" s="408"/>
      <c r="CM85" s="408"/>
      <c r="CN85" s="408"/>
      <c r="CO85" s="407"/>
      <c r="CP85" s="409"/>
      <c r="CQ85" s="410"/>
      <c r="CR85" s="411"/>
      <c r="CS85" s="410"/>
      <c r="CT85" s="410"/>
      <c r="CU85" s="410"/>
      <c r="CV85" s="410"/>
      <c r="CW85" s="410"/>
      <c r="CX85" s="404"/>
      <c r="CY85" s="404"/>
      <c r="CZ85" s="320">
        <f t="shared" si="184"/>
        <v>0</v>
      </c>
      <c r="DA85" s="321"/>
      <c r="DB85" s="414"/>
      <c r="DC85" s="322">
        <f t="shared" si="185"/>
        <v>0</v>
      </c>
      <c r="DD85" s="413"/>
      <c r="DE85" s="414"/>
      <c r="DF85" s="323">
        <f t="shared" si="186"/>
        <v>0</v>
      </c>
      <c r="DG85" s="323">
        <f t="shared" si="187"/>
        <v>0</v>
      </c>
      <c r="DH85" s="324">
        <f t="shared" si="188"/>
        <v>0</v>
      </c>
      <c r="DI85" s="325">
        <f t="shared" si="189"/>
        <v>0</v>
      </c>
      <c r="DJ85" s="177"/>
      <c r="DK85" s="315">
        <f t="shared" si="190"/>
        <v>0</v>
      </c>
      <c r="DL85" s="315">
        <f t="shared" si="191"/>
        <v>0</v>
      </c>
      <c r="DM85" s="315">
        <f t="shared" si="192"/>
        <v>0</v>
      </c>
      <c r="DN85" s="415"/>
      <c r="DO85" s="416"/>
      <c r="DP85" s="416"/>
      <c r="DQ85" s="416"/>
      <c r="DR85" s="417"/>
      <c r="DS85" s="416"/>
      <c r="DT85" s="416"/>
      <c r="DU85" s="416"/>
      <c r="DV85" s="418"/>
      <c r="DW85" s="416"/>
      <c r="DX85" s="416"/>
      <c r="DY85" s="419"/>
      <c r="DZ85" s="419"/>
      <c r="EA85" s="420"/>
      <c r="EB85" s="313"/>
      <c r="EC85" s="329" t="s">
        <v>133</v>
      </c>
      <c r="EF85" s="330">
        <f>'Datos Mes'!$B$23</f>
        <v>7000</v>
      </c>
      <c r="EG85" s="330">
        <f t="shared" si="193"/>
        <v>0</v>
      </c>
      <c r="EH85" s="330">
        <f t="shared" si="194"/>
        <v>0</v>
      </c>
      <c r="EI85" s="330" t="e">
        <f t="shared" si="195"/>
        <v>#DIV/0!</v>
      </c>
      <c r="EJ85" s="330" t="e">
        <f t="shared" si="196"/>
        <v>#DIV/0!</v>
      </c>
      <c r="EK85" s="330">
        <f t="shared" si="197"/>
        <v>0</v>
      </c>
      <c r="EL85" s="330">
        <f t="shared" si="198"/>
        <v>0</v>
      </c>
      <c r="EM85" s="330">
        <f t="shared" si="199"/>
        <v>0</v>
      </c>
      <c r="EN85" s="330">
        <f>'Datos Mes'!$B$24*AL85</f>
        <v>0</v>
      </c>
      <c r="EO85" s="330" t="e">
        <f>IF(SUM(EH85:EN85)&gt;'Datos Mes'!$B$21,'Datos Mes'!$B$21,SUM(EH85:EN85))</f>
        <v>#DIV/0!</v>
      </c>
      <c r="EP85" s="330" t="e">
        <f>IF(SUM(EH85:EN85)&gt;'Datos Mes'!$B$21,SUM(EH85:EN85)-EO85,0)</f>
        <v>#DIV/0!</v>
      </c>
      <c r="EQ85" s="330"/>
      <c r="ER85" s="330" t="e">
        <f>LOOKUP(EO85/AL85,'Datos Mes'!$B$75:$B$82,'Datos Mes'!$C$75:$C$82)*EQ85</f>
        <v>#DIV/0!</v>
      </c>
      <c r="ES85" s="330">
        <f>'Datos Mes'!$B$25*$AQ85</f>
        <v>0</v>
      </c>
      <c r="ET85" s="330">
        <f>'Datos Mes'!$B$26*$AQ85</f>
        <v>0</v>
      </c>
      <c r="EU85" s="330">
        <f t="shared" si="200"/>
        <v>0</v>
      </c>
      <c r="EV85" s="331" t="e">
        <f t="shared" si="201"/>
        <v>#DIV/0!</v>
      </c>
      <c r="EW85" s="455" t="s">
        <v>244</v>
      </c>
      <c r="EX85" s="457"/>
      <c r="EY85" s="331" t="e">
        <f>'Datos Mes'!$B$28*EO85</f>
        <v>#DIV/0!</v>
      </c>
      <c r="EZ85" s="331" t="e">
        <f>IF(EX85*'Datos Mes'!$B$19-EY85&gt;0,EX85*'Datos Mes'!$B$19-EY85,0)</f>
        <v>#DIV/0!</v>
      </c>
      <c r="FA85" s="456" t="s">
        <v>233</v>
      </c>
      <c r="FB85" s="455" t="s">
        <v>245</v>
      </c>
      <c r="FC85" s="333"/>
      <c r="FD85" s="331" t="e">
        <f t="shared" si="202"/>
        <v>#DIV/0!</v>
      </c>
      <c r="FE85" s="331" t="e">
        <f>IF(SUM(EH85:EN85)&gt;'Datos Mes'!$B$22,'Datos Mes'!$B$22,SUM(EH85:EN85))</f>
        <v>#DIV/0!</v>
      </c>
      <c r="FF85" s="331" t="e">
        <f>FE85*'Datos Mes'!$B$30</f>
        <v>#DIV/0!</v>
      </c>
      <c r="FG85" s="331" t="e">
        <f t="shared" si="203"/>
        <v>#DIV/0!</v>
      </c>
      <c r="FH85" s="331" t="e">
        <f t="shared" si="204"/>
        <v>#DIV/0!</v>
      </c>
      <c r="FI85" s="334" t="e">
        <f>LOOKUP(FH85,'Datos Mes'!$B$54:$B$69,'Datos Mes'!$C$54:$C$69)</f>
        <v>#DIV/0!</v>
      </c>
      <c r="FJ85" s="331" t="e">
        <f>LOOKUP(FH85,'Datos Mes'!$B$54:$B$69,'Datos Mes'!$E$54:$E$69)</f>
        <v>#DIV/0!</v>
      </c>
      <c r="FK85" s="331" t="e">
        <f t="shared" si="205"/>
        <v>#DIV/0!</v>
      </c>
      <c r="FL85" s="331">
        <f t="shared" si="206"/>
        <v>0</v>
      </c>
      <c r="FM85" s="331">
        <f t="shared" si="207"/>
        <v>0</v>
      </c>
      <c r="FN85" s="331">
        <f t="shared" si="208"/>
        <v>0</v>
      </c>
      <c r="FO85" s="331" t="e">
        <f t="shared" si="209"/>
        <v>#DIV/0!</v>
      </c>
      <c r="FP85" s="331" t="e">
        <f t="shared" si="210"/>
        <v>#DIV/0!</v>
      </c>
      <c r="FQ85" s="335" t="e">
        <f t="shared" si="211"/>
        <v>#DIV/0!</v>
      </c>
      <c r="FS85" s="331" t="e">
        <f t="shared" si="212"/>
        <v>#DIV/0!</v>
      </c>
      <c r="FT85" s="331" t="e">
        <f>IF($FB85="Activo",LOOKUP($FA85,'Datos Mes'!$A$87:$A$92,'Datos Mes'!$C$87:$C$92),0)*$EO85</f>
        <v>#DIV/0!</v>
      </c>
      <c r="FU85" s="331" t="e">
        <f>IF($FB85="Activo",'Datos Mes'!$B$31,0)*$EO85</f>
        <v>#DIV/0!</v>
      </c>
      <c r="FV85" s="331" t="e">
        <f>'Datos Mes'!$B$32*$EO85</f>
        <v>#DIV/0!</v>
      </c>
      <c r="FW85" s="331" t="e">
        <f>'Datos Mes'!$D$28*$EO85</f>
        <v>#DIV/0!</v>
      </c>
      <c r="FX85" s="331" t="e">
        <f t="shared" si="213"/>
        <v>#DIV/0!</v>
      </c>
      <c r="FY85" s="331" t="e">
        <f t="shared" si="219"/>
        <v>#DIV/0!</v>
      </c>
      <c r="FZ85" s="331" t="e">
        <f t="shared" si="220"/>
        <v>#DIV/0!</v>
      </c>
      <c r="GA85" s="331">
        <f>(AS85+'Datos Mes'!B$24)*30/12</f>
        <v>9035.326086956522</v>
      </c>
      <c r="GB85" s="331" t="e">
        <f t="shared" si="214"/>
        <v>#DIV/0!</v>
      </c>
      <c r="GC85" s="331" t="e">
        <f t="shared" si="215"/>
        <v>#DIV/0!</v>
      </c>
      <c r="GD85" s="333" t="e">
        <f t="shared" si="216"/>
        <v>#DIV/0!</v>
      </c>
    </row>
    <row r="86" spans="1:186" s="329" customFormat="1" ht="15.75" customHeight="1">
      <c r="A86" s="421"/>
      <c r="B86" s="421"/>
      <c r="C86" s="311">
        <f t="shared" si="221"/>
        <v>0</v>
      </c>
      <c r="D86" s="429"/>
      <c r="E86" s="429"/>
      <c r="F86" s="429"/>
      <c r="G86" s="429"/>
      <c r="H86" s="429"/>
      <c r="I86" s="429"/>
      <c r="J86" s="429"/>
      <c r="K86" s="429"/>
      <c r="L86" s="429"/>
      <c r="M86" s="429"/>
      <c r="N86" s="429"/>
      <c r="O86" s="429"/>
      <c r="P86" s="429"/>
      <c r="Q86" s="429"/>
      <c r="R86" s="312"/>
      <c r="S86" s="430"/>
      <c r="T86" s="429"/>
      <c r="U86" s="429"/>
      <c r="V86" s="429"/>
      <c r="W86" s="429"/>
      <c r="X86" s="429"/>
      <c r="Y86" s="429"/>
      <c r="Z86" s="429"/>
      <c r="AA86" s="429"/>
      <c r="AB86" s="429"/>
      <c r="AC86" s="429"/>
      <c r="AD86" s="429"/>
      <c r="AE86" s="429"/>
      <c r="AF86" s="429"/>
      <c r="AG86" s="429"/>
      <c r="AH86" s="429"/>
      <c r="AI86" s="431"/>
      <c r="AJ86" s="328"/>
      <c r="AK86" s="314">
        <f t="shared" si="175"/>
        <v>0</v>
      </c>
      <c r="AL86" s="469">
        <f t="shared" si="176"/>
        <v>0</v>
      </c>
      <c r="AM86" s="469">
        <f t="shared" si="177"/>
        <v>0</v>
      </c>
      <c r="AN86" s="470">
        <f t="shared" si="178"/>
        <v>0</v>
      </c>
      <c r="AO86" s="469">
        <f t="shared" si="217"/>
        <v>0</v>
      </c>
      <c r="AP86" s="469">
        <f t="shared" si="218"/>
        <v>0</v>
      </c>
      <c r="AQ86" s="471">
        <f t="shared" si="179"/>
        <v>0</v>
      </c>
      <c r="AR86" s="472">
        <f t="shared" si="222"/>
        <v>0</v>
      </c>
      <c r="AS86" s="422"/>
      <c r="AT86" s="423">
        <f t="shared" si="180"/>
        <v>0</v>
      </c>
      <c r="AU86" s="422"/>
      <c r="AV86" s="315">
        <f t="shared" si="181"/>
        <v>0</v>
      </c>
      <c r="AW86" s="422"/>
      <c r="AX86" s="422"/>
      <c r="AY86" s="315">
        <f t="shared" si="182"/>
        <v>0</v>
      </c>
      <c r="AZ86" s="315">
        <f>(AQ86)*'Datos Mes'!$B$27+DB86</f>
        <v>0</v>
      </c>
      <c r="BA86" s="421"/>
      <c r="BB86" s="427"/>
      <c r="BC86" s="438"/>
      <c r="BF86" s="473"/>
      <c r="BG86" s="317">
        <f>(COUNTIF($D86:$AI86,"LL")+DL86)*(AS86-'Datos Mes'!$B$23)</f>
        <v>0</v>
      </c>
      <c r="BH86" s="474">
        <f t="shared" si="183"/>
        <v>0</v>
      </c>
      <c r="BI86" s="402"/>
      <c r="BJ86" s="403"/>
      <c r="BK86" s="403"/>
      <c r="BL86" s="403"/>
      <c r="BM86" s="403"/>
      <c r="BN86" s="403"/>
      <c r="BO86" s="403"/>
      <c r="BP86" s="403"/>
      <c r="BQ86" s="403"/>
      <c r="BR86" s="403"/>
      <c r="BS86" s="403"/>
      <c r="BT86" s="404"/>
      <c r="BU86" s="404"/>
      <c r="BV86" s="404"/>
      <c r="BW86" s="405"/>
      <c r="BX86" s="406"/>
      <c r="BY86" s="403"/>
      <c r="BZ86" s="403"/>
      <c r="CA86" s="407"/>
      <c r="CB86" s="407"/>
      <c r="CC86" s="408"/>
      <c r="CD86" s="408"/>
      <c r="CE86" s="408"/>
      <c r="CF86" s="408"/>
      <c r="CG86" s="408"/>
      <c r="CH86" s="407"/>
      <c r="CI86" s="407"/>
      <c r="CJ86" s="408"/>
      <c r="CK86" s="408"/>
      <c r="CL86" s="408"/>
      <c r="CM86" s="408"/>
      <c r="CN86" s="408"/>
      <c r="CO86" s="407"/>
      <c r="CP86" s="409"/>
      <c r="CQ86" s="410"/>
      <c r="CR86" s="411"/>
      <c r="CS86" s="410"/>
      <c r="CT86" s="410"/>
      <c r="CU86" s="410"/>
      <c r="CV86" s="410"/>
      <c r="CW86" s="410"/>
      <c r="CX86" s="404"/>
      <c r="CY86" s="404"/>
      <c r="CZ86" s="320">
        <f t="shared" si="184"/>
        <v>0</v>
      </c>
      <c r="DA86" s="321"/>
      <c r="DB86" s="414"/>
      <c r="DC86" s="322">
        <f t="shared" si="185"/>
        <v>0</v>
      </c>
      <c r="DD86" s="413"/>
      <c r="DE86" s="414"/>
      <c r="DF86" s="323">
        <f t="shared" si="186"/>
        <v>0</v>
      </c>
      <c r="DG86" s="323">
        <f t="shared" si="187"/>
        <v>0</v>
      </c>
      <c r="DH86" s="324">
        <f t="shared" si="188"/>
        <v>0</v>
      </c>
      <c r="DI86" s="325">
        <f t="shared" si="189"/>
        <v>0</v>
      </c>
      <c r="DJ86" s="177"/>
      <c r="DK86" s="315">
        <f t="shared" si="190"/>
        <v>0</v>
      </c>
      <c r="DL86" s="315">
        <f t="shared" si="191"/>
        <v>0</v>
      </c>
      <c r="DM86" s="315">
        <f t="shared" si="192"/>
        <v>0</v>
      </c>
      <c r="DN86" s="415"/>
      <c r="DO86" s="416"/>
      <c r="DP86" s="416"/>
      <c r="DQ86" s="416"/>
      <c r="DR86" s="417"/>
      <c r="DS86" s="416"/>
      <c r="DT86" s="416"/>
      <c r="DU86" s="416"/>
      <c r="DV86" s="418"/>
      <c r="DW86" s="416"/>
      <c r="DX86" s="416"/>
      <c r="DY86" s="419"/>
      <c r="DZ86" s="419"/>
      <c r="EA86" s="420"/>
      <c r="EB86" s="313"/>
      <c r="EC86" s="329" t="s">
        <v>133</v>
      </c>
      <c r="EF86" s="330">
        <f>'Datos Mes'!$B$23</f>
        <v>7000</v>
      </c>
      <c r="EG86" s="330">
        <f t="shared" si="193"/>
        <v>0</v>
      </c>
      <c r="EH86" s="330">
        <f t="shared" si="194"/>
        <v>0</v>
      </c>
      <c r="EI86" s="330" t="e">
        <f t="shared" si="195"/>
        <v>#DIV/0!</v>
      </c>
      <c r="EJ86" s="330" t="e">
        <f t="shared" si="196"/>
        <v>#DIV/0!</v>
      </c>
      <c r="EK86" s="330">
        <f t="shared" si="197"/>
        <v>0</v>
      </c>
      <c r="EL86" s="330">
        <f t="shared" si="198"/>
        <v>0</v>
      </c>
      <c r="EM86" s="330">
        <f t="shared" si="199"/>
        <v>0</v>
      </c>
      <c r="EN86" s="330">
        <f>'Datos Mes'!$B$24*AL86</f>
        <v>0</v>
      </c>
      <c r="EO86" s="330" t="e">
        <f>IF(SUM(EH86:EN86)&gt;'Datos Mes'!$B$21,'Datos Mes'!$B$21,SUM(EH86:EN86))</f>
        <v>#DIV/0!</v>
      </c>
      <c r="EP86" s="330" t="e">
        <f>IF(SUM(EH86:EN86)&gt;'Datos Mes'!$B$21,SUM(EH86:EN86)-EO86,0)</f>
        <v>#DIV/0!</v>
      </c>
      <c r="EQ86" s="330"/>
      <c r="ER86" s="330" t="e">
        <f>LOOKUP(EO86/AL86,'Datos Mes'!$B$75:$B$82,'Datos Mes'!$C$75:$C$82)*EQ86</f>
        <v>#DIV/0!</v>
      </c>
      <c r="ES86" s="330">
        <f>'Datos Mes'!$B$25*$AQ86</f>
        <v>0</v>
      </c>
      <c r="ET86" s="330">
        <f>'Datos Mes'!$B$26*$AQ86</f>
        <v>0</v>
      </c>
      <c r="EU86" s="330">
        <f t="shared" si="200"/>
        <v>0</v>
      </c>
      <c r="EV86" s="331" t="e">
        <f t="shared" si="201"/>
        <v>#DIV/0!</v>
      </c>
      <c r="EW86" s="455" t="s">
        <v>244</v>
      </c>
      <c r="EX86" s="457"/>
      <c r="EY86" s="331" t="e">
        <f>'Datos Mes'!$B$28*EO86</f>
        <v>#DIV/0!</v>
      </c>
      <c r="EZ86" s="331" t="e">
        <f>IF(EX86*'Datos Mes'!$B$19-EY86&gt;0,EX86*'Datos Mes'!$B$19-EY86,0)</f>
        <v>#DIV/0!</v>
      </c>
      <c r="FA86" s="456" t="s">
        <v>233</v>
      </c>
      <c r="FB86" s="455" t="s">
        <v>245</v>
      </c>
      <c r="FC86" s="333"/>
      <c r="FD86" s="331" t="e">
        <f t="shared" si="202"/>
        <v>#DIV/0!</v>
      </c>
      <c r="FE86" s="331" t="e">
        <f>IF(SUM(EH86:EN86)&gt;'Datos Mes'!$B$22,'Datos Mes'!$B$22,SUM(EH86:EN86))</f>
        <v>#DIV/0!</v>
      </c>
      <c r="FF86" s="331" t="e">
        <f>FE86*'Datos Mes'!$B$30</f>
        <v>#DIV/0!</v>
      </c>
      <c r="FG86" s="331" t="e">
        <f t="shared" si="203"/>
        <v>#DIV/0!</v>
      </c>
      <c r="FH86" s="331" t="e">
        <f t="shared" si="204"/>
        <v>#DIV/0!</v>
      </c>
      <c r="FI86" s="334" t="e">
        <f>LOOKUP(FH86,'Datos Mes'!$B$54:$B$69,'Datos Mes'!$C$54:$C$69)</f>
        <v>#DIV/0!</v>
      </c>
      <c r="FJ86" s="331" t="e">
        <f>LOOKUP(FH86,'Datos Mes'!$B$54:$B$69,'Datos Mes'!$E$54:$E$69)</f>
        <v>#DIV/0!</v>
      </c>
      <c r="FK86" s="331" t="e">
        <f t="shared" si="205"/>
        <v>#DIV/0!</v>
      </c>
      <c r="FL86" s="331">
        <f t="shared" si="206"/>
        <v>0</v>
      </c>
      <c r="FM86" s="331">
        <f t="shared" si="207"/>
        <v>0</v>
      </c>
      <c r="FN86" s="331">
        <f t="shared" si="208"/>
        <v>0</v>
      </c>
      <c r="FO86" s="331" t="e">
        <f t="shared" si="209"/>
        <v>#DIV/0!</v>
      </c>
      <c r="FP86" s="331" t="e">
        <f t="shared" si="210"/>
        <v>#DIV/0!</v>
      </c>
      <c r="FQ86" s="335" t="e">
        <f t="shared" si="211"/>
        <v>#DIV/0!</v>
      </c>
      <c r="FS86" s="331" t="e">
        <f t="shared" si="212"/>
        <v>#DIV/0!</v>
      </c>
      <c r="FT86" s="331" t="e">
        <f>IF($FB86="Activo",LOOKUP($FA86,'Datos Mes'!$A$87:$A$92,'Datos Mes'!$C$87:$C$92),0)*$EO86</f>
        <v>#DIV/0!</v>
      </c>
      <c r="FU86" s="331" t="e">
        <f>IF($FB86="Activo",'Datos Mes'!$B$31,0)*$EO86</f>
        <v>#DIV/0!</v>
      </c>
      <c r="FV86" s="331" t="e">
        <f>'Datos Mes'!$B$32*$EO86</f>
        <v>#DIV/0!</v>
      </c>
      <c r="FW86" s="331" t="e">
        <f>'Datos Mes'!$D$28*$EO86</f>
        <v>#DIV/0!</v>
      </c>
      <c r="FX86" s="331" t="e">
        <f t="shared" si="213"/>
        <v>#DIV/0!</v>
      </c>
      <c r="FY86" s="331" t="e">
        <f t="shared" si="219"/>
        <v>#DIV/0!</v>
      </c>
      <c r="FZ86" s="331" t="e">
        <f t="shared" si="220"/>
        <v>#DIV/0!</v>
      </c>
      <c r="GA86" s="331">
        <f>(AS86+'Datos Mes'!B$24)*30/12</f>
        <v>9035.326086956522</v>
      </c>
      <c r="GB86" s="331" t="e">
        <f t="shared" si="214"/>
        <v>#DIV/0!</v>
      </c>
      <c r="GC86" s="331" t="e">
        <f t="shared" si="215"/>
        <v>#DIV/0!</v>
      </c>
      <c r="GD86" s="333" t="e">
        <f t="shared" si="216"/>
        <v>#DIV/0!</v>
      </c>
    </row>
    <row r="87" spans="1:186" s="329" customFormat="1" ht="15.75" customHeight="1">
      <c r="A87" s="421"/>
      <c r="B87" s="421"/>
      <c r="C87" s="311">
        <f t="shared" si="221"/>
        <v>0</v>
      </c>
      <c r="D87" s="429"/>
      <c r="E87" s="429"/>
      <c r="F87" s="429"/>
      <c r="G87" s="429"/>
      <c r="H87" s="429"/>
      <c r="I87" s="429"/>
      <c r="J87" s="429"/>
      <c r="K87" s="429"/>
      <c r="L87" s="429"/>
      <c r="M87" s="429"/>
      <c r="N87" s="429"/>
      <c r="O87" s="429"/>
      <c r="P87" s="429"/>
      <c r="Q87" s="429"/>
      <c r="R87" s="312"/>
      <c r="S87" s="430"/>
      <c r="T87" s="429"/>
      <c r="U87" s="429"/>
      <c r="V87" s="429"/>
      <c r="W87" s="429"/>
      <c r="X87" s="429"/>
      <c r="Y87" s="429"/>
      <c r="Z87" s="429"/>
      <c r="AA87" s="429"/>
      <c r="AB87" s="429"/>
      <c r="AC87" s="429"/>
      <c r="AD87" s="429"/>
      <c r="AE87" s="429"/>
      <c r="AF87" s="429"/>
      <c r="AG87" s="429"/>
      <c r="AH87" s="429"/>
      <c r="AI87" s="431"/>
      <c r="AJ87" s="328"/>
      <c r="AK87" s="314">
        <f t="shared" si="175"/>
        <v>0</v>
      </c>
      <c r="AL87" s="469">
        <f t="shared" si="176"/>
        <v>0</v>
      </c>
      <c r="AM87" s="469">
        <f t="shared" si="177"/>
        <v>0</v>
      </c>
      <c r="AN87" s="470">
        <f t="shared" si="178"/>
        <v>0</v>
      </c>
      <c r="AO87" s="469">
        <f t="shared" si="217"/>
        <v>0</v>
      </c>
      <c r="AP87" s="469">
        <f t="shared" si="218"/>
        <v>0</v>
      </c>
      <c r="AQ87" s="471">
        <f t="shared" si="179"/>
        <v>0</v>
      </c>
      <c r="AR87" s="472">
        <f t="shared" si="222"/>
        <v>0</v>
      </c>
      <c r="AS87" s="422"/>
      <c r="AT87" s="423">
        <f t="shared" si="180"/>
        <v>0</v>
      </c>
      <c r="AU87" s="422"/>
      <c r="AV87" s="315">
        <f t="shared" si="181"/>
        <v>0</v>
      </c>
      <c r="AW87" s="422"/>
      <c r="AX87" s="422"/>
      <c r="AY87" s="315">
        <f t="shared" si="182"/>
        <v>0</v>
      </c>
      <c r="AZ87" s="315">
        <f>(AQ87)*'Datos Mes'!$B$27+DB87</f>
        <v>0</v>
      </c>
      <c r="BA87" s="421"/>
      <c r="BB87" s="427"/>
      <c r="BC87" s="438"/>
      <c r="BF87" s="473"/>
      <c r="BG87" s="317">
        <f>(COUNTIF($D87:$AI87,"LL")+DL87)*(AS87-'Datos Mes'!$B$23)</f>
        <v>0</v>
      </c>
      <c r="BH87" s="474">
        <f t="shared" si="183"/>
        <v>0</v>
      </c>
      <c r="BI87" s="402"/>
      <c r="BJ87" s="403"/>
      <c r="BK87" s="403"/>
      <c r="BL87" s="403"/>
      <c r="BM87" s="403"/>
      <c r="BN87" s="403"/>
      <c r="BO87" s="403"/>
      <c r="BP87" s="403"/>
      <c r="BQ87" s="403"/>
      <c r="BR87" s="403"/>
      <c r="BS87" s="403"/>
      <c r="BT87" s="404"/>
      <c r="BU87" s="404"/>
      <c r="BV87" s="404"/>
      <c r="BW87" s="405"/>
      <c r="BX87" s="406"/>
      <c r="BY87" s="403"/>
      <c r="BZ87" s="403"/>
      <c r="CA87" s="407"/>
      <c r="CB87" s="407"/>
      <c r="CC87" s="408"/>
      <c r="CD87" s="408"/>
      <c r="CE87" s="408"/>
      <c r="CF87" s="408"/>
      <c r="CG87" s="408"/>
      <c r="CH87" s="407"/>
      <c r="CI87" s="407"/>
      <c r="CJ87" s="408"/>
      <c r="CK87" s="408"/>
      <c r="CL87" s="408"/>
      <c r="CM87" s="408"/>
      <c r="CN87" s="408"/>
      <c r="CO87" s="407"/>
      <c r="CP87" s="409"/>
      <c r="CQ87" s="410"/>
      <c r="CR87" s="411"/>
      <c r="CS87" s="410"/>
      <c r="CT87" s="410"/>
      <c r="CU87" s="410"/>
      <c r="CV87" s="410"/>
      <c r="CW87" s="410"/>
      <c r="CX87" s="404"/>
      <c r="CY87" s="404"/>
      <c r="CZ87" s="320">
        <f t="shared" si="184"/>
        <v>0</v>
      </c>
      <c r="DA87" s="321"/>
      <c r="DB87" s="414"/>
      <c r="DC87" s="322">
        <f t="shared" si="185"/>
        <v>0</v>
      </c>
      <c r="DD87" s="413"/>
      <c r="DE87" s="414"/>
      <c r="DF87" s="323">
        <f t="shared" si="186"/>
        <v>0</v>
      </c>
      <c r="DG87" s="323">
        <f t="shared" si="187"/>
        <v>0</v>
      </c>
      <c r="DH87" s="324">
        <f t="shared" si="188"/>
        <v>0</v>
      </c>
      <c r="DI87" s="325">
        <f t="shared" si="189"/>
        <v>0</v>
      </c>
      <c r="DJ87" s="177"/>
      <c r="DK87" s="315">
        <f t="shared" si="190"/>
        <v>0</v>
      </c>
      <c r="DL87" s="315">
        <f t="shared" si="191"/>
        <v>0</v>
      </c>
      <c r="DM87" s="315">
        <f t="shared" si="192"/>
        <v>0</v>
      </c>
      <c r="DN87" s="415"/>
      <c r="DO87" s="416"/>
      <c r="DP87" s="416"/>
      <c r="DQ87" s="416"/>
      <c r="DR87" s="417"/>
      <c r="DS87" s="416"/>
      <c r="DT87" s="416"/>
      <c r="DU87" s="416"/>
      <c r="DV87" s="418"/>
      <c r="DW87" s="416"/>
      <c r="DX87" s="416"/>
      <c r="DY87" s="419"/>
      <c r="DZ87" s="419"/>
      <c r="EA87" s="420"/>
      <c r="EB87" s="313"/>
      <c r="EC87" s="329" t="s">
        <v>133</v>
      </c>
      <c r="EF87" s="330">
        <f>'Datos Mes'!$B$23</f>
        <v>7000</v>
      </c>
      <c r="EG87" s="330">
        <f t="shared" si="193"/>
        <v>0</v>
      </c>
      <c r="EH87" s="330">
        <f t="shared" si="194"/>
        <v>0</v>
      </c>
      <c r="EI87" s="330" t="e">
        <f t="shared" si="195"/>
        <v>#DIV/0!</v>
      </c>
      <c r="EJ87" s="330" t="e">
        <f t="shared" si="196"/>
        <v>#DIV/0!</v>
      </c>
      <c r="EK87" s="330">
        <f t="shared" si="197"/>
        <v>0</v>
      </c>
      <c r="EL87" s="330">
        <f t="shared" si="198"/>
        <v>0</v>
      </c>
      <c r="EM87" s="330">
        <f t="shared" si="199"/>
        <v>0</v>
      </c>
      <c r="EN87" s="330">
        <f>'Datos Mes'!$B$24*AL87</f>
        <v>0</v>
      </c>
      <c r="EO87" s="330" t="e">
        <f>IF(SUM(EH87:EN87)&gt;'Datos Mes'!$B$21,'Datos Mes'!$B$21,SUM(EH87:EN87))</f>
        <v>#DIV/0!</v>
      </c>
      <c r="EP87" s="330" t="e">
        <f>IF(SUM(EH87:EN87)&gt;'Datos Mes'!$B$21,SUM(EH87:EN87)-EO87,0)</f>
        <v>#DIV/0!</v>
      </c>
      <c r="EQ87" s="330"/>
      <c r="ER87" s="330" t="e">
        <f>LOOKUP(EO87/AL87,'Datos Mes'!$B$75:$B$82,'Datos Mes'!$C$75:$C$82)*EQ87</f>
        <v>#DIV/0!</v>
      </c>
      <c r="ES87" s="330">
        <f>'Datos Mes'!$B$25*$AQ87</f>
        <v>0</v>
      </c>
      <c r="ET87" s="330">
        <f>'Datos Mes'!$B$26*$AQ87</f>
        <v>0</v>
      </c>
      <c r="EU87" s="330">
        <f t="shared" si="200"/>
        <v>0</v>
      </c>
      <c r="EV87" s="331" t="e">
        <f t="shared" si="201"/>
        <v>#DIV/0!</v>
      </c>
      <c r="EW87" s="455" t="s">
        <v>244</v>
      </c>
      <c r="EX87" s="457"/>
      <c r="EY87" s="331" t="e">
        <f>'Datos Mes'!$B$28*EO87</f>
        <v>#DIV/0!</v>
      </c>
      <c r="EZ87" s="331" t="e">
        <f>IF(EX87*'Datos Mes'!$B$19-EY87&gt;0,EX87*'Datos Mes'!$B$19-EY87,0)</f>
        <v>#DIV/0!</v>
      </c>
      <c r="FA87" s="456" t="s">
        <v>233</v>
      </c>
      <c r="FB87" s="455" t="s">
        <v>245</v>
      </c>
      <c r="FC87" s="333"/>
      <c r="FD87" s="331" t="e">
        <f t="shared" si="202"/>
        <v>#DIV/0!</v>
      </c>
      <c r="FE87" s="331" t="e">
        <f>IF(SUM(EH87:EN87)&gt;'Datos Mes'!$B$22,'Datos Mes'!$B$22,SUM(EH87:EN87))</f>
        <v>#DIV/0!</v>
      </c>
      <c r="FF87" s="331" t="e">
        <f>FE87*'Datos Mes'!$B$30</f>
        <v>#DIV/0!</v>
      </c>
      <c r="FG87" s="331" t="e">
        <f t="shared" si="203"/>
        <v>#DIV/0!</v>
      </c>
      <c r="FH87" s="331" t="e">
        <f t="shared" si="204"/>
        <v>#DIV/0!</v>
      </c>
      <c r="FI87" s="334" t="e">
        <f>LOOKUP(FH87,'Datos Mes'!$B$54:$B$69,'Datos Mes'!$C$54:$C$69)</f>
        <v>#DIV/0!</v>
      </c>
      <c r="FJ87" s="331" t="e">
        <f>LOOKUP(FH87,'Datos Mes'!$B$54:$B$69,'Datos Mes'!$E$54:$E$69)</f>
        <v>#DIV/0!</v>
      </c>
      <c r="FK87" s="331" t="e">
        <f t="shared" si="205"/>
        <v>#DIV/0!</v>
      </c>
      <c r="FL87" s="331">
        <f t="shared" si="206"/>
        <v>0</v>
      </c>
      <c r="FM87" s="331">
        <f t="shared" si="207"/>
        <v>0</v>
      </c>
      <c r="FN87" s="331">
        <f t="shared" si="208"/>
        <v>0</v>
      </c>
      <c r="FO87" s="331" t="e">
        <f t="shared" si="209"/>
        <v>#DIV/0!</v>
      </c>
      <c r="FP87" s="331" t="e">
        <f t="shared" si="210"/>
        <v>#DIV/0!</v>
      </c>
      <c r="FQ87" s="335" t="e">
        <f t="shared" si="211"/>
        <v>#DIV/0!</v>
      </c>
      <c r="FS87" s="331" t="e">
        <f t="shared" si="212"/>
        <v>#DIV/0!</v>
      </c>
      <c r="FT87" s="331" t="e">
        <f>IF($FB87="Activo",LOOKUP($FA87,'Datos Mes'!$A$87:$A$92,'Datos Mes'!$C$87:$C$92),0)*$EO87</f>
        <v>#DIV/0!</v>
      </c>
      <c r="FU87" s="331" t="e">
        <f>IF($FB87="Activo",'Datos Mes'!$B$31,0)*$EO87</f>
        <v>#DIV/0!</v>
      </c>
      <c r="FV87" s="331" t="e">
        <f>'Datos Mes'!$B$32*$EO87</f>
        <v>#DIV/0!</v>
      </c>
      <c r="FW87" s="331" t="e">
        <f>'Datos Mes'!$D$28*$EO87</f>
        <v>#DIV/0!</v>
      </c>
      <c r="FX87" s="331" t="e">
        <f t="shared" si="213"/>
        <v>#DIV/0!</v>
      </c>
      <c r="FY87" s="331" t="e">
        <f t="shared" si="219"/>
        <v>#DIV/0!</v>
      </c>
      <c r="FZ87" s="331" t="e">
        <f t="shared" si="220"/>
        <v>#DIV/0!</v>
      </c>
      <c r="GA87" s="331">
        <f>(AS87+'Datos Mes'!B$24)*30/12</f>
        <v>9035.326086956522</v>
      </c>
      <c r="GB87" s="331" t="e">
        <f t="shared" si="214"/>
        <v>#DIV/0!</v>
      </c>
      <c r="GC87" s="331" t="e">
        <f t="shared" si="215"/>
        <v>#DIV/0!</v>
      </c>
      <c r="GD87" s="333" t="e">
        <f t="shared" si="216"/>
        <v>#DIV/0!</v>
      </c>
    </row>
    <row r="88" spans="1:186" s="329" customFormat="1" ht="15.75" customHeight="1">
      <c r="A88" s="421"/>
      <c r="B88" s="421"/>
      <c r="C88" s="311">
        <f t="shared" si="221"/>
        <v>0</v>
      </c>
      <c r="D88" s="429"/>
      <c r="E88" s="429"/>
      <c r="F88" s="429"/>
      <c r="G88" s="429"/>
      <c r="H88" s="429"/>
      <c r="I88" s="429"/>
      <c r="J88" s="429"/>
      <c r="K88" s="429"/>
      <c r="L88" s="429"/>
      <c r="M88" s="429"/>
      <c r="N88" s="429"/>
      <c r="O88" s="429"/>
      <c r="P88" s="429"/>
      <c r="Q88" s="429"/>
      <c r="R88" s="312"/>
      <c r="S88" s="430"/>
      <c r="T88" s="429"/>
      <c r="U88" s="429"/>
      <c r="V88" s="429"/>
      <c r="W88" s="429"/>
      <c r="X88" s="429"/>
      <c r="Y88" s="429"/>
      <c r="Z88" s="429"/>
      <c r="AA88" s="429"/>
      <c r="AB88" s="429"/>
      <c r="AC88" s="429"/>
      <c r="AD88" s="429"/>
      <c r="AE88" s="429"/>
      <c r="AF88" s="429"/>
      <c r="AG88" s="429"/>
      <c r="AH88" s="429"/>
      <c r="AI88" s="431"/>
      <c r="AJ88" s="328"/>
      <c r="AK88" s="314">
        <f t="shared" si="175"/>
        <v>0</v>
      </c>
      <c r="AL88" s="469">
        <f t="shared" si="176"/>
        <v>0</v>
      </c>
      <c r="AM88" s="469">
        <f t="shared" si="177"/>
        <v>0</v>
      </c>
      <c r="AN88" s="470">
        <f t="shared" si="178"/>
        <v>0</v>
      </c>
      <c r="AO88" s="469">
        <f t="shared" si="217"/>
        <v>0</v>
      </c>
      <c r="AP88" s="469">
        <f t="shared" si="218"/>
        <v>0</v>
      </c>
      <c r="AQ88" s="471">
        <f t="shared" si="179"/>
        <v>0</v>
      </c>
      <c r="AR88" s="472">
        <f t="shared" si="222"/>
        <v>0</v>
      </c>
      <c r="AS88" s="422"/>
      <c r="AT88" s="423">
        <f t="shared" si="180"/>
        <v>0</v>
      </c>
      <c r="AU88" s="422"/>
      <c r="AV88" s="315">
        <f t="shared" si="181"/>
        <v>0</v>
      </c>
      <c r="AW88" s="422"/>
      <c r="AX88" s="422"/>
      <c r="AY88" s="315">
        <f t="shared" si="182"/>
        <v>0</v>
      </c>
      <c r="AZ88" s="315">
        <f>(AQ88)*'Datos Mes'!$B$27+DB88</f>
        <v>0</v>
      </c>
      <c r="BA88" s="421"/>
      <c r="BB88" s="427"/>
      <c r="BC88" s="438"/>
      <c r="BF88" s="473"/>
      <c r="BG88" s="317">
        <f>(COUNTIF($D88:$AI88,"LL")+DL88)*(AS88-'Datos Mes'!$B$23)</f>
        <v>0</v>
      </c>
      <c r="BH88" s="474">
        <f t="shared" si="183"/>
        <v>0</v>
      </c>
      <c r="BI88" s="402"/>
      <c r="BJ88" s="403"/>
      <c r="BK88" s="403"/>
      <c r="BL88" s="403"/>
      <c r="BM88" s="403"/>
      <c r="BN88" s="403"/>
      <c r="BO88" s="403"/>
      <c r="BP88" s="403"/>
      <c r="BQ88" s="403"/>
      <c r="BR88" s="403"/>
      <c r="BS88" s="403"/>
      <c r="BT88" s="404"/>
      <c r="BU88" s="404"/>
      <c r="BV88" s="404"/>
      <c r="BW88" s="405"/>
      <c r="BX88" s="406"/>
      <c r="BY88" s="403"/>
      <c r="BZ88" s="403"/>
      <c r="CA88" s="407"/>
      <c r="CB88" s="407"/>
      <c r="CC88" s="408"/>
      <c r="CD88" s="408"/>
      <c r="CE88" s="408"/>
      <c r="CF88" s="408"/>
      <c r="CG88" s="408"/>
      <c r="CH88" s="407"/>
      <c r="CI88" s="407"/>
      <c r="CJ88" s="408"/>
      <c r="CK88" s="408"/>
      <c r="CL88" s="408"/>
      <c r="CM88" s="408"/>
      <c r="CN88" s="408"/>
      <c r="CO88" s="407"/>
      <c r="CP88" s="409"/>
      <c r="CQ88" s="410"/>
      <c r="CR88" s="411"/>
      <c r="CS88" s="410"/>
      <c r="CT88" s="410"/>
      <c r="CU88" s="410"/>
      <c r="CV88" s="410"/>
      <c r="CW88" s="410"/>
      <c r="CX88" s="404"/>
      <c r="CY88" s="404"/>
      <c r="CZ88" s="320">
        <f t="shared" si="184"/>
        <v>0</v>
      </c>
      <c r="DA88" s="321"/>
      <c r="DB88" s="414"/>
      <c r="DC88" s="322">
        <f t="shared" si="185"/>
        <v>0</v>
      </c>
      <c r="DD88" s="413"/>
      <c r="DE88" s="414"/>
      <c r="DF88" s="323">
        <f t="shared" si="186"/>
        <v>0</v>
      </c>
      <c r="DG88" s="323">
        <f t="shared" si="187"/>
        <v>0</v>
      </c>
      <c r="DH88" s="324">
        <f t="shared" si="188"/>
        <v>0</v>
      </c>
      <c r="DI88" s="325">
        <f t="shared" si="189"/>
        <v>0</v>
      </c>
      <c r="DJ88" s="177"/>
      <c r="DK88" s="315">
        <f t="shared" si="190"/>
        <v>0</v>
      </c>
      <c r="DL88" s="315">
        <f t="shared" si="191"/>
        <v>0</v>
      </c>
      <c r="DM88" s="315">
        <f t="shared" si="192"/>
        <v>0</v>
      </c>
      <c r="DN88" s="415"/>
      <c r="DO88" s="416"/>
      <c r="DP88" s="416"/>
      <c r="DQ88" s="416"/>
      <c r="DR88" s="417"/>
      <c r="DS88" s="416"/>
      <c r="DT88" s="416"/>
      <c r="DU88" s="416"/>
      <c r="DV88" s="418"/>
      <c r="DW88" s="416"/>
      <c r="DX88" s="416"/>
      <c r="DY88" s="419"/>
      <c r="DZ88" s="419"/>
      <c r="EA88" s="420"/>
      <c r="EB88" s="313"/>
      <c r="EC88" s="329" t="s">
        <v>133</v>
      </c>
      <c r="EF88" s="330">
        <f>'Datos Mes'!$B$23</f>
        <v>7000</v>
      </c>
      <c r="EG88" s="330">
        <f t="shared" si="193"/>
        <v>0</v>
      </c>
      <c r="EH88" s="330">
        <f t="shared" si="194"/>
        <v>0</v>
      </c>
      <c r="EI88" s="330" t="e">
        <f t="shared" si="195"/>
        <v>#DIV/0!</v>
      </c>
      <c r="EJ88" s="330" t="e">
        <f t="shared" si="196"/>
        <v>#DIV/0!</v>
      </c>
      <c r="EK88" s="330">
        <f t="shared" si="197"/>
        <v>0</v>
      </c>
      <c r="EL88" s="330">
        <f t="shared" si="198"/>
        <v>0</v>
      </c>
      <c r="EM88" s="330">
        <f t="shared" si="199"/>
        <v>0</v>
      </c>
      <c r="EN88" s="330">
        <f>'Datos Mes'!$B$24*AL88</f>
        <v>0</v>
      </c>
      <c r="EO88" s="330" t="e">
        <f>IF(SUM(EH88:EN88)&gt;'Datos Mes'!$B$21,'Datos Mes'!$B$21,SUM(EH88:EN88))</f>
        <v>#DIV/0!</v>
      </c>
      <c r="EP88" s="330" t="e">
        <f>IF(SUM(EH88:EN88)&gt;'Datos Mes'!$B$21,SUM(EH88:EN88)-EO88,0)</f>
        <v>#DIV/0!</v>
      </c>
      <c r="EQ88" s="330"/>
      <c r="ER88" s="330" t="e">
        <f>LOOKUP(EO88/AL88,'Datos Mes'!$B$75:$B$82,'Datos Mes'!$C$75:$C$82)*EQ88</f>
        <v>#DIV/0!</v>
      </c>
      <c r="ES88" s="330">
        <f>'Datos Mes'!$B$25*$AQ88</f>
        <v>0</v>
      </c>
      <c r="ET88" s="330">
        <f>'Datos Mes'!$B$26*$AQ88</f>
        <v>0</v>
      </c>
      <c r="EU88" s="330">
        <f t="shared" si="200"/>
        <v>0</v>
      </c>
      <c r="EV88" s="331" t="e">
        <f t="shared" si="201"/>
        <v>#DIV/0!</v>
      </c>
      <c r="EW88" s="455" t="s">
        <v>244</v>
      </c>
      <c r="EX88" s="457"/>
      <c r="EY88" s="331" t="e">
        <f>'Datos Mes'!$B$28*EO88</f>
        <v>#DIV/0!</v>
      </c>
      <c r="EZ88" s="331" t="e">
        <f>IF(EX88*'Datos Mes'!$B$19-EY88&gt;0,EX88*'Datos Mes'!$B$19-EY88,0)</f>
        <v>#DIV/0!</v>
      </c>
      <c r="FA88" s="456" t="s">
        <v>233</v>
      </c>
      <c r="FB88" s="455" t="s">
        <v>245</v>
      </c>
      <c r="FC88" s="333"/>
      <c r="FD88" s="331" t="e">
        <f t="shared" si="202"/>
        <v>#DIV/0!</v>
      </c>
      <c r="FE88" s="331" t="e">
        <f>IF(SUM(EH88:EN88)&gt;'Datos Mes'!$B$22,'Datos Mes'!$B$22,SUM(EH88:EN88))</f>
        <v>#DIV/0!</v>
      </c>
      <c r="FF88" s="331" t="e">
        <f>FE88*'Datos Mes'!$B$30</f>
        <v>#DIV/0!</v>
      </c>
      <c r="FG88" s="331" t="e">
        <f t="shared" si="203"/>
        <v>#DIV/0!</v>
      </c>
      <c r="FH88" s="331" t="e">
        <f t="shared" si="204"/>
        <v>#DIV/0!</v>
      </c>
      <c r="FI88" s="334" t="e">
        <f>LOOKUP(FH88,'Datos Mes'!$B$54:$B$69,'Datos Mes'!$C$54:$C$69)</f>
        <v>#DIV/0!</v>
      </c>
      <c r="FJ88" s="331" t="e">
        <f>LOOKUP(FH88,'Datos Mes'!$B$54:$B$69,'Datos Mes'!$E$54:$E$69)</f>
        <v>#DIV/0!</v>
      </c>
      <c r="FK88" s="331" t="e">
        <f t="shared" si="205"/>
        <v>#DIV/0!</v>
      </c>
      <c r="FL88" s="331">
        <f t="shared" si="206"/>
        <v>0</v>
      </c>
      <c r="FM88" s="331">
        <f t="shared" si="207"/>
        <v>0</v>
      </c>
      <c r="FN88" s="331">
        <f t="shared" si="208"/>
        <v>0</v>
      </c>
      <c r="FO88" s="331" t="e">
        <f t="shared" si="209"/>
        <v>#DIV/0!</v>
      </c>
      <c r="FP88" s="331" t="e">
        <f t="shared" si="210"/>
        <v>#DIV/0!</v>
      </c>
      <c r="FQ88" s="335" t="e">
        <f t="shared" si="211"/>
        <v>#DIV/0!</v>
      </c>
      <c r="FS88" s="331" t="e">
        <f t="shared" si="212"/>
        <v>#DIV/0!</v>
      </c>
      <c r="FT88" s="331" t="e">
        <f>IF($FB88="Activo",LOOKUP($FA88,'Datos Mes'!$A$87:$A$92,'Datos Mes'!$C$87:$C$92),0)*$EO88</f>
        <v>#DIV/0!</v>
      </c>
      <c r="FU88" s="331" t="e">
        <f>IF($FB88="Activo",'Datos Mes'!$B$31,0)*$EO88</f>
        <v>#DIV/0!</v>
      </c>
      <c r="FV88" s="331" t="e">
        <f>'Datos Mes'!$B$32*$EO88</f>
        <v>#DIV/0!</v>
      </c>
      <c r="FW88" s="331" t="e">
        <f>'Datos Mes'!$D$28*$EO88</f>
        <v>#DIV/0!</v>
      </c>
      <c r="FX88" s="331" t="e">
        <f t="shared" si="213"/>
        <v>#DIV/0!</v>
      </c>
      <c r="FY88" s="331" t="e">
        <f t="shared" si="219"/>
        <v>#DIV/0!</v>
      </c>
      <c r="FZ88" s="331" t="e">
        <f t="shared" si="220"/>
        <v>#DIV/0!</v>
      </c>
      <c r="GA88" s="331">
        <f>(AS88+'Datos Mes'!B$24)*30/12</f>
        <v>9035.326086956522</v>
      </c>
      <c r="GB88" s="331" t="e">
        <f t="shared" si="214"/>
        <v>#DIV/0!</v>
      </c>
      <c r="GC88" s="331" t="e">
        <f t="shared" si="215"/>
        <v>#DIV/0!</v>
      </c>
      <c r="GD88" s="333" t="e">
        <f t="shared" si="216"/>
        <v>#DIV/0!</v>
      </c>
    </row>
    <row r="89" spans="1:186" s="329" customFormat="1" ht="15.75" customHeight="1">
      <c r="A89" s="421"/>
      <c r="B89" s="421"/>
      <c r="C89" s="311">
        <f t="shared" si="221"/>
        <v>0</v>
      </c>
      <c r="D89" s="429"/>
      <c r="E89" s="429"/>
      <c r="F89" s="429"/>
      <c r="G89" s="429"/>
      <c r="H89" s="429"/>
      <c r="I89" s="429"/>
      <c r="J89" s="429"/>
      <c r="K89" s="429"/>
      <c r="L89" s="429"/>
      <c r="M89" s="429"/>
      <c r="N89" s="429"/>
      <c r="O89" s="429"/>
      <c r="P89" s="429"/>
      <c r="Q89" s="429"/>
      <c r="R89" s="312"/>
      <c r="S89" s="430"/>
      <c r="T89" s="429"/>
      <c r="U89" s="429"/>
      <c r="V89" s="429"/>
      <c r="W89" s="429"/>
      <c r="X89" s="429"/>
      <c r="Y89" s="429"/>
      <c r="Z89" s="429"/>
      <c r="AA89" s="429"/>
      <c r="AB89" s="429"/>
      <c r="AC89" s="429"/>
      <c r="AD89" s="429"/>
      <c r="AE89" s="429"/>
      <c r="AF89" s="429"/>
      <c r="AG89" s="429"/>
      <c r="AH89" s="429"/>
      <c r="AI89" s="431"/>
      <c r="AJ89" s="328"/>
      <c r="AK89" s="314">
        <f t="shared" si="175"/>
        <v>0</v>
      </c>
      <c r="AL89" s="469">
        <f t="shared" si="176"/>
        <v>0</v>
      </c>
      <c r="AM89" s="469">
        <f t="shared" si="177"/>
        <v>0</v>
      </c>
      <c r="AN89" s="470">
        <f t="shared" si="178"/>
        <v>0</v>
      </c>
      <c r="AO89" s="469">
        <f t="shared" si="217"/>
        <v>0</v>
      </c>
      <c r="AP89" s="469">
        <f t="shared" si="218"/>
        <v>0</v>
      </c>
      <c r="AQ89" s="471">
        <f t="shared" si="179"/>
        <v>0</v>
      </c>
      <c r="AR89" s="472">
        <f t="shared" si="222"/>
        <v>0</v>
      </c>
      <c r="AS89" s="422"/>
      <c r="AT89" s="423">
        <f t="shared" si="180"/>
        <v>0</v>
      </c>
      <c r="AU89" s="422"/>
      <c r="AV89" s="315">
        <f t="shared" si="181"/>
        <v>0</v>
      </c>
      <c r="AW89" s="422"/>
      <c r="AX89" s="422"/>
      <c r="AY89" s="315">
        <f t="shared" si="182"/>
        <v>0</v>
      </c>
      <c r="AZ89" s="315">
        <f>(AQ89)*'Datos Mes'!$B$27+DB89</f>
        <v>0</v>
      </c>
      <c r="BA89" s="421"/>
      <c r="BB89" s="427"/>
      <c r="BC89" s="438"/>
      <c r="BF89" s="473"/>
      <c r="BG89" s="317">
        <f>(COUNTIF($D89:$AI89,"LL")+DL89)*(AS89-'Datos Mes'!$B$23)</f>
        <v>0</v>
      </c>
      <c r="BH89" s="474">
        <f t="shared" si="183"/>
        <v>0</v>
      </c>
      <c r="BI89" s="402"/>
      <c r="BJ89" s="403"/>
      <c r="BK89" s="403"/>
      <c r="BL89" s="403"/>
      <c r="BM89" s="403"/>
      <c r="BN89" s="403"/>
      <c r="BO89" s="403"/>
      <c r="BP89" s="403"/>
      <c r="BQ89" s="403"/>
      <c r="BR89" s="403"/>
      <c r="BS89" s="403"/>
      <c r="BT89" s="404"/>
      <c r="BU89" s="404"/>
      <c r="BV89" s="404"/>
      <c r="BW89" s="405"/>
      <c r="BX89" s="406"/>
      <c r="BY89" s="403"/>
      <c r="BZ89" s="403"/>
      <c r="CA89" s="407"/>
      <c r="CB89" s="407"/>
      <c r="CC89" s="408"/>
      <c r="CD89" s="408"/>
      <c r="CE89" s="408"/>
      <c r="CF89" s="408"/>
      <c r="CG89" s="408"/>
      <c r="CH89" s="407"/>
      <c r="CI89" s="407"/>
      <c r="CJ89" s="408"/>
      <c r="CK89" s="408"/>
      <c r="CL89" s="408"/>
      <c r="CM89" s="408"/>
      <c r="CN89" s="408"/>
      <c r="CO89" s="407"/>
      <c r="CP89" s="409"/>
      <c r="CQ89" s="410"/>
      <c r="CR89" s="411"/>
      <c r="CS89" s="410"/>
      <c r="CT89" s="410"/>
      <c r="CU89" s="410"/>
      <c r="CV89" s="410"/>
      <c r="CW89" s="410"/>
      <c r="CX89" s="404"/>
      <c r="CY89" s="404"/>
      <c r="CZ89" s="320">
        <f t="shared" si="184"/>
        <v>0</v>
      </c>
      <c r="DA89" s="321"/>
      <c r="DB89" s="414"/>
      <c r="DC89" s="322">
        <f t="shared" si="185"/>
        <v>0</v>
      </c>
      <c r="DD89" s="413"/>
      <c r="DE89" s="414"/>
      <c r="DF89" s="323">
        <f t="shared" si="186"/>
        <v>0</v>
      </c>
      <c r="DG89" s="323">
        <f t="shared" si="187"/>
        <v>0</v>
      </c>
      <c r="DH89" s="324">
        <f t="shared" si="188"/>
        <v>0</v>
      </c>
      <c r="DI89" s="325">
        <f t="shared" si="189"/>
        <v>0</v>
      </c>
      <c r="DJ89" s="177"/>
      <c r="DK89" s="315">
        <f t="shared" si="190"/>
        <v>0</v>
      </c>
      <c r="DL89" s="315">
        <f t="shared" si="191"/>
        <v>0</v>
      </c>
      <c r="DM89" s="315">
        <f t="shared" si="192"/>
        <v>0</v>
      </c>
      <c r="DN89" s="415"/>
      <c r="DO89" s="416"/>
      <c r="DP89" s="416"/>
      <c r="DQ89" s="416"/>
      <c r="DR89" s="417"/>
      <c r="DS89" s="416"/>
      <c r="DT89" s="416"/>
      <c r="DU89" s="416"/>
      <c r="DV89" s="418"/>
      <c r="DW89" s="416"/>
      <c r="DX89" s="416"/>
      <c r="DY89" s="419"/>
      <c r="DZ89" s="419"/>
      <c r="EA89" s="420"/>
      <c r="EB89" s="313"/>
      <c r="EC89" s="329" t="s">
        <v>133</v>
      </c>
      <c r="EF89" s="330">
        <f>'Datos Mes'!$B$23</f>
        <v>7000</v>
      </c>
      <c r="EG89" s="330">
        <f t="shared" si="193"/>
        <v>0</v>
      </c>
      <c r="EH89" s="330">
        <f t="shared" si="194"/>
        <v>0</v>
      </c>
      <c r="EI89" s="330" t="e">
        <f t="shared" si="195"/>
        <v>#DIV/0!</v>
      </c>
      <c r="EJ89" s="330" t="e">
        <f t="shared" si="196"/>
        <v>#DIV/0!</v>
      </c>
      <c r="EK89" s="330">
        <f t="shared" si="197"/>
        <v>0</v>
      </c>
      <c r="EL89" s="330">
        <f t="shared" si="198"/>
        <v>0</v>
      </c>
      <c r="EM89" s="330">
        <f t="shared" si="199"/>
        <v>0</v>
      </c>
      <c r="EN89" s="330">
        <f>'Datos Mes'!$B$24*AL89</f>
        <v>0</v>
      </c>
      <c r="EO89" s="330" t="e">
        <f>IF(SUM(EH89:EN89)&gt;'Datos Mes'!$B$21,'Datos Mes'!$B$21,SUM(EH89:EN89))</f>
        <v>#DIV/0!</v>
      </c>
      <c r="EP89" s="330" t="e">
        <f>IF(SUM(EH89:EN89)&gt;'Datos Mes'!$B$21,SUM(EH89:EN89)-EO89,0)</f>
        <v>#DIV/0!</v>
      </c>
      <c r="EQ89" s="330"/>
      <c r="ER89" s="330" t="e">
        <f>LOOKUP(EO89/AL89,'Datos Mes'!$B$75:$B$82,'Datos Mes'!$C$75:$C$82)*EQ89</f>
        <v>#DIV/0!</v>
      </c>
      <c r="ES89" s="330">
        <f>'Datos Mes'!$B$25*$AQ89</f>
        <v>0</v>
      </c>
      <c r="ET89" s="330">
        <f>'Datos Mes'!$B$26*$AQ89</f>
        <v>0</v>
      </c>
      <c r="EU89" s="330">
        <f t="shared" si="200"/>
        <v>0</v>
      </c>
      <c r="EV89" s="331" t="e">
        <f t="shared" si="201"/>
        <v>#DIV/0!</v>
      </c>
      <c r="EW89" s="455" t="s">
        <v>244</v>
      </c>
      <c r="EX89" s="457"/>
      <c r="EY89" s="331" t="e">
        <f>'Datos Mes'!$B$28*EO89</f>
        <v>#DIV/0!</v>
      </c>
      <c r="EZ89" s="331" t="e">
        <f>IF(EX89*'Datos Mes'!$B$19-EY89&gt;0,EX89*'Datos Mes'!$B$19-EY89,0)</f>
        <v>#DIV/0!</v>
      </c>
      <c r="FA89" s="456" t="s">
        <v>233</v>
      </c>
      <c r="FB89" s="455" t="s">
        <v>245</v>
      </c>
      <c r="FC89" s="333"/>
      <c r="FD89" s="331" t="e">
        <f t="shared" si="202"/>
        <v>#DIV/0!</v>
      </c>
      <c r="FE89" s="331" t="e">
        <f>IF(SUM(EH89:EN89)&gt;'Datos Mes'!$B$22,'Datos Mes'!$B$22,SUM(EH89:EN89))</f>
        <v>#DIV/0!</v>
      </c>
      <c r="FF89" s="331" t="e">
        <f>FE89*'Datos Mes'!$B$30</f>
        <v>#DIV/0!</v>
      </c>
      <c r="FG89" s="331" t="e">
        <f t="shared" si="203"/>
        <v>#DIV/0!</v>
      </c>
      <c r="FH89" s="331" t="e">
        <f t="shared" si="204"/>
        <v>#DIV/0!</v>
      </c>
      <c r="FI89" s="334" t="e">
        <f>LOOKUP(FH89,'Datos Mes'!$B$54:$B$69,'Datos Mes'!$C$54:$C$69)</f>
        <v>#DIV/0!</v>
      </c>
      <c r="FJ89" s="331" t="e">
        <f>LOOKUP(FH89,'Datos Mes'!$B$54:$B$69,'Datos Mes'!$E$54:$E$69)</f>
        <v>#DIV/0!</v>
      </c>
      <c r="FK89" s="331" t="e">
        <f t="shared" si="205"/>
        <v>#DIV/0!</v>
      </c>
      <c r="FL89" s="331">
        <f t="shared" si="206"/>
        <v>0</v>
      </c>
      <c r="FM89" s="331">
        <f t="shared" si="207"/>
        <v>0</v>
      </c>
      <c r="FN89" s="331">
        <f t="shared" si="208"/>
        <v>0</v>
      </c>
      <c r="FO89" s="331" t="e">
        <f t="shared" si="209"/>
        <v>#DIV/0!</v>
      </c>
      <c r="FP89" s="331" t="e">
        <f t="shared" si="210"/>
        <v>#DIV/0!</v>
      </c>
      <c r="FQ89" s="335" t="e">
        <f t="shared" si="211"/>
        <v>#DIV/0!</v>
      </c>
      <c r="FS89" s="331" t="e">
        <f t="shared" si="212"/>
        <v>#DIV/0!</v>
      </c>
      <c r="FT89" s="331" t="e">
        <f>IF($FB89="Activo",LOOKUP($FA89,'Datos Mes'!$A$87:$A$92,'Datos Mes'!$C$87:$C$92),0)*$EO89</f>
        <v>#DIV/0!</v>
      </c>
      <c r="FU89" s="331" t="e">
        <f>IF($FB89="Activo",'Datos Mes'!$B$31,0)*$EO89</f>
        <v>#DIV/0!</v>
      </c>
      <c r="FV89" s="331" t="e">
        <f>'Datos Mes'!$B$32*$EO89</f>
        <v>#DIV/0!</v>
      </c>
      <c r="FW89" s="331" t="e">
        <f>'Datos Mes'!$D$28*$EO89</f>
        <v>#DIV/0!</v>
      </c>
      <c r="FX89" s="331" t="e">
        <f t="shared" si="213"/>
        <v>#DIV/0!</v>
      </c>
      <c r="FY89" s="331" t="e">
        <f t="shared" si="219"/>
        <v>#DIV/0!</v>
      </c>
      <c r="FZ89" s="331" t="e">
        <f t="shared" si="220"/>
        <v>#DIV/0!</v>
      </c>
      <c r="GA89" s="331">
        <f>(AS89+'Datos Mes'!B$24)*30/12</f>
        <v>9035.326086956522</v>
      </c>
      <c r="GB89" s="331" t="e">
        <f t="shared" si="214"/>
        <v>#DIV/0!</v>
      </c>
      <c r="GC89" s="331" t="e">
        <f t="shared" si="215"/>
        <v>#DIV/0!</v>
      </c>
      <c r="GD89" s="333" t="e">
        <f t="shared" si="216"/>
        <v>#DIV/0!</v>
      </c>
    </row>
    <row r="90" spans="1:186" s="329" customFormat="1" ht="15.75" customHeight="1">
      <c r="A90" s="421"/>
      <c r="B90" s="421"/>
      <c r="C90" s="311">
        <f t="shared" si="221"/>
        <v>0</v>
      </c>
      <c r="D90" s="429"/>
      <c r="E90" s="429"/>
      <c r="F90" s="429"/>
      <c r="G90" s="429"/>
      <c r="H90" s="429"/>
      <c r="I90" s="429"/>
      <c r="J90" s="429"/>
      <c r="K90" s="429"/>
      <c r="L90" s="429"/>
      <c r="M90" s="429"/>
      <c r="N90" s="429"/>
      <c r="O90" s="429"/>
      <c r="P90" s="429"/>
      <c r="Q90" s="429"/>
      <c r="R90" s="312"/>
      <c r="S90" s="430"/>
      <c r="T90" s="429"/>
      <c r="U90" s="429"/>
      <c r="V90" s="429"/>
      <c r="W90" s="429"/>
      <c r="X90" s="429"/>
      <c r="Y90" s="429"/>
      <c r="Z90" s="429"/>
      <c r="AA90" s="429"/>
      <c r="AB90" s="429"/>
      <c r="AC90" s="429"/>
      <c r="AD90" s="429"/>
      <c r="AE90" s="429"/>
      <c r="AF90" s="429"/>
      <c r="AG90" s="429"/>
      <c r="AH90" s="429"/>
      <c r="AI90" s="431"/>
      <c r="AJ90" s="328"/>
      <c r="AK90" s="314">
        <f t="shared" si="175"/>
        <v>0</v>
      </c>
      <c r="AL90" s="469">
        <f t="shared" si="176"/>
        <v>0</v>
      </c>
      <c r="AM90" s="469">
        <f t="shared" si="177"/>
        <v>0</v>
      </c>
      <c r="AN90" s="470">
        <f t="shared" si="178"/>
        <v>0</v>
      </c>
      <c r="AO90" s="469">
        <f t="shared" si="217"/>
        <v>0</v>
      </c>
      <c r="AP90" s="469">
        <f t="shared" si="218"/>
        <v>0</v>
      </c>
      <c r="AQ90" s="471">
        <f t="shared" si="179"/>
        <v>0</v>
      </c>
      <c r="AR90" s="472">
        <f t="shared" si="222"/>
        <v>0</v>
      </c>
      <c r="AS90" s="422"/>
      <c r="AT90" s="423">
        <f t="shared" si="180"/>
        <v>0</v>
      </c>
      <c r="AU90" s="422"/>
      <c r="AV90" s="315">
        <f t="shared" si="181"/>
        <v>0</v>
      </c>
      <c r="AW90" s="422"/>
      <c r="AX90" s="422"/>
      <c r="AY90" s="315">
        <f t="shared" si="182"/>
        <v>0</v>
      </c>
      <c r="AZ90" s="315">
        <f>(AQ90)*'Datos Mes'!$B$27+DB90</f>
        <v>0</v>
      </c>
      <c r="BA90" s="421"/>
      <c r="BB90" s="427"/>
      <c r="BC90" s="438"/>
      <c r="BF90" s="473"/>
      <c r="BG90" s="317">
        <f>(COUNTIF($D90:$AI90,"LL")+DL90)*(AS90-'Datos Mes'!$B$23)</f>
        <v>0</v>
      </c>
      <c r="BH90" s="474">
        <f t="shared" si="183"/>
        <v>0</v>
      </c>
      <c r="BI90" s="402"/>
      <c r="BJ90" s="403"/>
      <c r="BK90" s="403"/>
      <c r="BL90" s="403"/>
      <c r="BM90" s="403"/>
      <c r="BN90" s="403"/>
      <c r="BO90" s="403"/>
      <c r="BP90" s="403"/>
      <c r="BQ90" s="403"/>
      <c r="BR90" s="403"/>
      <c r="BS90" s="403"/>
      <c r="BT90" s="404"/>
      <c r="BU90" s="404"/>
      <c r="BV90" s="404"/>
      <c r="BW90" s="405"/>
      <c r="BX90" s="406"/>
      <c r="BY90" s="403"/>
      <c r="BZ90" s="403"/>
      <c r="CA90" s="407"/>
      <c r="CB90" s="407"/>
      <c r="CC90" s="408"/>
      <c r="CD90" s="408"/>
      <c r="CE90" s="408"/>
      <c r="CF90" s="408"/>
      <c r="CG90" s="408"/>
      <c r="CH90" s="407"/>
      <c r="CI90" s="407"/>
      <c r="CJ90" s="408"/>
      <c r="CK90" s="408"/>
      <c r="CL90" s="408"/>
      <c r="CM90" s="408"/>
      <c r="CN90" s="408"/>
      <c r="CO90" s="407"/>
      <c r="CP90" s="409"/>
      <c r="CQ90" s="410"/>
      <c r="CR90" s="411"/>
      <c r="CS90" s="410"/>
      <c r="CT90" s="410"/>
      <c r="CU90" s="410"/>
      <c r="CV90" s="410"/>
      <c r="CW90" s="410"/>
      <c r="CX90" s="404"/>
      <c r="CY90" s="404"/>
      <c r="CZ90" s="320">
        <f t="shared" si="184"/>
        <v>0</v>
      </c>
      <c r="DA90" s="321"/>
      <c r="DB90" s="414"/>
      <c r="DC90" s="322">
        <f t="shared" si="185"/>
        <v>0</v>
      </c>
      <c r="DD90" s="413"/>
      <c r="DE90" s="414"/>
      <c r="DF90" s="323">
        <f t="shared" si="186"/>
        <v>0</v>
      </c>
      <c r="DG90" s="323">
        <f t="shared" si="187"/>
        <v>0</v>
      </c>
      <c r="DH90" s="324">
        <f t="shared" si="188"/>
        <v>0</v>
      </c>
      <c r="DI90" s="325">
        <f t="shared" si="189"/>
        <v>0</v>
      </c>
      <c r="DJ90" s="177"/>
      <c r="DK90" s="315">
        <f t="shared" si="190"/>
        <v>0</v>
      </c>
      <c r="DL90" s="315">
        <f t="shared" si="191"/>
        <v>0</v>
      </c>
      <c r="DM90" s="315">
        <f t="shared" si="192"/>
        <v>0</v>
      </c>
      <c r="DN90" s="415"/>
      <c r="DO90" s="416"/>
      <c r="DP90" s="416"/>
      <c r="DQ90" s="416"/>
      <c r="DR90" s="417"/>
      <c r="DS90" s="416"/>
      <c r="DT90" s="416"/>
      <c r="DU90" s="416"/>
      <c r="DV90" s="418"/>
      <c r="DW90" s="416"/>
      <c r="DX90" s="416"/>
      <c r="DY90" s="419"/>
      <c r="DZ90" s="419"/>
      <c r="EA90" s="420"/>
      <c r="EB90" s="313"/>
      <c r="EC90" s="329" t="s">
        <v>133</v>
      </c>
      <c r="EF90" s="330">
        <f>'Datos Mes'!$B$23</f>
        <v>7000</v>
      </c>
      <c r="EG90" s="330">
        <f t="shared" si="193"/>
        <v>0</v>
      </c>
      <c r="EH90" s="330">
        <f t="shared" si="194"/>
        <v>0</v>
      </c>
      <c r="EI90" s="330" t="e">
        <f t="shared" si="195"/>
        <v>#DIV/0!</v>
      </c>
      <c r="EJ90" s="330" t="e">
        <f t="shared" si="196"/>
        <v>#DIV/0!</v>
      </c>
      <c r="EK90" s="330">
        <f t="shared" si="197"/>
        <v>0</v>
      </c>
      <c r="EL90" s="330">
        <f t="shared" si="198"/>
        <v>0</v>
      </c>
      <c r="EM90" s="330">
        <f t="shared" si="199"/>
        <v>0</v>
      </c>
      <c r="EN90" s="330">
        <f>'Datos Mes'!$B$24*AL90</f>
        <v>0</v>
      </c>
      <c r="EO90" s="330" t="e">
        <f>IF(SUM(EH90:EN90)&gt;'Datos Mes'!$B$21,'Datos Mes'!$B$21,SUM(EH90:EN90))</f>
        <v>#DIV/0!</v>
      </c>
      <c r="EP90" s="330" t="e">
        <f>IF(SUM(EH90:EN90)&gt;'Datos Mes'!$B$21,SUM(EH90:EN90)-EO90,0)</f>
        <v>#DIV/0!</v>
      </c>
      <c r="EQ90" s="330"/>
      <c r="ER90" s="330" t="e">
        <f>LOOKUP(EO90/AL90,'Datos Mes'!$B$75:$B$82,'Datos Mes'!$C$75:$C$82)*EQ90</f>
        <v>#DIV/0!</v>
      </c>
      <c r="ES90" s="330">
        <f>'Datos Mes'!$B$25*$AQ90</f>
        <v>0</v>
      </c>
      <c r="ET90" s="330">
        <f>'Datos Mes'!$B$26*$AQ90</f>
        <v>0</v>
      </c>
      <c r="EU90" s="330">
        <f t="shared" si="200"/>
        <v>0</v>
      </c>
      <c r="EV90" s="331" t="e">
        <f t="shared" si="201"/>
        <v>#DIV/0!</v>
      </c>
      <c r="EW90" s="455" t="s">
        <v>244</v>
      </c>
      <c r="EX90" s="457"/>
      <c r="EY90" s="331" t="e">
        <f>'Datos Mes'!$B$28*EO90</f>
        <v>#DIV/0!</v>
      </c>
      <c r="EZ90" s="331" t="e">
        <f>IF(EX90*'Datos Mes'!$B$19-EY90&gt;0,EX90*'Datos Mes'!$B$19-EY90,0)</f>
        <v>#DIV/0!</v>
      </c>
      <c r="FA90" s="456" t="s">
        <v>233</v>
      </c>
      <c r="FB90" s="455" t="s">
        <v>245</v>
      </c>
      <c r="FC90" s="333"/>
      <c r="FD90" s="331" t="e">
        <f t="shared" si="202"/>
        <v>#DIV/0!</v>
      </c>
      <c r="FE90" s="331" t="e">
        <f>IF(SUM(EH90:EN90)&gt;'Datos Mes'!$B$22,'Datos Mes'!$B$22,SUM(EH90:EN90))</f>
        <v>#DIV/0!</v>
      </c>
      <c r="FF90" s="331" t="e">
        <f>FE90*'Datos Mes'!$B$30</f>
        <v>#DIV/0!</v>
      </c>
      <c r="FG90" s="331" t="e">
        <f t="shared" si="203"/>
        <v>#DIV/0!</v>
      </c>
      <c r="FH90" s="331" t="e">
        <f t="shared" si="204"/>
        <v>#DIV/0!</v>
      </c>
      <c r="FI90" s="334" t="e">
        <f>LOOKUP(FH90,'Datos Mes'!$B$54:$B$69,'Datos Mes'!$C$54:$C$69)</f>
        <v>#DIV/0!</v>
      </c>
      <c r="FJ90" s="331" t="e">
        <f>LOOKUP(FH90,'Datos Mes'!$B$54:$B$69,'Datos Mes'!$E$54:$E$69)</f>
        <v>#DIV/0!</v>
      </c>
      <c r="FK90" s="331" t="e">
        <f t="shared" si="205"/>
        <v>#DIV/0!</v>
      </c>
      <c r="FL90" s="331">
        <f t="shared" si="206"/>
        <v>0</v>
      </c>
      <c r="FM90" s="331">
        <f t="shared" si="207"/>
        <v>0</v>
      </c>
      <c r="FN90" s="331">
        <f t="shared" si="208"/>
        <v>0</v>
      </c>
      <c r="FO90" s="331" t="e">
        <f t="shared" si="209"/>
        <v>#DIV/0!</v>
      </c>
      <c r="FP90" s="331" t="e">
        <f t="shared" si="210"/>
        <v>#DIV/0!</v>
      </c>
      <c r="FQ90" s="335" t="e">
        <f t="shared" si="211"/>
        <v>#DIV/0!</v>
      </c>
      <c r="FS90" s="331" t="e">
        <f t="shared" si="212"/>
        <v>#DIV/0!</v>
      </c>
      <c r="FT90" s="331" t="e">
        <f>IF($FB90="Activo",LOOKUP($FA90,'Datos Mes'!$A$87:$A$92,'Datos Mes'!$C$87:$C$92),0)*$EO90</f>
        <v>#DIV/0!</v>
      </c>
      <c r="FU90" s="331" t="e">
        <f>IF($FB90="Activo",'Datos Mes'!$B$31,0)*$EO90</f>
        <v>#DIV/0!</v>
      </c>
      <c r="FV90" s="331" t="e">
        <f>'Datos Mes'!$B$32*$EO90</f>
        <v>#DIV/0!</v>
      </c>
      <c r="FW90" s="331" t="e">
        <f>'Datos Mes'!$D$28*$EO90</f>
        <v>#DIV/0!</v>
      </c>
      <c r="FX90" s="331" t="e">
        <f t="shared" si="213"/>
        <v>#DIV/0!</v>
      </c>
      <c r="FY90" s="331" t="e">
        <f t="shared" si="219"/>
        <v>#DIV/0!</v>
      </c>
      <c r="FZ90" s="331" t="e">
        <f t="shared" si="220"/>
        <v>#DIV/0!</v>
      </c>
      <c r="GA90" s="331">
        <f>(AS90+'Datos Mes'!B$24)*30/12</f>
        <v>9035.326086956522</v>
      </c>
      <c r="GB90" s="331" t="e">
        <f t="shared" si="214"/>
        <v>#DIV/0!</v>
      </c>
      <c r="GC90" s="331" t="e">
        <f t="shared" si="215"/>
        <v>#DIV/0!</v>
      </c>
      <c r="GD90" s="333" t="e">
        <f t="shared" si="216"/>
        <v>#DIV/0!</v>
      </c>
    </row>
    <row r="91" spans="1:186" s="329" customFormat="1" ht="15.75" customHeight="1">
      <c r="A91" s="421"/>
      <c r="B91" s="421"/>
      <c r="C91" s="311">
        <f t="shared" si="221"/>
        <v>0</v>
      </c>
      <c r="D91" s="429"/>
      <c r="E91" s="429"/>
      <c r="F91" s="429"/>
      <c r="G91" s="429"/>
      <c r="H91" s="429"/>
      <c r="I91" s="429"/>
      <c r="J91" s="429"/>
      <c r="K91" s="429"/>
      <c r="L91" s="429"/>
      <c r="M91" s="429"/>
      <c r="N91" s="429"/>
      <c r="O91" s="429"/>
      <c r="P91" s="429"/>
      <c r="Q91" s="429"/>
      <c r="R91" s="312"/>
      <c r="S91" s="430"/>
      <c r="T91" s="429"/>
      <c r="U91" s="429"/>
      <c r="V91" s="429"/>
      <c r="W91" s="429"/>
      <c r="X91" s="429"/>
      <c r="Y91" s="429"/>
      <c r="Z91" s="429"/>
      <c r="AA91" s="429"/>
      <c r="AB91" s="429"/>
      <c r="AC91" s="429"/>
      <c r="AD91" s="429"/>
      <c r="AE91" s="429"/>
      <c r="AF91" s="429"/>
      <c r="AG91" s="429"/>
      <c r="AH91" s="429"/>
      <c r="AI91" s="431"/>
      <c r="AJ91" s="328"/>
      <c r="AK91" s="314">
        <f t="shared" si="175"/>
        <v>0</v>
      </c>
      <c r="AL91" s="469">
        <f t="shared" si="176"/>
        <v>0</v>
      </c>
      <c r="AM91" s="469">
        <f t="shared" si="177"/>
        <v>0</v>
      </c>
      <c r="AN91" s="470">
        <f t="shared" si="178"/>
        <v>0</v>
      </c>
      <c r="AO91" s="469">
        <f t="shared" si="217"/>
        <v>0</v>
      </c>
      <c r="AP91" s="469">
        <f t="shared" si="218"/>
        <v>0</v>
      </c>
      <c r="AQ91" s="471">
        <f t="shared" si="179"/>
        <v>0</v>
      </c>
      <c r="AR91" s="472">
        <f t="shared" si="222"/>
        <v>0</v>
      </c>
      <c r="AS91" s="422"/>
      <c r="AT91" s="423">
        <f t="shared" si="180"/>
        <v>0</v>
      </c>
      <c r="AU91" s="422"/>
      <c r="AV91" s="315">
        <f t="shared" si="181"/>
        <v>0</v>
      </c>
      <c r="AW91" s="422"/>
      <c r="AX91" s="422"/>
      <c r="AY91" s="315">
        <f t="shared" si="182"/>
        <v>0</v>
      </c>
      <c r="AZ91" s="315">
        <f>(AQ91)*'Datos Mes'!$B$27+DB91</f>
        <v>0</v>
      </c>
      <c r="BA91" s="421"/>
      <c r="BB91" s="427"/>
      <c r="BC91" s="438"/>
      <c r="BF91" s="473"/>
      <c r="BG91" s="317">
        <f>(COUNTIF($D91:$AI91,"LL")+DL91)*(AS91-'Datos Mes'!$B$23)</f>
        <v>0</v>
      </c>
      <c r="BH91" s="474">
        <f t="shared" si="183"/>
        <v>0</v>
      </c>
      <c r="BI91" s="402"/>
      <c r="BJ91" s="403"/>
      <c r="BK91" s="403"/>
      <c r="BL91" s="403"/>
      <c r="BM91" s="403"/>
      <c r="BN91" s="403"/>
      <c r="BO91" s="403"/>
      <c r="BP91" s="403"/>
      <c r="BQ91" s="403"/>
      <c r="BR91" s="403"/>
      <c r="BS91" s="403"/>
      <c r="BT91" s="404"/>
      <c r="BU91" s="404"/>
      <c r="BV91" s="404"/>
      <c r="BW91" s="405"/>
      <c r="BX91" s="406"/>
      <c r="BY91" s="403"/>
      <c r="BZ91" s="403"/>
      <c r="CA91" s="407"/>
      <c r="CB91" s="407"/>
      <c r="CC91" s="408"/>
      <c r="CD91" s="408"/>
      <c r="CE91" s="408"/>
      <c r="CF91" s="408"/>
      <c r="CG91" s="408"/>
      <c r="CH91" s="407"/>
      <c r="CI91" s="407"/>
      <c r="CJ91" s="408"/>
      <c r="CK91" s="408"/>
      <c r="CL91" s="408"/>
      <c r="CM91" s="408"/>
      <c r="CN91" s="408"/>
      <c r="CO91" s="407"/>
      <c r="CP91" s="409"/>
      <c r="CQ91" s="410"/>
      <c r="CR91" s="411"/>
      <c r="CS91" s="410"/>
      <c r="CT91" s="410"/>
      <c r="CU91" s="410"/>
      <c r="CV91" s="410"/>
      <c r="CW91" s="410"/>
      <c r="CX91" s="404"/>
      <c r="CY91" s="404"/>
      <c r="CZ91" s="320">
        <f t="shared" si="184"/>
        <v>0</v>
      </c>
      <c r="DA91" s="321"/>
      <c r="DB91" s="414"/>
      <c r="DC91" s="322">
        <f t="shared" si="185"/>
        <v>0</v>
      </c>
      <c r="DD91" s="413"/>
      <c r="DE91" s="414"/>
      <c r="DF91" s="323">
        <f t="shared" si="186"/>
        <v>0</v>
      </c>
      <c r="DG91" s="323">
        <f t="shared" si="187"/>
        <v>0</v>
      </c>
      <c r="DH91" s="324">
        <f t="shared" si="188"/>
        <v>0</v>
      </c>
      <c r="DI91" s="325">
        <f t="shared" si="189"/>
        <v>0</v>
      </c>
      <c r="DJ91" s="177"/>
      <c r="DK91" s="315">
        <f t="shared" si="190"/>
        <v>0</v>
      </c>
      <c r="DL91" s="315">
        <f t="shared" si="191"/>
        <v>0</v>
      </c>
      <c r="DM91" s="315">
        <f t="shared" si="192"/>
        <v>0</v>
      </c>
      <c r="DN91" s="415"/>
      <c r="DO91" s="416"/>
      <c r="DP91" s="416"/>
      <c r="DQ91" s="416"/>
      <c r="DR91" s="417"/>
      <c r="DS91" s="416"/>
      <c r="DT91" s="416"/>
      <c r="DU91" s="416"/>
      <c r="DV91" s="418"/>
      <c r="DW91" s="416"/>
      <c r="DX91" s="416"/>
      <c r="DY91" s="419"/>
      <c r="DZ91" s="419"/>
      <c r="EA91" s="420"/>
      <c r="EB91" s="313"/>
      <c r="EC91" s="329" t="s">
        <v>133</v>
      </c>
      <c r="EF91" s="330">
        <f>'Datos Mes'!$B$23</f>
        <v>7000</v>
      </c>
      <c r="EG91" s="330">
        <f t="shared" si="193"/>
        <v>0</v>
      </c>
      <c r="EH91" s="330">
        <f t="shared" si="194"/>
        <v>0</v>
      </c>
      <c r="EI91" s="330" t="e">
        <f t="shared" si="195"/>
        <v>#DIV/0!</v>
      </c>
      <c r="EJ91" s="330" t="e">
        <f t="shared" si="196"/>
        <v>#DIV/0!</v>
      </c>
      <c r="EK91" s="330">
        <f t="shared" si="197"/>
        <v>0</v>
      </c>
      <c r="EL91" s="330">
        <f t="shared" si="198"/>
        <v>0</v>
      </c>
      <c r="EM91" s="330">
        <f t="shared" si="199"/>
        <v>0</v>
      </c>
      <c r="EN91" s="330">
        <f>'Datos Mes'!$B$24*AL91</f>
        <v>0</v>
      </c>
      <c r="EO91" s="330" t="e">
        <f>IF(SUM(EH91:EN91)&gt;'Datos Mes'!$B$21,'Datos Mes'!$B$21,SUM(EH91:EN91))</f>
        <v>#DIV/0!</v>
      </c>
      <c r="EP91" s="330" t="e">
        <f>IF(SUM(EH91:EN91)&gt;'Datos Mes'!$B$21,SUM(EH91:EN91)-EO91,0)</f>
        <v>#DIV/0!</v>
      </c>
      <c r="EQ91" s="330"/>
      <c r="ER91" s="330" t="e">
        <f>LOOKUP(EO91/AL91,'Datos Mes'!$B$75:$B$82,'Datos Mes'!$C$75:$C$82)*EQ91</f>
        <v>#DIV/0!</v>
      </c>
      <c r="ES91" s="330">
        <f>'Datos Mes'!$B$25*$AQ91</f>
        <v>0</v>
      </c>
      <c r="ET91" s="330">
        <f>'Datos Mes'!$B$26*$AQ91</f>
        <v>0</v>
      </c>
      <c r="EU91" s="330">
        <f t="shared" si="200"/>
        <v>0</v>
      </c>
      <c r="EV91" s="331" t="e">
        <f t="shared" si="201"/>
        <v>#DIV/0!</v>
      </c>
      <c r="EW91" s="455" t="s">
        <v>244</v>
      </c>
      <c r="EX91" s="457"/>
      <c r="EY91" s="331" t="e">
        <f>'Datos Mes'!$B$28*EO91</f>
        <v>#DIV/0!</v>
      </c>
      <c r="EZ91" s="331" t="e">
        <f>IF(EX91*'Datos Mes'!$B$19-EY91&gt;0,EX91*'Datos Mes'!$B$19-EY91,0)</f>
        <v>#DIV/0!</v>
      </c>
      <c r="FA91" s="456" t="s">
        <v>233</v>
      </c>
      <c r="FB91" s="455" t="s">
        <v>245</v>
      </c>
      <c r="FC91" s="333"/>
      <c r="FD91" s="331" t="e">
        <f t="shared" si="202"/>
        <v>#DIV/0!</v>
      </c>
      <c r="FE91" s="331" t="e">
        <f>IF(SUM(EH91:EN91)&gt;'Datos Mes'!$B$22,'Datos Mes'!$B$22,SUM(EH91:EN91))</f>
        <v>#DIV/0!</v>
      </c>
      <c r="FF91" s="331" t="e">
        <f>FE91*'Datos Mes'!$B$30</f>
        <v>#DIV/0!</v>
      </c>
      <c r="FG91" s="331" t="e">
        <f t="shared" si="203"/>
        <v>#DIV/0!</v>
      </c>
      <c r="FH91" s="331" t="e">
        <f t="shared" si="204"/>
        <v>#DIV/0!</v>
      </c>
      <c r="FI91" s="334" t="e">
        <f>LOOKUP(FH91,'Datos Mes'!$B$54:$B$69,'Datos Mes'!$C$54:$C$69)</f>
        <v>#DIV/0!</v>
      </c>
      <c r="FJ91" s="331" t="e">
        <f>LOOKUP(FH91,'Datos Mes'!$B$54:$B$69,'Datos Mes'!$E$54:$E$69)</f>
        <v>#DIV/0!</v>
      </c>
      <c r="FK91" s="331" t="e">
        <f t="shared" si="205"/>
        <v>#DIV/0!</v>
      </c>
      <c r="FL91" s="331">
        <f t="shared" si="206"/>
        <v>0</v>
      </c>
      <c r="FM91" s="331">
        <f t="shared" si="207"/>
        <v>0</v>
      </c>
      <c r="FN91" s="331">
        <f t="shared" si="208"/>
        <v>0</v>
      </c>
      <c r="FO91" s="331" t="e">
        <f t="shared" si="209"/>
        <v>#DIV/0!</v>
      </c>
      <c r="FP91" s="331" t="e">
        <f t="shared" si="210"/>
        <v>#DIV/0!</v>
      </c>
      <c r="FQ91" s="335" t="e">
        <f t="shared" si="211"/>
        <v>#DIV/0!</v>
      </c>
      <c r="FS91" s="331" t="e">
        <f t="shared" si="212"/>
        <v>#DIV/0!</v>
      </c>
      <c r="FT91" s="331" t="e">
        <f>IF($FB91="Activo",LOOKUP($FA91,'Datos Mes'!$A$87:$A$92,'Datos Mes'!$C$87:$C$92),0)*$EO91</f>
        <v>#DIV/0!</v>
      </c>
      <c r="FU91" s="331" t="e">
        <f>IF($FB91="Activo",'Datos Mes'!$B$31,0)*$EO91</f>
        <v>#DIV/0!</v>
      </c>
      <c r="FV91" s="331" t="e">
        <f>'Datos Mes'!$B$32*$EO91</f>
        <v>#DIV/0!</v>
      </c>
      <c r="FW91" s="331" t="e">
        <f>'Datos Mes'!$D$28*$EO91</f>
        <v>#DIV/0!</v>
      </c>
      <c r="FX91" s="331" t="e">
        <f t="shared" si="213"/>
        <v>#DIV/0!</v>
      </c>
      <c r="FY91" s="331" t="e">
        <f t="shared" si="219"/>
        <v>#DIV/0!</v>
      </c>
      <c r="FZ91" s="331" t="e">
        <f t="shared" si="220"/>
        <v>#DIV/0!</v>
      </c>
      <c r="GA91" s="331">
        <f>(AS91+'Datos Mes'!B$24)*30/12</f>
        <v>9035.326086956522</v>
      </c>
      <c r="GB91" s="331" t="e">
        <f t="shared" si="214"/>
        <v>#DIV/0!</v>
      </c>
      <c r="GC91" s="331" t="e">
        <f t="shared" si="215"/>
        <v>#DIV/0!</v>
      </c>
      <c r="GD91" s="333" t="e">
        <f t="shared" si="216"/>
        <v>#DIV/0!</v>
      </c>
    </row>
    <row r="92" spans="1:186" s="329" customFormat="1" ht="15.75" customHeight="1">
      <c r="A92" s="421"/>
      <c r="B92" s="421"/>
      <c r="C92" s="311">
        <f t="shared" si="221"/>
        <v>0</v>
      </c>
      <c r="D92" s="429"/>
      <c r="E92" s="429"/>
      <c r="F92" s="429"/>
      <c r="G92" s="429"/>
      <c r="H92" s="429"/>
      <c r="I92" s="429"/>
      <c r="J92" s="429"/>
      <c r="K92" s="429"/>
      <c r="L92" s="429"/>
      <c r="M92" s="429"/>
      <c r="N92" s="429"/>
      <c r="O92" s="429"/>
      <c r="P92" s="429"/>
      <c r="Q92" s="429"/>
      <c r="R92" s="312"/>
      <c r="S92" s="430"/>
      <c r="T92" s="429"/>
      <c r="U92" s="429"/>
      <c r="V92" s="429"/>
      <c r="W92" s="429"/>
      <c r="X92" s="429"/>
      <c r="Y92" s="429"/>
      <c r="Z92" s="429"/>
      <c r="AA92" s="429"/>
      <c r="AB92" s="429"/>
      <c r="AC92" s="429"/>
      <c r="AD92" s="429"/>
      <c r="AE92" s="429"/>
      <c r="AF92" s="429"/>
      <c r="AG92" s="429"/>
      <c r="AH92" s="429"/>
      <c r="AI92" s="431"/>
      <c r="AJ92" s="328"/>
      <c r="AK92" s="314">
        <f t="shared" si="175"/>
        <v>0</v>
      </c>
      <c r="AL92" s="469">
        <f t="shared" si="176"/>
        <v>0</v>
      </c>
      <c r="AM92" s="469">
        <f t="shared" si="177"/>
        <v>0</v>
      </c>
      <c r="AN92" s="470">
        <f t="shared" si="178"/>
        <v>0</v>
      </c>
      <c r="AO92" s="469">
        <f t="shared" si="217"/>
        <v>0</v>
      </c>
      <c r="AP92" s="469">
        <f t="shared" si="218"/>
        <v>0</v>
      </c>
      <c r="AQ92" s="471">
        <f t="shared" si="179"/>
        <v>0</v>
      </c>
      <c r="AR92" s="472">
        <f t="shared" si="222"/>
        <v>0</v>
      </c>
      <c r="AS92" s="422"/>
      <c r="AT92" s="423">
        <f t="shared" si="180"/>
        <v>0</v>
      </c>
      <c r="AU92" s="422"/>
      <c r="AV92" s="315">
        <f t="shared" si="181"/>
        <v>0</v>
      </c>
      <c r="AW92" s="422"/>
      <c r="AX92" s="422"/>
      <c r="AY92" s="315">
        <f t="shared" si="182"/>
        <v>0</v>
      </c>
      <c r="AZ92" s="315">
        <f>(AQ92)*'Datos Mes'!$B$27+DB92</f>
        <v>0</v>
      </c>
      <c r="BA92" s="421"/>
      <c r="BB92" s="427"/>
      <c r="BC92" s="438"/>
      <c r="BF92" s="473"/>
      <c r="BG92" s="317">
        <f>(COUNTIF($D92:$AI92,"LL")+DL92)*(AS92-'Datos Mes'!$B$23)</f>
        <v>0</v>
      </c>
      <c r="BH92" s="474">
        <f t="shared" si="183"/>
        <v>0</v>
      </c>
      <c r="BI92" s="402"/>
      <c r="BJ92" s="403"/>
      <c r="BK92" s="403"/>
      <c r="BL92" s="403"/>
      <c r="BM92" s="403"/>
      <c r="BN92" s="403"/>
      <c r="BO92" s="403"/>
      <c r="BP92" s="403"/>
      <c r="BQ92" s="403"/>
      <c r="BR92" s="403"/>
      <c r="BS92" s="403"/>
      <c r="BT92" s="404"/>
      <c r="BU92" s="404"/>
      <c r="BV92" s="404"/>
      <c r="BW92" s="405"/>
      <c r="BX92" s="406"/>
      <c r="BY92" s="403"/>
      <c r="BZ92" s="403"/>
      <c r="CA92" s="407"/>
      <c r="CB92" s="407"/>
      <c r="CC92" s="408"/>
      <c r="CD92" s="408"/>
      <c r="CE92" s="408"/>
      <c r="CF92" s="408"/>
      <c r="CG92" s="408"/>
      <c r="CH92" s="407"/>
      <c r="CI92" s="407"/>
      <c r="CJ92" s="408"/>
      <c r="CK92" s="408"/>
      <c r="CL92" s="408"/>
      <c r="CM92" s="408"/>
      <c r="CN92" s="408"/>
      <c r="CO92" s="407"/>
      <c r="CP92" s="409"/>
      <c r="CQ92" s="410"/>
      <c r="CR92" s="411"/>
      <c r="CS92" s="410"/>
      <c r="CT92" s="410"/>
      <c r="CU92" s="410"/>
      <c r="CV92" s="410"/>
      <c r="CW92" s="410"/>
      <c r="CX92" s="404"/>
      <c r="CY92" s="404"/>
      <c r="CZ92" s="320">
        <f t="shared" si="184"/>
        <v>0</v>
      </c>
      <c r="DA92" s="321"/>
      <c r="DB92" s="414"/>
      <c r="DC92" s="322">
        <f t="shared" si="185"/>
        <v>0</v>
      </c>
      <c r="DD92" s="413"/>
      <c r="DE92" s="414"/>
      <c r="DF92" s="323">
        <f t="shared" si="186"/>
        <v>0</v>
      </c>
      <c r="DG92" s="323">
        <f t="shared" si="187"/>
        <v>0</v>
      </c>
      <c r="DH92" s="324">
        <f t="shared" si="188"/>
        <v>0</v>
      </c>
      <c r="DI92" s="325">
        <f t="shared" si="189"/>
        <v>0</v>
      </c>
      <c r="DJ92" s="177"/>
      <c r="DK92" s="315">
        <f t="shared" si="190"/>
        <v>0</v>
      </c>
      <c r="DL92" s="315">
        <f t="shared" si="191"/>
        <v>0</v>
      </c>
      <c r="DM92" s="315">
        <f t="shared" si="192"/>
        <v>0</v>
      </c>
      <c r="DN92" s="415"/>
      <c r="DO92" s="416"/>
      <c r="DP92" s="416"/>
      <c r="DQ92" s="416"/>
      <c r="DR92" s="417"/>
      <c r="DS92" s="416"/>
      <c r="DT92" s="416"/>
      <c r="DU92" s="416"/>
      <c r="DV92" s="418"/>
      <c r="DW92" s="416"/>
      <c r="DX92" s="416"/>
      <c r="DY92" s="419"/>
      <c r="DZ92" s="419"/>
      <c r="EA92" s="420"/>
      <c r="EB92" s="313"/>
      <c r="EC92" s="329" t="s">
        <v>133</v>
      </c>
      <c r="EF92" s="330">
        <f>'Datos Mes'!$B$23</f>
        <v>7000</v>
      </c>
      <c r="EG92" s="330">
        <f t="shared" si="193"/>
        <v>0</v>
      </c>
      <c r="EH92" s="330">
        <f t="shared" si="194"/>
        <v>0</v>
      </c>
      <c r="EI92" s="330" t="e">
        <f t="shared" si="195"/>
        <v>#DIV/0!</v>
      </c>
      <c r="EJ92" s="330" t="e">
        <f t="shared" si="196"/>
        <v>#DIV/0!</v>
      </c>
      <c r="EK92" s="330">
        <f t="shared" si="197"/>
        <v>0</v>
      </c>
      <c r="EL92" s="330">
        <f t="shared" si="198"/>
        <v>0</v>
      </c>
      <c r="EM92" s="330">
        <f t="shared" si="199"/>
        <v>0</v>
      </c>
      <c r="EN92" s="330">
        <f>'Datos Mes'!$B$24*AL92</f>
        <v>0</v>
      </c>
      <c r="EO92" s="330" t="e">
        <f>IF(SUM(EH92:EN92)&gt;'Datos Mes'!$B$21,'Datos Mes'!$B$21,SUM(EH92:EN92))</f>
        <v>#DIV/0!</v>
      </c>
      <c r="EP92" s="330" t="e">
        <f>IF(SUM(EH92:EN92)&gt;'Datos Mes'!$B$21,SUM(EH92:EN92)-EO92,0)</f>
        <v>#DIV/0!</v>
      </c>
      <c r="EQ92" s="330"/>
      <c r="ER92" s="330" t="e">
        <f>LOOKUP(EO92/AL92,'Datos Mes'!$B$75:$B$82,'Datos Mes'!$C$75:$C$82)*EQ92</f>
        <v>#DIV/0!</v>
      </c>
      <c r="ES92" s="330">
        <f>'Datos Mes'!$B$25*$AQ92</f>
        <v>0</v>
      </c>
      <c r="ET92" s="330">
        <f>'Datos Mes'!$B$26*$AQ92</f>
        <v>0</v>
      </c>
      <c r="EU92" s="330">
        <f t="shared" si="200"/>
        <v>0</v>
      </c>
      <c r="EV92" s="331" t="e">
        <f t="shared" si="201"/>
        <v>#DIV/0!</v>
      </c>
      <c r="EW92" s="455" t="s">
        <v>244</v>
      </c>
      <c r="EX92" s="457"/>
      <c r="EY92" s="331" t="e">
        <f>'Datos Mes'!$B$28*EO92</f>
        <v>#DIV/0!</v>
      </c>
      <c r="EZ92" s="331" t="e">
        <f>IF(EX92*'Datos Mes'!$B$19-EY92&gt;0,EX92*'Datos Mes'!$B$19-EY92,0)</f>
        <v>#DIV/0!</v>
      </c>
      <c r="FA92" s="456" t="s">
        <v>233</v>
      </c>
      <c r="FB92" s="455" t="s">
        <v>245</v>
      </c>
      <c r="FC92" s="333"/>
      <c r="FD92" s="331" t="e">
        <f t="shared" si="202"/>
        <v>#DIV/0!</v>
      </c>
      <c r="FE92" s="331" t="e">
        <f>IF(SUM(EH92:EN92)&gt;'Datos Mes'!$B$22,'Datos Mes'!$B$22,SUM(EH92:EN92))</f>
        <v>#DIV/0!</v>
      </c>
      <c r="FF92" s="331" t="e">
        <f>FE92*'Datos Mes'!$B$30</f>
        <v>#DIV/0!</v>
      </c>
      <c r="FG92" s="331" t="e">
        <f t="shared" si="203"/>
        <v>#DIV/0!</v>
      </c>
      <c r="FH92" s="331" t="e">
        <f t="shared" si="204"/>
        <v>#DIV/0!</v>
      </c>
      <c r="FI92" s="334" t="e">
        <f>LOOKUP(FH92,'Datos Mes'!$B$54:$B$69,'Datos Mes'!$C$54:$C$69)</f>
        <v>#DIV/0!</v>
      </c>
      <c r="FJ92" s="331" t="e">
        <f>LOOKUP(FH92,'Datos Mes'!$B$54:$B$69,'Datos Mes'!$E$54:$E$69)</f>
        <v>#DIV/0!</v>
      </c>
      <c r="FK92" s="331" t="e">
        <f t="shared" si="205"/>
        <v>#DIV/0!</v>
      </c>
      <c r="FL92" s="331">
        <f t="shared" si="206"/>
        <v>0</v>
      </c>
      <c r="FM92" s="331">
        <f t="shared" si="207"/>
        <v>0</v>
      </c>
      <c r="FN92" s="331">
        <f t="shared" si="208"/>
        <v>0</v>
      </c>
      <c r="FO92" s="331" t="e">
        <f t="shared" si="209"/>
        <v>#DIV/0!</v>
      </c>
      <c r="FP92" s="331" t="e">
        <f t="shared" si="210"/>
        <v>#DIV/0!</v>
      </c>
      <c r="FQ92" s="335" t="e">
        <f t="shared" si="211"/>
        <v>#DIV/0!</v>
      </c>
      <c r="FS92" s="331" t="e">
        <f t="shared" si="212"/>
        <v>#DIV/0!</v>
      </c>
      <c r="FT92" s="331" t="e">
        <f>IF($FB92="Activo",LOOKUP($FA92,'Datos Mes'!$A$87:$A$92,'Datos Mes'!$C$87:$C$92),0)*$EO92</f>
        <v>#DIV/0!</v>
      </c>
      <c r="FU92" s="331" t="e">
        <f>IF($FB92="Activo",'Datos Mes'!$B$31,0)*$EO92</f>
        <v>#DIV/0!</v>
      </c>
      <c r="FV92" s="331" t="e">
        <f>'Datos Mes'!$B$32*$EO92</f>
        <v>#DIV/0!</v>
      </c>
      <c r="FW92" s="331" t="e">
        <f>'Datos Mes'!$D$28*$EO92</f>
        <v>#DIV/0!</v>
      </c>
      <c r="FX92" s="331" t="e">
        <f t="shared" si="213"/>
        <v>#DIV/0!</v>
      </c>
      <c r="FY92" s="331" t="e">
        <f t="shared" si="219"/>
        <v>#DIV/0!</v>
      </c>
      <c r="FZ92" s="331" t="e">
        <f t="shared" si="220"/>
        <v>#DIV/0!</v>
      </c>
      <c r="GA92" s="331">
        <f>(AS92+'Datos Mes'!B$24)*30/12</f>
        <v>9035.326086956522</v>
      </c>
      <c r="GB92" s="331" t="e">
        <f t="shared" si="214"/>
        <v>#DIV/0!</v>
      </c>
      <c r="GC92" s="331" t="e">
        <f t="shared" si="215"/>
        <v>#DIV/0!</v>
      </c>
      <c r="GD92" s="333" t="e">
        <f t="shared" si="216"/>
        <v>#DIV/0!</v>
      </c>
    </row>
    <row r="93" spans="1:186" s="329" customFormat="1" ht="15.75" customHeight="1">
      <c r="A93" s="421"/>
      <c r="B93" s="421"/>
      <c r="C93" s="311">
        <f t="shared" si="221"/>
        <v>0</v>
      </c>
      <c r="D93" s="429"/>
      <c r="E93" s="429"/>
      <c r="F93" s="429"/>
      <c r="G93" s="429"/>
      <c r="H93" s="429"/>
      <c r="I93" s="429"/>
      <c r="J93" s="429"/>
      <c r="K93" s="429"/>
      <c r="L93" s="429"/>
      <c r="M93" s="429"/>
      <c r="N93" s="429"/>
      <c r="O93" s="429"/>
      <c r="P93" s="429"/>
      <c r="Q93" s="429"/>
      <c r="R93" s="312"/>
      <c r="S93" s="430"/>
      <c r="T93" s="429"/>
      <c r="U93" s="429"/>
      <c r="V93" s="429"/>
      <c r="W93" s="429"/>
      <c r="X93" s="429"/>
      <c r="Y93" s="429"/>
      <c r="Z93" s="429"/>
      <c r="AA93" s="429"/>
      <c r="AB93" s="429"/>
      <c r="AC93" s="429"/>
      <c r="AD93" s="429"/>
      <c r="AE93" s="429"/>
      <c r="AF93" s="429"/>
      <c r="AG93" s="429"/>
      <c r="AH93" s="429"/>
      <c r="AI93" s="431"/>
      <c r="AJ93" s="328"/>
      <c r="AK93" s="314">
        <f t="shared" si="175"/>
        <v>0</v>
      </c>
      <c r="AL93" s="469">
        <f t="shared" si="176"/>
        <v>0</v>
      </c>
      <c r="AM93" s="469">
        <f t="shared" si="177"/>
        <v>0</v>
      </c>
      <c r="AN93" s="470">
        <f t="shared" si="178"/>
        <v>0</v>
      </c>
      <c r="AO93" s="469">
        <f t="shared" si="217"/>
        <v>0</v>
      </c>
      <c r="AP93" s="469">
        <f t="shared" si="218"/>
        <v>0</v>
      </c>
      <c r="AQ93" s="471">
        <f t="shared" si="179"/>
        <v>0</v>
      </c>
      <c r="AR93" s="472">
        <f t="shared" si="222"/>
        <v>0</v>
      </c>
      <c r="AS93" s="422"/>
      <c r="AT93" s="423">
        <f t="shared" si="180"/>
        <v>0</v>
      </c>
      <c r="AU93" s="422"/>
      <c r="AV93" s="315">
        <f t="shared" si="181"/>
        <v>0</v>
      </c>
      <c r="AW93" s="422"/>
      <c r="AX93" s="422"/>
      <c r="AY93" s="315">
        <f t="shared" si="182"/>
        <v>0</v>
      </c>
      <c r="AZ93" s="315">
        <f>(AQ93)*'Datos Mes'!$B$27+DB93</f>
        <v>0</v>
      </c>
      <c r="BA93" s="421"/>
      <c r="BB93" s="427"/>
      <c r="BC93" s="438"/>
      <c r="BF93" s="473"/>
      <c r="BG93" s="317">
        <f>(COUNTIF($D93:$AI93,"LL")+DL93)*(AS93-'Datos Mes'!$B$23)</f>
        <v>0</v>
      </c>
      <c r="BH93" s="474">
        <f t="shared" si="183"/>
        <v>0</v>
      </c>
      <c r="BI93" s="402"/>
      <c r="BJ93" s="403"/>
      <c r="BK93" s="403"/>
      <c r="BL93" s="403"/>
      <c r="BM93" s="403"/>
      <c r="BN93" s="403"/>
      <c r="BO93" s="403"/>
      <c r="BP93" s="403"/>
      <c r="BQ93" s="403"/>
      <c r="BR93" s="403"/>
      <c r="BS93" s="403"/>
      <c r="BT93" s="404"/>
      <c r="BU93" s="404"/>
      <c r="BV93" s="404"/>
      <c r="BW93" s="405"/>
      <c r="BX93" s="406"/>
      <c r="BY93" s="403"/>
      <c r="BZ93" s="403"/>
      <c r="CA93" s="407"/>
      <c r="CB93" s="407"/>
      <c r="CC93" s="408"/>
      <c r="CD93" s="408"/>
      <c r="CE93" s="408"/>
      <c r="CF93" s="408"/>
      <c r="CG93" s="408"/>
      <c r="CH93" s="407"/>
      <c r="CI93" s="407"/>
      <c r="CJ93" s="408"/>
      <c r="CK93" s="408"/>
      <c r="CL93" s="408"/>
      <c r="CM93" s="408"/>
      <c r="CN93" s="408"/>
      <c r="CO93" s="407"/>
      <c r="CP93" s="409"/>
      <c r="CQ93" s="410"/>
      <c r="CR93" s="411"/>
      <c r="CS93" s="410"/>
      <c r="CT93" s="410"/>
      <c r="CU93" s="410"/>
      <c r="CV93" s="410"/>
      <c r="CW93" s="410"/>
      <c r="CX93" s="404"/>
      <c r="CY93" s="404"/>
      <c r="CZ93" s="320">
        <f t="shared" si="184"/>
        <v>0</v>
      </c>
      <c r="DA93" s="321"/>
      <c r="DB93" s="414"/>
      <c r="DC93" s="322">
        <f t="shared" si="185"/>
        <v>0</v>
      </c>
      <c r="DD93" s="413"/>
      <c r="DE93" s="414"/>
      <c r="DF93" s="323">
        <f t="shared" si="186"/>
        <v>0</v>
      </c>
      <c r="DG93" s="323">
        <f t="shared" si="187"/>
        <v>0</v>
      </c>
      <c r="DH93" s="324">
        <f t="shared" si="188"/>
        <v>0</v>
      </c>
      <c r="DI93" s="325">
        <f t="shared" si="189"/>
        <v>0</v>
      </c>
      <c r="DJ93" s="177"/>
      <c r="DK93" s="315">
        <f t="shared" si="190"/>
        <v>0</v>
      </c>
      <c r="DL93" s="315">
        <f t="shared" si="191"/>
        <v>0</v>
      </c>
      <c r="DM93" s="315">
        <f t="shared" si="192"/>
        <v>0</v>
      </c>
      <c r="DN93" s="415"/>
      <c r="DO93" s="416"/>
      <c r="DP93" s="416"/>
      <c r="DQ93" s="416"/>
      <c r="DR93" s="417"/>
      <c r="DS93" s="416"/>
      <c r="DT93" s="416"/>
      <c r="DU93" s="416"/>
      <c r="DV93" s="418"/>
      <c r="DW93" s="416"/>
      <c r="DX93" s="416"/>
      <c r="DY93" s="419"/>
      <c r="DZ93" s="419"/>
      <c r="EA93" s="420"/>
      <c r="EB93" s="313"/>
      <c r="EC93" s="329" t="s">
        <v>133</v>
      </c>
      <c r="EF93" s="330">
        <f>'Datos Mes'!$B$23</f>
        <v>7000</v>
      </c>
      <c r="EG93" s="330">
        <f t="shared" si="193"/>
        <v>0</v>
      </c>
      <c r="EH93" s="330">
        <f t="shared" si="194"/>
        <v>0</v>
      </c>
      <c r="EI93" s="330" t="e">
        <f t="shared" si="195"/>
        <v>#DIV/0!</v>
      </c>
      <c r="EJ93" s="330" t="e">
        <f t="shared" si="196"/>
        <v>#DIV/0!</v>
      </c>
      <c r="EK93" s="330">
        <f t="shared" si="197"/>
        <v>0</v>
      </c>
      <c r="EL93" s="330">
        <f t="shared" si="198"/>
        <v>0</v>
      </c>
      <c r="EM93" s="330">
        <f t="shared" si="199"/>
        <v>0</v>
      </c>
      <c r="EN93" s="330">
        <f>'Datos Mes'!$B$24*AL93</f>
        <v>0</v>
      </c>
      <c r="EO93" s="330" t="e">
        <f>IF(SUM(EH93:EN93)&gt;'Datos Mes'!$B$21,'Datos Mes'!$B$21,SUM(EH93:EN93))</f>
        <v>#DIV/0!</v>
      </c>
      <c r="EP93" s="330" t="e">
        <f>IF(SUM(EH93:EN93)&gt;'Datos Mes'!$B$21,SUM(EH93:EN93)-EO93,0)</f>
        <v>#DIV/0!</v>
      </c>
      <c r="EQ93" s="330"/>
      <c r="ER93" s="330" t="e">
        <f>LOOKUP(EO93/AL93,'Datos Mes'!$B$75:$B$82,'Datos Mes'!$C$75:$C$82)*EQ93</f>
        <v>#DIV/0!</v>
      </c>
      <c r="ES93" s="330">
        <f>'Datos Mes'!$B$25*$AQ93</f>
        <v>0</v>
      </c>
      <c r="ET93" s="330">
        <f>'Datos Mes'!$B$26*$AQ93</f>
        <v>0</v>
      </c>
      <c r="EU93" s="330">
        <f t="shared" si="200"/>
        <v>0</v>
      </c>
      <c r="EV93" s="331" t="e">
        <f t="shared" si="201"/>
        <v>#DIV/0!</v>
      </c>
      <c r="EW93" s="455" t="s">
        <v>244</v>
      </c>
      <c r="EX93" s="457"/>
      <c r="EY93" s="331" t="e">
        <f>'Datos Mes'!$B$28*EO93</f>
        <v>#DIV/0!</v>
      </c>
      <c r="EZ93" s="331" t="e">
        <f>IF(EX93*'Datos Mes'!$B$19-EY93&gt;0,EX93*'Datos Mes'!$B$19-EY93,0)</f>
        <v>#DIV/0!</v>
      </c>
      <c r="FA93" s="456" t="s">
        <v>233</v>
      </c>
      <c r="FB93" s="455" t="s">
        <v>245</v>
      </c>
      <c r="FC93" s="333"/>
      <c r="FD93" s="331" t="e">
        <f t="shared" si="202"/>
        <v>#DIV/0!</v>
      </c>
      <c r="FE93" s="331" t="e">
        <f>IF(SUM(EH93:EN93)&gt;'Datos Mes'!$B$22,'Datos Mes'!$B$22,SUM(EH93:EN93))</f>
        <v>#DIV/0!</v>
      </c>
      <c r="FF93" s="331" t="e">
        <f>FE93*'Datos Mes'!$B$30</f>
        <v>#DIV/0!</v>
      </c>
      <c r="FG93" s="331" t="e">
        <f t="shared" si="203"/>
        <v>#DIV/0!</v>
      </c>
      <c r="FH93" s="331" t="e">
        <f t="shared" si="204"/>
        <v>#DIV/0!</v>
      </c>
      <c r="FI93" s="334" t="e">
        <f>LOOKUP(FH93,'Datos Mes'!$B$54:$B$69,'Datos Mes'!$C$54:$C$69)</f>
        <v>#DIV/0!</v>
      </c>
      <c r="FJ93" s="331" t="e">
        <f>LOOKUP(FH93,'Datos Mes'!$B$54:$B$69,'Datos Mes'!$E$54:$E$69)</f>
        <v>#DIV/0!</v>
      </c>
      <c r="FK93" s="331" t="e">
        <f t="shared" si="205"/>
        <v>#DIV/0!</v>
      </c>
      <c r="FL93" s="331">
        <f t="shared" si="206"/>
        <v>0</v>
      </c>
      <c r="FM93" s="331">
        <f t="shared" si="207"/>
        <v>0</v>
      </c>
      <c r="FN93" s="331">
        <f t="shared" si="208"/>
        <v>0</v>
      </c>
      <c r="FO93" s="331" t="e">
        <f t="shared" si="209"/>
        <v>#DIV/0!</v>
      </c>
      <c r="FP93" s="331" t="e">
        <f t="shared" si="210"/>
        <v>#DIV/0!</v>
      </c>
      <c r="FQ93" s="335" t="e">
        <f t="shared" si="211"/>
        <v>#DIV/0!</v>
      </c>
      <c r="FS93" s="331" t="e">
        <f t="shared" si="212"/>
        <v>#DIV/0!</v>
      </c>
      <c r="FT93" s="331" t="e">
        <f>IF($FB93="Activo",LOOKUP($FA93,'Datos Mes'!$A$87:$A$92,'Datos Mes'!$C$87:$C$92),0)*$EO93</f>
        <v>#DIV/0!</v>
      </c>
      <c r="FU93" s="331" t="e">
        <f>IF($FB93="Activo",'Datos Mes'!$B$31,0)*$EO93</f>
        <v>#DIV/0!</v>
      </c>
      <c r="FV93" s="331" t="e">
        <f>'Datos Mes'!$B$32*$EO93</f>
        <v>#DIV/0!</v>
      </c>
      <c r="FW93" s="331" t="e">
        <f>'Datos Mes'!$D$28*$EO93</f>
        <v>#DIV/0!</v>
      </c>
      <c r="FX93" s="331" t="e">
        <f t="shared" si="213"/>
        <v>#DIV/0!</v>
      </c>
      <c r="FY93" s="331" t="e">
        <f t="shared" si="219"/>
        <v>#DIV/0!</v>
      </c>
      <c r="FZ93" s="331" t="e">
        <f t="shared" si="220"/>
        <v>#DIV/0!</v>
      </c>
      <c r="GA93" s="331">
        <f>(AS93+'Datos Mes'!B$24)*30/12</f>
        <v>9035.326086956522</v>
      </c>
      <c r="GB93" s="331" t="e">
        <f t="shared" si="214"/>
        <v>#DIV/0!</v>
      </c>
      <c r="GC93" s="331" t="e">
        <f t="shared" si="215"/>
        <v>#DIV/0!</v>
      </c>
      <c r="GD93" s="333" t="e">
        <f t="shared" si="216"/>
        <v>#DIV/0!</v>
      </c>
    </row>
    <row r="94" spans="1:186" s="329" customFormat="1" ht="15.75" customHeight="1">
      <c r="A94" s="421"/>
      <c r="B94" s="421"/>
      <c r="C94" s="311">
        <f t="shared" si="221"/>
        <v>0</v>
      </c>
      <c r="D94" s="429"/>
      <c r="E94" s="429"/>
      <c r="F94" s="429"/>
      <c r="G94" s="429"/>
      <c r="H94" s="429"/>
      <c r="I94" s="429"/>
      <c r="J94" s="429"/>
      <c r="K94" s="429"/>
      <c r="L94" s="429"/>
      <c r="M94" s="429"/>
      <c r="N94" s="429"/>
      <c r="O94" s="429"/>
      <c r="P94" s="429"/>
      <c r="Q94" s="429"/>
      <c r="R94" s="312"/>
      <c r="S94" s="430"/>
      <c r="T94" s="429"/>
      <c r="U94" s="429"/>
      <c r="V94" s="429"/>
      <c r="W94" s="429"/>
      <c r="X94" s="429"/>
      <c r="Y94" s="429"/>
      <c r="Z94" s="429"/>
      <c r="AA94" s="429"/>
      <c r="AB94" s="429"/>
      <c r="AC94" s="429"/>
      <c r="AD94" s="429"/>
      <c r="AE94" s="429"/>
      <c r="AF94" s="429"/>
      <c r="AG94" s="429"/>
      <c r="AH94" s="429"/>
      <c r="AI94" s="431"/>
      <c r="AJ94" s="328"/>
      <c r="AK94" s="314">
        <f t="shared" si="175"/>
        <v>0</v>
      </c>
      <c r="AL94" s="469">
        <f t="shared" si="176"/>
        <v>0</v>
      </c>
      <c r="AM94" s="469">
        <f t="shared" si="177"/>
        <v>0</v>
      </c>
      <c r="AN94" s="470">
        <f t="shared" si="178"/>
        <v>0</v>
      </c>
      <c r="AO94" s="469">
        <f t="shared" si="217"/>
        <v>0</v>
      </c>
      <c r="AP94" s="469">
        <f t="shared" si="218"/>
        <v>0</v>
      </c>
      <c r="AQ94" s="471">
        <f t="shared" si="179"/>
        <v>0</v>
      </c>
      <c r="AR94" s="472">
        <f t="shared" si="222"/>
        <v>0</v>
      </c>
      <c r="AS94" s="422"/>
      <c r="AT94" s="423">
        <f t="shared" si="180"/>
        <v>0</v>
      </c>
      <c r="AU94" s="422"/>
      <c r="AV94" s="315">
        <f t="shared" si="181"/>
        <v>0</v>
      </c>
      <c r="AW94" s="422"/>
      <c r="AX94" s="422"/>
      <c r="AY94" s="315">
        <f t="shared" si="182"/>
        <v>0</v>
      </c>
      <c r="AZ94" s="315">
        <f>(AQ94)*'Datos Mes'!$B$27+DB94</f>
        <v>0</v>
      </c>
      <c r="BA94" s="421"/>
      <c r="BB94" s="427"/>
      <c r="BC94" s="438"/>
      <c r="BF94" s="473"/>
      <c r="BG94" s="317">
        <f>(COUNTIF($D94:$AI94,"LL")+DL94)*(AS94-'Datos Mes'!$B$23)</f>
        <v>0</v>
      </c>
      <c r="BH94" s="474">
        <f t="shared" si="183"/>
        <v>0</v>
      </c>
      <c r="BI94" s="402"/>
      <c r="BJ94" s="403"/>
      <c r="BK94" s="403"/>
      <c r="BL94" s="403"/>
      <c r="BM94" s="403"/>
      <c r="BN94" s="403"/>
      <c r="BO94" s="403"/>
      <c r="BP94" s="403"/>
      <c r="BQ94" s="403"/>
      <c r="BR94" s="403"/>
      <c r="BS94" s="403"/>
      <c r="BT94" s="404"/>
      <c r="BU94" s="404"/>
      <c r="BV94" s="404"/>
      <c r="BW94" s="405"/>
      <c r="BX94" s="406"/>
      <c r="BY94" s="403"/>
      <c r="BZ94" s="403"/>
      <c r="CA94" s="407"/>
      <c r="CB94" s="407"/>
      <c r="CC94" s="408"/>
      <c r="CD94" s="408"/>
      <c r="CE94" s="408"/>
      <c r="CF94" s="408"/>
      <c r="CG94" s="408"/>
      <c r="CH94" s="407"/>
      <c r="CI94" s="407"/>
      <c r="CJ94" s="408"/>
      <c r="CK94" s="408"/>
      <c r="CL94" s="408"/>
      <c r="CM94" s="408"/>
      <c r="CN94" s="408"/>
      <c r="CO94" s="407"/>
      <c r="CP94" s="409"/>
      <c r="CQ94" s="410"/>
      <c r="CR94" s="411"/>
      <c r="CS94" s="410"/>
      <c r="CT94" s="410"/>
      <c r="CU94" s="410"/>
      <c r="CV94" s="410"/>
      <c r="CW94" s="410"/>
      <c r="CX94" s="404"/>
      <c r="CY94" s="404"/>
      <c r="CZ94" s="320">
        <f t="shared" si="184"/>
        <v>0</v>
      </c>
      <c r="DA94" s="321"/>
      <c r="DB94" s="414"/>
      <c r="DC94" s="322">
        <f t="shared" si="185"/>
        <v>0</v>
      </c>
      <c r="DD94" s="413"/>
      <c r="DE94" s="414"/>
      <c r="DF94" s="323">
        <f t="shared" si="186"/>
        <v>0</v>
      </c>
      <c r="DG94" s="323">
        <f t="shared" si="187"/>
        <v>0</v>
      </c>
      <c r="DH94" s="324">
        <f t="shared" si="188"/>
        <v>0</v>
      </c>
      <c r="DI94" s="325">
        <f t="shared" si="189"/>
        <v>0</v>
      </c>
      <c r="DJ94" s="177"/>
      <c r="DK94" s="315">
        <f t="shared" si="190"/>
        <v>0</v>
      </c>
      <c r="DL94" s="315">
        <f t="shared" si="191"/>
        <v>0</v>
      </c>
      <c r="DM94" s="315">
        <f t="shared" si="192"/>
        <v>0</v>
      </c>
      <c r="DN94" s="415"/>
      <c r="DO94" s="416"/>
      <c r="DP94" s="416"/>
      <c r="DQ94" s="416"/>
      <c r="DR94" s="417"/>
      <c r="DS94" s="416"/>
      <c r="DT94" s="416"/>
      <c r="DU94" s="416"/>
      <c r="DV94" s="418"/>
      <c r="DW94" s="416"/>
      <c r="DX94" s="416"/>
      <c r="DY94" s="419"/>
      <c r="DZ94" s="419"/>
      <c r="EA94" s="420"/>
      <c r="EB94" s="313"/>
      <c r="EC94" s="329" t="s">
        <v>133</v>
      </c>
      <c r="EF94" s="330">
        <f>'Datos Mes'!$B$23</f>
        <v>7000</v>
      </c>
      <c r="EG94" s="330">
        <f t="shared" si="193"/>
        <v>0</v>
      </c>
      <c r="EH94" s="330">
        <f t="shared" si="194"/>
        <v>0</v>
      </c>
      <c r="EI94" s="330" t="e">
        <f t="shared" si="195"/>
        <v>#DIV/0!</v>
      </c>
      <c r="EJ94" s="330" t="e">
        <f t="shared" si="196"/>
        <v>#DIV/0!</v>
      </c>
      <c r="EK94" s="330">
        <f t="shared" si="197"/>
        <v>0</v>
      </c>
      <c r="EL94" s="330">
        <f t="shared" si="198"/>
        <v>0</v>
      </c>
      <c r="EM94" s="330">
        <f t="shared" si="199"/>
        <v>0</v>
      </c>
      <c r="EN94" s="330">
        <f>'Datos Mes'!$B$24*AL94</f>
        <v>0</v>
      </c>
      <c r="EO94" s="330" t="e">
        <f>IF(SUM(EH94:EN94)&gt;'Datos Mes'!$B$21,'Datos Mes'!$B$21,SUM(EH94:EN94))</f>
        <v>#DIV/0!</v>
      </c>
      <c r="EP94" s="330" t="e">
        <f>IF(SUM(EH94:EN94)&gt;'Datos Mes'!$B$21,SUM(EH94:EN94)-EO94,0)</f>
        <v>#DIV/0!</v>
      </c>
      <c r="EQ94" s="330"/>
      <c r="ER94" s="330" t="e">
        <f>LOOKUP(EO94/AL94,'Datos Mes'!$B$75:$B$82,'Datos Mes'!$C$75:$C$82)*EQ94</f>
        <v>#DIV/0!</v>
      </c>
      <c r="ES94" s="330">
        <f>'Datos Mes'!$B$25*$AQ94</f>
        <v>0</v>
      </c>
      <c r="ET94" s="330">
        <f>'Datos Mes'!$B$26*$AQ94</f>
        <v>0</v>
      </c>
      <c r="EU94" s="330">
        <f t="shared" si="200"/>
        <v>0</v>
      </c>
      <c r="EV94" s="331" t="e">
        <f t="shared" si="201"/>
        <v>#DIV/0!</v>
      </c>
      <c r="EW94" s="455" t="s">
        <v>244</v>
      </c>
      <c r="EX94" s="457"/>
      <c r="EY94" s="331" t="e">
        <f>'Datos Mes'!$B$28*EO94</f>
        <v>#DIV/0!</v>
      </c>
      <c r="EZ94" s="331" t="e">
        <f>IF(EX94*'Datos Mes'!$B$19-EY94&gt;0,EX94*'Datos Mes'!$B$19-EY94,0)</f>
        <v>#DIV/0!</v>
      </c>
      <c r="FA94" s="456" t="s">
        <v>233</v>
      </c>
      <c r="FB94" s="455" t="s">
        <v>245</v>
      </c>
      <c r="FC94" s="333"/>
      <c r="FD94" s="331" t="e">
        <f t="shared" si="202"/>
        <v>#DIV/0!</v>
      </c>
      <c r="FE94" s="331" t="e">
        <f>IF(SUM(EH94:EN94)&gt;'Datos Mes'!$B$22,'Datos Mes'!$B$22,SUM(EH94:EN94))</f>
        <v>#DIV/0!</v>
      </c>
      <c r="FF94" s="331" t="e">
        <f>FE94*'Datos Mes'!$B$30</f>
        <v>#DIV/0!</v>
      </c>
      <c r="FG94" s="331" t="e">
        <f t="shared" si="203"/>
        <v>#DIV/0!</v>
      </c>
      <c r="FH94" s="331" t="e">
        <f t="shared" si="204"/>
        <v>#DIV/0!</v>
      </c>
      <c r="FI94" s="334" t="e">
        <f>LOOKUP(FH94,'Datos Mes'!$B$54:$B$69,'Datos Mes'!$C$54:$C$69)</f>
        <v>#DIV/0!</v>
      </c>
      <c r="FJ94" s="331" t="e">
        <f>LOOKUP(FH94,'Datos Mes'!$B$54:$B$69,'Datos Mes'!$E$54:$E$69)</f>
        <v>#DIV/0!</v>
      </c>
      <c r="FK94" s="331" t="e">
        <f t="shared" si="205"/>
        <v>#DIV/0!</v>
      </c>
      <c r="FL94" s="331">
        <f t="shared" si="206"/>
        <v>0</v>
      </c>
      <c r="FM94" s="331">
        <f t="shared" si="207"/>
        <v>0</v>
      </c>
      <c r="FN94" s="331">
        <f t="shared" si="208"/>
        <v>0</v>
      </c>
      <c r="FO94" s="331" t="e">
        <f t="shared" si="209"/>
        <v>#DIV/0!</v>
      </c>
      <c r="FP94" s="331" t="e">
        <f t="shared" si="210"/>
        <v>#DIV/0!</v>
      </c>
      <c r="FQ94" s="335" t="e">
        <f t="shared" si="211"/>
        <v>#DIV/0!</v>
      </c>
      <c r="FS94" s="331" t="e">
        <f t="shared" si="212"/>
        <v>#DIV/0!</v>
      </c>
      <c r="FT94" s="331" t="e">
        <f>IF($FB94="Activo",LOOKUP($FA94,'Datos Mes'!$A$87:$A$92,'Datos Mes'!$C$87:$C$92),0)*$EO94</f>
        <v>#DIV/0!</v>
      </c>
      <c r="FU94" s="331" t="e">
        <f>IF($FB94="Activo",'Datos Mes'!$B$31,0)*$EO94</f>
        <v>#DIV/0!</v>
      </c>
      <c r="FV94" s="331" t="e">
        <f>'Datos Mes'!$B$32*$EO94</f>
        <v>#DIV/0!</v>
      </c>
      <c r="FW94" s="331" t="e">
        <f>'Datos Mes'!$D$28*$EO94</f>
        <v>#DIV/0!</v>
      </c>
      <c r="FX94" s="331" t="e">
        <f t="shared" si="213"/>
        <v>#DIV/0!</v>
      </c>
      <c r="FY94" s="331" t="e">
        <f t="shared" si="219"/>
        <v>#DIV/0!</v>
      </c>
      <c r="FZ94" s="331" t="e">
        <f t="shared" si="220"/>
        <v>#DIV/0!</v>
      </c>
      <c r="GA94" s="331">
        <f>(AS94+'Datos Mes'!B$24)*30/12</f>
        <v>9035.326086956522</v>
      </c>
      <c r="GB94" s="331" t="e">
        <f t="shared" si="214"/>
        <v>#DIV/0!</v>
      </c>
      <c r="GC94" s="331" t="e">
        <f t="shared" si="215"/>
        <v>#DIV/0!</v>
      </c>
      <c r="GD94" s="333" t="e">
        <f t="shared" si="216"/>
        <v>#DIV/0!</v>
      </c>
    </row>
    <row r="95" spans="1:186" s="329" customFormat="1" ht="15.75" customHeight="1">
      <c r="A95" s="421"/>
      <c r="B95" s="421"/>
      <c r="C95" s="311">
        <f t="shared" si="221"/>
        <v>0</v>
      </c>
      <c r="D95" s="429"/>
      <c r="E95" s="429"/>
      <c r="F95" s="429"/>
      <c r="G95" s="429"/>
      <c r="H95" s="429"/>
      <c r="I95" s="429"/>
      <c r="J95" s="429"/>
      <c r="K95" s="429"/>
      <c r="L95" s="429"/>
      <c r="M95" s="429"/>
      <c r="N95" s="429"/>
      <c r="O95" s="429"/>
      <c r="P95" s="429"/>
      <c r="Q95" s="429"/>
      <c r="R95" s="312"/>
      <c r="S95" s="430"/>
      <c r="T95" s="429"/>
      <c r="U95" s="429"/>
      <c r="V95" s="429"/>
      <c r="W95" s="429"/>
      <c r="X95" s="429"/>
      <c r="Y95" s="429"/>
      <c r="Z95" s="429"/>
      <c r="AA95" s="429"/>
      <c r="AB95" s="429"/>
      <c r="AC95" s="429"/>
      <c r="AD95" s="429"/>
      <c r="AE95" s="429"/>
      <c r="AF95" s="429"/>
      <c r="AG95" s="429"/>
      <c r="AH95" s="429"/>
      <c r="AI95" s="431"/>
      <c r="AJ95" s="328"/>
      <c r="AK95" s="314">
        <f t="shared" si="175"/>
        <v>0</v>
      </c>
      <c r="AL95" s="469">
        <f t="shared" si="176"/>
        <v>0</v>
      </c>
      <c r="AM95" s="469">
        <f t="shared" si="177"/>
        <v>0</v>
      </c>
      <c r="AN95" s="470">
        <f t="shared" si="178"/>
        <v>0</v>
      </c>
      <c r="AO95" s="469">
        <f t="shared" si="217"/>
        <v>0</v>
      </c>
      <c r="AP95" s="469">
        <f t="shared" si="218"/>
        <v>0</v>
      </c>
      <c r="AQ95" s="471">
        <f t="shared" si="179"/>
        <v>0</v>
      </c>
      <c r="AR95" s="472">
        <f t="shared" si="222"/>
        <v>0</v>
      </c>
      <c r="AS95" s="422"/>
      <c r="AT95" s="423">
        <f t="shared" si="180"/>
        <v>0</v>
      </c>
      <c r="AU95" s="422"/>
      <c r="AV95" s="315">
        <f t="shared" si="181"/>
        <v>0</v>
      </c>
      <c r="AW95" s="422"/>
      <c r="AX95" s="422"/>
      <c r="AY95" s="315">
        <f t="shared" si="182"/>
        <v>0</v>
      </c>
      <c r="AZ95" s="315">
        <f>(AQ95)*'Datos Mes'!$B$27+DB95</f>
        <v>0</v>
      </c>
      <c r="BA95" s="421"/>
      <c r="BB95" s="427"/>
      <c r="BC95" s="438"/>
      <c r="BF95" s="473"/>
      <c r="BG95" s="317">
        <f>(COUNTIF($D95:$AI95,"LL")+DL95)*(AS95-'Datos Mes'!$B$23)</f>
        <v>0</v>
      </c>
      <c r="BH95" s="474">
        <f t="shared" si="183"/>
        <v>0</v>
      </c>
      <c r="BI95" s="402"/>
      <c r="BJ95" s="403"/>
      <c r="BK95" s="403"/>
      <c r="BL95" s="403"/>
      <c r="BM95" s="403"/>
      <c r="BN95" s="403"/>
      <c r="BO95" s="403"/>
      <c r="BP95" s="403"/>
      <c r="BQ95" s="403"/>
      <c r="BR95" s="403"/>
      <c r="BS95" s="403"/>
      <c r="BT95" s="404"/>
      <c r="BU95" s="404"/>
      <c r="BV95" s="404"/>
      <c r="BW95" s="405"/>
      <c r="BX95" s="406"/>
      <c r="BY95" s="403"/>
      <c r="BZ95" s="403"/>
      <c r="CA95" s="407"/>
      <c r="CB95" s="407"/>
      <c r="CC95" s="408"/>
      <c r="CD95" s="408"/>
      <c r="CE95" s="408"/>
      <c r="CF95" s="408"/>
      <c r="CG95" s="408"/>
      <c r="CH95" s="407"/>
      <c r="CI95" s="407"/>
      <c r="CJ95" s="408"/>
      <c r="CK95" s="408"/>
      <c r="CL95" s="408"/>
      <c r="CM95" s="408"/>
      <c r="CN95" s="408"/>
      <c r="CO95" s="407"/>
      <c r="CP95" s="409"/>
      <c r="CQ95" s="410"/>
      <c r="CR95" s="411"/>
      <c r="CS95" s="410"/>
      <c r="CT95" s="410"/>
      <c r="CU95" s="410"/>
      <c r="CV95" s="410"/>
      <c r="CW95" s="410"/>
      <c r="CX95" s="404"/>
      <c r="CY95" s="404"/>
      <c r="CZ95" s="320">
        <f t="shared" si="184"/>
        <v>0</v>
      </c>
      <c r="DA95" s="321"/>
      <c r="DB95" s="414"/>
      <c r="DC95" s="322">
        <f t="shared" si="185"/>
        <v>0</v>
      </c>
      <c r="DD95" s="413"/>
      <c r="DE95" s="414"/>
      <c r="DF95" s="323">
        <f t="shared" si="186"/>
        <v>0</v>
      </c>
      <c r="DG95" s="323">
        <f t="shared" si="187"/>
        <v>0</v>
      </c>
      <c r="DH95" s="324">
        <f t="shared" si="188"/>
        <v>0</v>
      </c>
      <c r="DI95" s="325">
        <f t="shared" si="189"/>
        <v>0</v>
      </c>
      <c r="DJ95" s="177"/>
      <c r="DK95" s="315">
        <f t="shared" si="190"/>
        <v>0</v>
      </c>
      <c r="DL95" s="315">
        <f t="shared" si="191"/>
        <v>0</v>
      </c>
      <c r="DM95" s="315">
        <f t="shared" si="192"/>
        <v>0</v>
      </c>
      <c r="DN95" s="415"/>
      <c r="DO95" s="416"/>
      <c r="DP95" s="416"/>
      <c r="DQ95" s="416"/>
      <c r="DR95" s="417"/>
      <c r="DS95" s="416"/>
      <c r="DT95" s="416"/>
      <c r="DU95" s="416"/>
      <c r="DV95" s="418"/>
      <c r="DW95" s="416"/>
      <c r="DX95" s="416"/>
      <c r="DY95" s="419"/>
      <c r="DZ95" s="419"/>
      <c r="EA95" s="420"/>
      <c r="EB95" s="313"/>
      <c r="EC95" s="329" t="s">
        <v>133</v>
      </c>
      <c r="EF95" s="330">
        <f>'Datos Mes'!$B$23</f>
        <v>7000</v>
      </c>
      <c r="EG95" s="330">
        <f t="shared" si="193"/>
        <v>0</v>
      </c>
      <c r="EH95" s="330">
        <f t="shared" si="194"/>
        <v>0</v>
      </c>
      <c r="EI95" s="330" t="e">
        <f t="shared" si="195"/>
        <v>#DIV/0!</v>
      </c>
      <c r="EJ95" s="330" t="e">
        <f t="shared" si="196"/>
        <v>#DIV/0!</v>
      </c>
      <c r="EK95" s="330">
        <f t="shared" si="197"/>
        <v>0</v>
      </c>
      <c r="EL95" s="330">
        <f t="shared" si="198"/>
        <v>0</v>
      </c>
      <c r="EM95" s="330">
        <f t="shared" si="199"/>
        <v>0</v>
      </c>
      <c r="EN95" s="330">
        <f>'Datos Mes'!$B$24*AL95</f>
        <v>0</v>
      </c>
      <c r="EO95" s="330" t="e">
        <f>IF(SUM(EH95:EN95)&gt;'Datos Mes'!$B$21,'Datos Mes'!$B$21,SUM(EH95:EN95))</f>
        <v>#DIV/0!</v>
      </c>
      <c r="EP95" s="330" t="e">
        <f>IF(SUM(EH95:EN95)&gt;'Datos Mes'!$B$21,SUM(EH95:EN95)-EO95,0)</f>
        <v>#DIV/0!</v>
      </c>
      <c r="EQ95" s="330"/>
      <c r="ER95" s="330" t="e">
        <f>LOOKUP(EO95/AL95,'Datos Mes'!$B$75:$B$82,'Datos Mes'!$C$75:$C$82)*EQ95</f>
        <v>#DIV/0!</v>
      </c>
      <c r="ES95" s="330">
        <f>'Datos Mes'!$B$25*$AQ95</f>
        <v>0</v>
      </c>
      <c r="ET95" s="330">
        <f>'Datos Mes'!$B$26*$AQ95</f>
        <v>0</v>
      </c>
      <c r="EU95" s="330">
        <f t="shared" si="200"/>
        <v>0</v>
      </c>
      <c r="EV95" s="331" t="e">
        <f t="shared" si="201"/>
        <v>#DIV/0!</v>
      </c>
      <c r="EW95" s="455" t="s">
        <v>244</v>
      </c>
      <c r="EX95" s="457"/>
      <c r="EY95" s="331" t="e">
        <f>'Datos Mes'!$B$28*EO95</f>
        <v>#DIV/0!</v>
      </c>
      <c r="EZ95" s="331" t="e">
        <f>IF(EX95*'Datos Mes'!$B$19-EY95&gt;0,EX95*'Datos Mes'!$B$19-EY95,0)</f>
        <v>#DIV/0!</v>
      </c>
      <c r="FA95" s="456" t="s">
        <v>233</v>
      </c>
      <c r="FB95" s="455" t="s">
        <v>245</v>
      </c>
      <c r="FC95" s="333"/>
      <c r="FD95" s="331" t="e">
        <f t="shared" si="202"/>
        <v>#DIV/0!</v>
      </c>
      <c r="FE95" s="331" t="e">
        <f>IF(SUM(EH95:EN95)&gt;'Datos Mes'!$B$22,'Datos Mes'!$B$22,SUM(EH95:EN95))</f>
        <v>#DIV/0!</v>
      </c>
      <c r="FF95" s="331" t="e">
        <f>FE95*'Datos Mes'!$B$30</f>
        <v>#DIV/0!</v>
      </c>
      <c r="FG95" s="331" t="e">
        <f t="shared" si="203"/>
        <v>#DIV/0!</v>
      </c>
      <c r="FH95" s="331" t="e">
        <f t="shared" si="204"/>
        <v>#DIV/0!</v>
      </c>
      <c r="FI95" s="334" t="e">
        <f>LOOKUP(FH95,'Datos Mes'!$B$54:$B$69,'Datos Mes'!$C$54:$C$69)</f>
        <v>#DIV/0!</v>
      </c>
      <c r="FJ95" s="331" t="e">
        <f>LOOKUP(FH95,'Datos Mes'!$B$54:$B$69,'Datos Mes'!$E$54:$E$69)</f>
        <v>#DIV/0!</v>
      </c>
      <c r="FK95" s="331" t="e">
        <f t="shared" si="205"/>
        <v>#DIV/0!</v>
      </c>
      <c r="FL95" s="331">
        <f t="shared" si="206"/>
        <v>0</v>
      </c>
      <c r="FM95" s="331">
        <f t="shared" si="207"/>
        <v>0</v>
      </c>
      <c r="FN95" s="331">
        <f t="shared" si="208"/>
        <v>0</v>
      </c>
      <c r="FO95" s="331" t="e">
        <f t="shared" si="209"/>
        <v>#DIV/0!</v>
      </c>
      <c r="FP95" s="331" t="e">
        <f t="shared" si="210"/>
        <v>#DIV/0!</v>
      </c>
      <c r="FQ95" s="335" t="e">
        <f t="shared" si="211"/>
        <v>#DIV/0!</v>
      </c>
      <c r="FS95" s="331" t="e">
        <f t="shared" si="212"/>
        <v>#DIV/0!</v>
      </c>
      <c r="FT95" s="331" t="e">
        <f>IF($FB95="Activo",LOOKUP($FA95,'Datos Mes'!$A$87:$A$92,'Datos Mes'!$C$87:$C$92),0)*$EO95</f>
        <v>#DIV/0!</v>
      </c>
      <c r="FU95" s="331" t="e">
        <f>IF($FB95="Activo",'Datos Mes'!$B$31,0)*$EO95</f>
        <v>#DIV/0!</v>
      </c>
      <c r="FV95" s="331" t="e">
        <f>'Datos Mes'!$B$32*$EO95</f>
        <v>#DIV/0!</v>
      </c>
      <c r="FW95" s="331" t="e">
        <f>'Datos Mes'!$D$28*$EO95</f>
        <v>#DIV/0!</v>
      </c>
      <c r="FX95" s="331" t="e">
        <f t="shared" si="213"/>
        <v>#DIV/0!</v>
      </c>
      <c r="FY95" s="331" t="e">
        <f t="shared" si="219"/>
        <v>#DIV/0!</v>
      </c>
      <c r="FZ95" s="331" t="e">
        <f t="shared" si="220"/>
        <v>#DIV/0!</v>
      </c>
      <c r="GA95" s="331">
        <f>(AS95+'Datos Mes'!B$24)*30/12</f>
        <v>9035.326086956522</v>
      </c>
      <c r="GB95" s="331" t="e">
        <f t="shared" si="214"/>
        <v>#DIV/0!</v>
      </c>
      <c r="GC95" s="331" t="e">
        <f t="shared" si="215"/>
        <v>#DIV/0!</v>
      </c>
      <c r="GD95" s="333" t="e">
        <f t="shared" si="216"/>
        <v>#DIV/0!</v>
      </c>
    </row>
    <row r="96" spans="1:186" s="329" customFormat="1" ht="15.75" customHeight="1">
      <c r="A96" s="421"/>
      <c r="B96" s="421"/>
      <c r="C96" s="311">
        <f t="shared" si="221"/>
        <v>0</v>
      </c>
      <c r="D96" s="429"/>
      <c r="E96" s="429"/>
      <c r="F96" s="429"/>
      <c r="G96" s="429"/>
      <c r="H96" s="429"/>
      <c r="I96" s="429"/>
      <c r="J96" s="429"/>
      <c r="K96" s="429"/>
      <c r="L96" s="429"/>
      <c r="M96" s="429"/>
      <c r="N96" s="429"/>
      <c r="O96" s="429"/>
      <c r="P96" s="429"/>
      <c r="Q96" s="429"/>
      <c r="R96" s="312"/>
      <c r="S96" s="430"/>
      <c r="T96" s="429"/>
      <c r="U96" s="429"/>
      <c r="V96" s="429"/>
      <c r="W96" s="429"/>
      <c r="X96" s="429"/>
      <c r="Y96" s="429"/>
      <c r="Z96" s="429"/>
      <c r="AA96" s="429"/>
      <c r="AB96" s="429"/>
      <c r="AC96" s="429"/>
      <c r="AD96" s="429"/>
      <c r="AE96" s="429"/>
      <c r="AF96" s="429"/>
      <c r="AG96" s="429"/>
      <c r="AH96" s="429"/>
      <c r="AI96" s="431"/>
      <c r="AJ96" s="328"/>
      <c r="AK96" s="314">
        <f t="shared" si="175"/>
        <v>0</v>
      </c>
      <c r="AL96" s="469">
        <f t="shared" si="176"/>
        <v>0</v>
      </c>
      <c r="AM96" s="469">
        <f t="shared" si="177"/>
        <v>0</v>
      </c>
      <c r="AN96" s="470">
        <f t="shared" si="178"/>
        <v>0</v>
      </c>
      <c r="AO96" s="469">
        <f t="shared" si="217"/>
        <v>0</v>
      </c>
      <c r="AP96" s="469">
        <f t="shared" si="218"/>
        <v>0</v>
      </c>
      <c r="AQ96" s="471">
        <f t="shared" si="179"/>
        <v>0</v>
      </c>
      <c r="AR96" s="472">
        <f t="shared" si="222"/>
        <v>0</v>
      </c>
      <c r="AS96" s="422"/>
      <c r="AT96" s="423">
        <f t="shared" si="180"/>
        <v>0</v>
      </c>
      <c r="AU96" s="422"/>
      <c r="AV96" s="315">
        <f t="shared" si="181"/>
        <v>0</v>
      </c>
      <c r="AW96" s="422"/>
      <c r="AX96" s="422"/>
      <c r="AY96" s="315">
        <f t="shared" si="182"/>
        <v>0</v>
      </c>
      <c r="AZ96" s="315">
        <f>(AQ96)*'Datos Mes'!$B$27+DB96</f>
        <v>0</v>
      </c>
      <c r="BA96" s="421"/>
      <c r="BB96" s="427"/>
      <c r="BC96" s="438"/>
      <c r="BF96" s="473"/>
      <c r="BG96" s="317">
        <f>(COUNTIF($D96:$AI96,"LL")+DL96)*(AS96-'Datos Mes'!$B$23)</f>
        <v>0</v>
      </c>
      <c r="BH96" s="474">
        <f t="shared" si="183"/>
        <v>0</v>
      </c>
      <c r="BI96" s="402"/>
      <c r="BJ96" s="403"/>
      <c r="BK96" s="403"/>
      <c r="BL96" s="403"/>
      <c r="BM96" s="403"/>
      <c r="BN96" s="403"/>
      <c r="BO96" s="403"/>
      <c r="BP96" s="403"/>
      <c r="BQ96" s="403"/>
      <c r="BR96" s="403"/>
      <c r="BS96" s="403"/>
      <c r="BT96" s="404"/>
      <c r="BU96" s="404"/>
      <c r="BV96" s="404"/>
      <c r="BW96" s="405"/>
      <c r="BX96" s="406"/>
      <c r="BY96" s="403"/>
      <c r="BZ96" s="403"/>
      <c r="CA96" s="407"/>
      <c r="CB96" s="407"/>
      <c r="CC96" s="408"/>
      <c r="CD96" s="408"/>
      <c r="CE96" s="408"/>
      <c r="CF96" s="408"/>
      <c r="CG96" s="408"/>
      <c r="CH96" s="407"/>
      <c r="CI96" s="407"/>
      <c r="CJ96" s="408"/>
      <c r="CK96" s="408"/>
      <c r="CL96" s="408"/>
      <c r="CM96" s="408"/>
      <c r="CN96" s="408"/>
      <c r="CO96" s="407"/>
      <c r="CP96" s="409"/>
      <c r="CQ96" s="410"/>
      <c r="CR96" s="411"/>
      <c r="CS96" s="410"/>
      <c r="CT96" s="410"/>
      <c r="CU96" s="410"/>
      <c r="CV96" s="410"/>
      <c r="CW96" s="410"/>
      <c r="CX96" s="404"/>
      <c r="CY96" s="404"/>
      <c r="CZ96" s="320">
        <f t="shared" si="184"/>
        <v>0</v>
      </c>
      <c r="DA96" s="321"/>
      <c r="DB96" s="414"/>
      <c r="DC96" s="322">
        <f t="shared" si="185"/>
        <v>0</v>
      </c>
      <c r="DD96" s="413"/>
      <c r="DE96" s="414"/>
      <c r="DF96" s="323">
        <f t="shared" si="186"/>
        <v>0</v>
      </c>
      <c r="DG96" s="323">
        <f t="shared" si="187"/>
        <v>0</v>
      </c>
      <c r="DH96" s="324">
        <f t="shared" si="188"/>
        <v>0</v>
      </c>
      <c r="DI96" s="325">
        <f t="shared" si="189"/>
        <v>0</v>
      </c>
      <c r="DJ96" s="177"/>
      <c r="DK96" s="315">
        <f t="shared" si="190"/>
        <v>0</v>
      </c>
      <c r="DL96" s="315">
        <f t="shared" si="191"/>
        <v>0</v>
      </c>
      <c r="DM96" s="315">
        <f t="shared" si="192"/>
        <v>0</v>
      </c>
      <c r="DN96" s="415"/>
      <c r="DO96" s="416"/>
      <c r="DP96" s="416"/>
      <c r="DQ96" s="416"/>
      <c r="DR96" s="417"/>
      <c r="DS96" s="416"/>
      <c r="DT96" s="416"/>
      <c r="DU96" s="416"/>
      <c r="DV96" s="418"/>
      <c r="DW96" s="416"/>
      <c r="DX96" s="416"/>
      <c r="DY96" s="419"/>
      <c r="DZ96" s="419"/>
      <c r="EA96" s="420"/>
      <c r="EB96" s="313"/>
      <c r="EC96" s="329" t="s">
        <v>133</v>
      </c>
      <c r="EF96" s="330">
        <f>'Datos Mes'!$B$23</f>
        <v>7000</v>
      </c>
      <c r="EG96" s="330">
        <f t="shared" si="193"/>
        <v>0</v>
      </c>
      <c r="EH96" s="330">
        <f t="shared" si="194"/>
        <v>0</v>
      </c>
      <c r="EI96" s="330" t="e">
        <f t="shared" si="195"/>
        <v>#DIV/0!</v>
      </c>
      <c r="EJ96" s="330" t="e">
        <f t="shared" si="196"/>
        <v>#DIV/0!</v>
      </c>
      <c r="EK96" s="330">
        <f t="shared" si="197"/>
        <v>0</v>
      </c>
      <c r="EL96" s="330">
        <f t="shared" si="198"/>
        <v>0</v>
      </c>
      <c r="EM96" s="330">
        <f t="shared" si="199"/>
        <v>0</v>
      </c>
      <c r="EN96" s="330">
        <f>'Datos Mes'!$B$24*AL96</f>
        <v>0</v>
      </c>
      <c r="EO96" s="330" t="e">
        <f>IF(SUM(EH96:EN96)&gt;'Datos Mes'!$B$21,'Datos Mes'!$B$21,SUM(EH96:EN96))</f>
        <v>#DIV/0!</v>
      </c>
      <c r="EP96" s="330" t="e">
        <f>IF(SUM(EH96:EN96)&gt;'Datos Mes'!$B$21,SUM(EH96:EN96)-EO96,0)</f>
        <v>#DIV/0!</v>
      </c>
      <c r="EQ96" s="330"/>
      <c r="ER96" s="330" t="e">
        <f>LOOKUP(EO96/AL96,'Datos Mes'!$B$75:$B$82,'Datos Mes'!$C$75:$C$82)*EQ96</f>
        <v>#DIV/0!</v>
      </c>
      <c r="ES96" s="330">
        <f>'Datos Mes'!$B$25*$AQ96</f>
        <v>0</v>
      </c>
      <c r="ET96" s="330">
        <f>'Datos Mes'!$B$26*$AQ96</f>
        <v>0</v>
      </c>
      <c r="EU96" s="330">
        <f t="shared" si="200"/>
        <v>0</v>
      </c>
      <c r="EV96" s="331" t="e">
        <f t="shared" si="201"/>
        <v>#DIV/0!</v>
      </c>
      <c r="EW96" s="455" t="s">
        <v>244</v>
      </c>
      <c r="EX96" s="457"/>
      <c r="EY96" s="331" t="e">
        <f>'Datos Mes'!$B$28*EO96</f>
        <v>#DIV/0!</v>
      </c>
      <c r="EZ96" s="331" t="e">
        <f>IF(EX96*'Datos Mes'!$B$19-EY96&gt;0,EX96*'Datos Mes'!$B$19-EY96,0)</f>
        <v>#DIV/0!</v>
      </c>
      <c r="FA96" s="456" t="s">
        <v>233</v>
      </c>
      <c r="FB96" s="455" t="s">
        <v>245</v>
      </c>
      <c r="FC96" s="333"/>
      <c r="FD96" s="331" t="e">
        <f t="shared" si="202"/>
        <v>#DIV/0!</v>
      </c>
      <c r="FE96" s="331" t="e">
        <f>IF(SUM(EH96:EN96)&gt;'Datos Mes'!$B$22,'Datos Mes'!$B$22,SUM(EH96:EN96))</f>
        <v>#DIV/0!</v>
      </c>
      <c r="FF96" s="331" t="e">
        <f>FE96*'Datos Mes'!$B$30</f>
        <v>#DIV/0!</v>
      </c>
      <c r="FG96" s="331" t="e">
        <f t="shared" si="203"/>
        <v>#DIV/0!</v>
      </c>
      <c r="FH96" s="331" t="e">
        <f t="shared" si="204"/>
        <v>#DIV/0!</v>
      </c>
      <c r="FI96" s="334" t="e">
        <f>LOOKUP(FH96,'Datos Mes'!$B$54:$B$69,'Datos Mes'!$C$54:$C$69)</f>
        <v>#DIV/0!</v>
      </c>
      <c r="FJ96" s="331" t="e">
        <f>LOOKUP(FH96,'Datos Mes'!$B$54:$B$69,'Datos Mes'!$E$54:$E$69)</f>
        <v>#DIV/0!</v>
      </c>
      <c r="FK96" s="331" t="e">
        <f t="shared" si="205"/>
        <v>#DIV/0!</v>
      </c>
      <c r="FL96" s="331">
        <f t="shared" si="206"/>
        <v>0</v>
      </c>
      <c r="FM96" s="331">
        <f t="shared" si="207"/>
        <v>0</v>
      </c>
      <c r="FN96" s="331">
        <f t="shared" si="208"/>
        <v>0</v>
      </c>
      <c r="FO96" s="331" t="e">
        <f t="shared" si="209"/>
        <v>#DIV/0!</v>
      </c>
      <c r="FP96" s="331" t="e">
        <f t="shared" si="210"/>
        <v>#DIV/0!</v>
      </c>
      <c r="FQ96" s="335" t="e">
        <f t="shared" si="211"/>
        <v>#DIV/0!</v>
      </c>
      <c r="FS96" s="331" t="e">
        <f t="shared" si="212"/>
        <v>#DIV/0!</v>
      </c>
      <c r="FT96" s="331" t="e">
        <f>IF($FB96="Activo",LOOKUP($FA96,'Datos Mes'!$A$87:$A$92,'Datos Mes'!$C$87:$C$92),0)*$EO96</f>
        <v>#DIV/0!</v>
      </c>
      <c r="FU96" s="331" t="e">
        <f>IF($FB96="Activo",'Datos Mes'!$B$31,0)*$EO96</f>
        <v>#DIV/0!</v>
      </c>
      <c r="FV96" s="331" t="e">
        <f>'Datos Mes'!$B$32*$EO96</f>
        <v>#DIV/0!</v>
      </c>
      <c r="FW96" s="331" t="e">
        <f>'Datos Mes'!$D$28*$EO96</f>
        <v>#DIV/0!</v>
      </c>
      <c r="FX96" s="331" t="e">
        <f t="shared" si="213"/>
        <v>#DIV/0!</v>
      </c>
      <c r="FY96" s="331" t="e">
        <f t="shared" si="219"/>
        <v>#DIV/0!</v>
      </c>
      <c r="FZ96" s="331" t="e">
        <f t="shared" si="220"/>
        <v>#DIV/0!</v>
      </c>
      <c r="GA96" s="331">
        <f>(AS96+'Datos Mes'!B$24)*30/12</f>
        <v>9035.326086956522</v>
      </c>
      <c r="GB96" s="331" t="e">
        <f t="shared" si="214"/>
        <v>#DIV/0!</v>
      </c>
      <c r="GC96" s="331" t="e">
        <f t="shared" si="215"/>
        <v>#DIV/0!</v>
      </c>
      <c r="GD96" s="333" t="e">
        <f t="shared" si="216"/>
        <v>#DIV/0!</v>
      </c>
    </row>
    <row r="97" spans="1:186" s="329" customFormat="1" ht="15.75" customHeight="1">
      <c r="A97" s="421"/>
      <c r="B97" s="421"/>
      <c r="C97" s="311">
        <f t="shared" si="221"/>
        <v>0</v>
      </c>
      <c r="D97" s="429"/>
      <c r="E97" s="429"/>
      <c r="F97" s="429"/>
      <c r="G97" s="429"/>
      <c r="H97" s="429"/>
      <c r="I97" s="429"/>
      <c r="J97" s="429"/>
      <c r="K97" s="429"/>
      <c r="L97" s="429"/>
      <c r="M97" s="429"/>
      <c r="N97" s="429"/>
      <c r="O97" s="429"/>
      <c r="P97" s="429"/>
      <c r="Q97" s="429"/>
      <c r="R97" s="312"/>
      <c r="S97" s="430"/>
      <c r="T97" s="429"/>
      <c r="U97" s="429"/>
      <c r="V97" s="429"/>
      <c r="W97" s="429"/>
      <c r="X97" s="429"/>
      <c r="Y97" s="429"/>
      <c r="Z97" s="429"/>
      <c r="AA97" s="429"/>
      <c r="AB97" s="429"/>
      <c r="AC97" s="429"/>
      <c r="AD97" s="429"/>
      <c r="AE97" s="429"/>
      <c r="AF97" s="429"/>
      <c r="AG97" s="429"/>
      <c r="AH97" s="429"/>
      <c r="AI97" s="431"/>
      <c r="AJ97" s="328"/>
      <c r="AK97" s="314">
        <f t="shared" si="175"/>
        <v>0</v>
      </c>
      <c r="AL97" s="469">
        <f t="shared" si="176"/>
        <v>0</v>
      </c>
      <c r="AM97" s="469">
        <f t="shared" si="177"/>
        <v>0</v>
      </c>
      <c r="AN97" s="470">
        <f t="shared" si="178"/>
        <v>0</v>
      </c>
      <c r="AO97" s="469">
        <f t="shared" si="217"/>
        <v>0</v>
      </c>
      <c r="AP97" s="469">
        <f t="shared" si="218"/>
        <v>0</v>
      </c>
      <c r="AQ97" s="471">
        <f t="shared" si="179"/>
        <v>0</v>
      </c>
      <c r="AR97" s="472">
        <f t="shared" si="222"/>
        <v>0</v>
      </c>
      <c r="AS97" s="422"/>
      <c r="AT97" s="423">
        <f t="shared" si="180"/>
        <v>0</v>
      </c>
      <c r="AU97" s="422"/>
      <c r="AV97" s="315">
        <f t="shared" si="181"/>
        <v>0</v>
      </c>
      <c r="AW97" s="422"/>
      <c r="AX97" s="422"/>
      <c r="AY97" s="315">
        <f t="shared" si="182"/>
        <v>0</v>
      </c>
      <c r="AZ97" s="315">
        <f>(AQ97)*'Datos Mes'!$B$27+DB97</f>
        <v>0</v>
      </c>
      <c r="BA97" s="421"/>
      <c r="BB97" s="427"/>
      <c r="BC97" s="438"/>
      <c r="BF97" s="473"/>
      <c r="BG97" s="317">
        <f>(COUNTIF($D97:$AI97,"LL")+DL97)*(AS97-'Datos Mes'!$B$23)</f>
        <v>0</v>
      </c>
      <c r="BH97" s="474">
        <f t="shared" si="183"/>
        <v>0</v>
      </c>
      <c r="BI97" s="402"/>
      <c r="BJ97" s="403"/>
      <c r="BK97" s="403"/>
      <c r="BL97" s="403"/>
      <c r="BM97" s="403"/>
      <c r="BN97" s="403"/>
      <c r="BO97" s="403"/>
      <c r="BP97" s="403"/>
      <c r="BQ97" s="403"/>
      <c r="BR97" s="403"/>
      <c r="BS97" s="403"/>
      <c r="BT97" s="404"/>
      <c r="BU97" s="404"/>
      <c r="BV97" s="404"/>
      <c r="BW97" s="405"/>
      <c r="BX97" s="406"/>
      <c r="BY97" s="403"/>
      <c r="BZ97" s="403"/>
      <c r="CA97" s="407"/>
      <c r="CB97" s="407"/>
      <c r="CC97" s="408"/>
      <c r="CD97" s="408"/>
      <c r="CE97" s="408"/>
      <c r="CF97" s="408"/>
      <c r="CG97" s="408"/>
      <c r="CH97" s="407"/>
      <c r="CI97" s="407"/>
      <c r="CJ97" s="408"/>
      <c r="CK97" s="408"/>
      <c r="CL97" s="408"/>
      <c r="CM97" s="408"/>
      <c r="CN97" s="408"/>
      <c r="CO97" s="407"/>
      <c r="CP97" s="409"/>
      <c r="CQ97" s="410"/>
      <c r="CR97" s="411"/>
      <c r="CS97" s="410"/>
      <c r="CT97" s="410"/>
      <c r="CU97" s="410"/>
      <c r="CV97" s="410"/>
      <c r="CW97" s="410"/>
      <c r="CX97" s="404"/>
      <c r="CY97" s="404"/>
      <c r="CZ97" s="320">
        <f t="shared" si="184"/>
        <v>0</v>
      </c>
      <c r="DA97" s="321"/>
      <c r="DB97" s="414"/>
      <c r="DC97" s="322">
        <f t="shared" si="185"/>
        <v>0</v>
      </c>
      <c r="DD97" s="413"/>
      <c r="DE97" s="414"/>
      <c r="DF97" s="323">
        <f t="shared" si="186"/>
        <v>0</v>
      </c>
      <c r="DG97" s="323">
        <f t="shared" si="187"/>
        <v>0</v>
      </c>
      <c r="DH97" s="324">
        <f t="shared" si="188"/>
        <v>0</v>
      </c>
      <c r="DI97" s="325">
        <f t="shared" si="189"/>
        <v>0</v>
      </c>
      <c r="DJ97" s="177"/>
      <c r="DK97" s="315">
        <f t="shared" si="190"/>
        <v>0</v>
      </c>
      <c r="DL97" s="315">
        <f t="shared" si="191"/>
        <v>0</v>
      </c>
      <c r="DM97" s="315">
        <f t="shared" si="192"/>
        <v>0</v>
      </c>
      <c r="DN97" s="415"/>
      <c r="DO97" s="416"/>
      <c r="DP97" s="416"/>
      <c r="DQ97" s="416"/>
      <c r="DR97" s="417"/>
      <c r="DS97" s="416"/>
      <c r="DT97" s="416"/>
      <c r="DU97" s="416"/>
      <c r="DV97" s="418"/>
      <c r="DW97" s="416"/>
      <c r="DX97" s="416"/>
      <c r="DY97" s="419"/>
      <c r="DZ97" s="419"/>
      <c r="EA97" s="420"/>
      <c r="EB97" s="313"/>
      <c r="EC97" s="329" t="s">
        <v>133</v>
      </c>
      <c r="EF97" s="330">
        <f>'Datos Mes'!$B$23</f>
        <v>7000</v>
      </c>
      <c r="EG97" s="330">
        <f t="shared" si="193"/>
        <v>0</v>
      </c>
      <c r="EH97" s="330">
        <f t="shared" si="194"/>
        <v>0</v>
      </c>
      <c r="EI97" s="330" t="e">
        <f t="shared" si="195"/>
        <v>#DIV/0!</v>
      </c>
      <c r="EJ97" s="330" t="e">
        <f t="shared" si="196"/>
        <v>#DIV/0!</v>
      </c>
      <c r="EK97" s="330">
        <f t="shared" si="197"/>
        <v>0</v>
      </c>
      <c r="EL97" s="330">
        <f t="shared" si="198"/>
        <v>0</v>
      </c>
      <c r="EM97" s="330">
        <f t="shared" si="199"/>
        <v>0</v>
      </c>
      <c r="EN97" s="330">
        <f>'Datos Mes'!$B$24*AL97</f>
        <v>0</v>
      </c>
      <c r="EO97" s="330" t="e">
        <f>IF(SUM(EH97:EN97)&gt;'Datos Mes'!$B$21,'Datos Mes'!$B$21,SUM(EH97:EN97))</f>
        <v>#DIV/0!</v>
      </c>
      <c r="EP97" s="330" t="e">
        <f>IF(SUM(EH97:EN97)&gt;'Datos Mes'!$B$21,SUM(EH97:EN97)-EO97,0)</f>
        <v>#DIV/0!</v>
      </c>
      <c r="EQ97" s="330"/>
      <c r="ER97" s="330" t="e">
        <f>LOOKUP(EO97/AL97,'Datos Mes'!$B$75:$B$82,'Datos Mes'!$C$75:$C$82)*EQ97</f>
        <v>#DIV/0!</v>
      </c>
      <c r="ES97" s="330">
        <f>'Datos Mes'!$B$25*$AQ97</f>
        <v>0</v>
      </c>
      <c r="ET97" s="330">
        <f>'Datos Mes'!$B$26*$AQ97</f>
        <v>0</v>
      </c>
      <c r="EU97" s="330">
        <f t="shared" si="200"/>
        <v>0</v>
      </c>
      <c r="EV97" s="331" t="e">
        <f t="shared" si="201"/>
        <v>#DIV/0!</v>
      </c>
      <c r="EW97" s="455" t="s">
        <v>244</v>
      </c>
      <c r="EX97" s="457"/>
      <c r="EY97" s="331" t="e">
        <f>'Datos Mes'!$B$28*EO97</f>
        <v>#DIV/0!</v>
      </c>
      <c r="EZ97" s="331" t="e">
        <f>IF(EX97*'Datos Mes'!$B$19-EY97&gt;0,EX97*'Datos Mes'!$B$19-EY97,0)</f>
        <v>#DIV/0!</v>
      </c>
      <c r="FA97" s="456" t="s">
        <v>233</v>
      </c>
      <c r="FB97" s="455" t="s">
        <v>245</v>
      </c>
      <c r="FC97" s="333"/>
      <c r="FD97" s="331" t="e">
        <f t="shared" si="202"/>
        <v>#DIV/0!</v>
      </c>
      <c r="FE97" s="331" t="e">
        <f>IF(SUM(EH97:EN97)&gt;'Datos Mes'!$B$22,'Datos Mes'!$B$22,SUM(EH97:EN97))</f>
        <v>#DIV/0!</v>
      </c>
      <c r="FF97" s="331" t="e">
        <f>FE97*'Datos Mes'!$B$30</f>
        <v>#DIV/0!</v>
      </c>
      <c r="FG97" s="331" t="e">
        <f t="shared" si="203"/>
        <v>#DIV/0!</v>
      </c>
      <c r="FH97" s="331" t="e">
        <f t="shared" si="204"/>
        <v>#DIV/0!</v>
      </c>
      <c r="FI97" s="334" t="e">
        <f>LOOKUP(FH97,'Datos Mes'!$B$54:$B$69,'Datos Mes'!$C$54:$C$69)</f>
        <v>#DIV/0!</v>
      </c>
      <c r="FJ97" s="331" t="e">
        <f>LOOKUP(FH97,'Datos Mes'!$B$54:$B$69,'Datos Mes'!$E$54:$E$69)</f>
        <v>#DIV/0!</v>
      </c>
      <c r="FK97" s="331" t="e">
        <f t="shared" si="205"/>
        <v>#DIV/0!</v>
      </c>
      <c r="FL97" s="331">
        <f t="shared" si="206"/>
        <v>0</v>
      </c>
      <c r="FM97" s="331">
        <f t="shared" si="207"/>
        <v>0</v>
      </c>
      <c r="FN97" s="331">
        <f t="shared" si="208"/>
        <v>0</v>
      </c>
      <c r="FO97" s="331" t="e">
        <f t="shared" si="209"/>
        <v>#DIV/0!</v>
      </c>
      <c r="FP97" s="331" t="e">
        <f t="shared" si="210"/>
        <v>#DIV/0!</v>
      </c>
      <c r="FQ97" s="335" t="e">
        <f t="shared" si="211"/>
        <v>#DIV/0!</v>
      </c>
      <c r="FS97" s="331" t="e">
        <f t="shared" si="212"/>
        <v>#DIV/0!</v>
      </c>
      <c r="FT97" s="331" t="e">
        <f>IF($FB97="Activo",LOOKUP($FA97,'Datos Mes'!$A$87:$A$92,'Datos Mes'!$C$87:$C$92),0)*$EO97</f>
        <v>#DIV/0!</v>
      </c>
      <c r="FU97" s="331" t="e">
        <f>IF($FB97="Activo",'Datos Mes'!$B$31,0)*$EO97</f>
        <v>#DIV/0!</v>
      </c>
      <c r="FV97" s="331" t="e">
        <f>'Datos Mes'!$B$32*$EO97</f>
        <v>#DIV/0!</v>
      </c>
      <c r="FW97" s="331" t="e">
        <f>'Datos Mes'!$D$28*$EO97</f>
        <v>#DIV/0!</v>
      </c>
      <c r="FX97" s="331" t="e">
        <f t="shared" si="213"/>
        <v>#DIV/0!</v>
      </c>
      <c r="FY97" s="331" t="e">
        <f t="shared" si="219"/>
        <v>#DIV/0!</v>
      </c>
      <c r="FZ97" s="331" t="e">
        <f t="shared" si="220"/>
        <v>#DIV/0!</v>
      </c>
      <c r="GA97" s="331">
        <f>(AS97+'Datos Mes'!B$24)*30/12</f>
        <v>9035.326086956522</v>
      </c>
      <c r="GB97" s="331" t="e">
        <f t="shared" si="214"/>
        <v>#DIV/0!</v>
      </c>
      <c r="GC97" s="331" t="e">
        <f t="shared" si="215"/>
        <v>#DIV/0!</v>
      </c>
      <c r="GD97" s="333" t="e">
        <f t="shared" si="216"/>
        <v>#DIV/0!</v>
      </c>
    </row>
    <row r="98" spans="1:186" s="329" customFormat="1" ht="15.75" customHeight="1">
      <c r="A98" s="421"/>
      <c r="B98" s="421"/>
      <c r="C98" s="311">
        <f t="shared" si="221"/>
        <v>0</v>
      </c>
      <c r="D98" s="429"/>
      <c r="E98" s="429"/>
      <c r="F98" s="429"/>
      <c r="G98" s="429"/>
      <c r="H98" s="429"/>
      <c r="I98" s="429"/>
      <c r="J98" s="429"/>
      <c r="K98" s="429"/>
      <c r="L98" s="429"/>
      <c r="M98" s="429"/>
      <c r="N98" s="429"/>
      <c r="O98" s="429"/>
      <c r="P98" s="429"/>
      <c r="Q98" s="429"/>
      <c r="R98" s="312"/>
      <c r="S98" s="430"/>
      <c r="T98" s="429"/>
      <c r="U98" s="429"/>
      <c r="V98" s="429"/>
      <c r="W98" s="429"/>
      <c r="X98" s="429"/>
      <c r="Y98" s="429"/>
      <c r="Z98" s="429"/>
      <c r="AA98" s="429"/>
      <c r="AB98" s="429"/>
      <c r="AC98" s="429"/>
      <c r="AD98" s="429"/>
      <c r="AE98" s="429"/>
      <c r="AF98" s="429"/>
      <c r="AG98" s="429"/>
      <c r="AH98" s="429"/>
      <c r="AI98" s="431"/>
      <c r="AJ98" s="328"/>
      <c r="AK98" s="314">
        <f t="shared" ref="AK98:AK119" si="223">A98</f>
        <v>0</v>
      </c>
      <c r="AL98" s="469">
        <f t="shared" ref="AL98:AL119" si="224">COUNTIF(D98:AI98,"X")+COUNTIF(D98:AI98,"V")-C98</f>
        <v>0</v>
      </c>
      <c r="AM98" s="469">
        <f t="shared" ref="AM98:AM119" si="225">COUNTIF(D98:AK98,"S")</f>
        <v>0</v>
      </c>
      <c r="AN98" s="470">
        <f t="shared" ref="AN98:AN119" si="226">COUNTIF(D98:AI98,"D")</f>
        <v>0</v>
      </c>
      <c r="AO98" s="469">
        <f t="shared" si="217"/>
        <v>0</v>
      </c>
      <c r="AP98" s="469">
        <f t="shared" si="218"/>
        <v>0</v>
      </c>
      <c r="AQ98" s="471">
        <f t="shared" ref="AQ98:AQ119" si="227">COUNTIF(D98:AK98,"X")+COUNTIF(D98:AK98,"ll")-C98-COUNTIF(DN98:DX98,"S")-COUNTIF(DN98:DX98,"V")</f>
        <v>0</v>
      </c>
      <c r="AR98" s="472">
        <f t="shared" si="222"/>
        <v>0</v>
      </c>
      <c r="AS98" s="422"/>
      <c r="AT98" s="423">
        <f t="shared" ref="AT98:AT119" si="228">AS98/7.5*1.5*(CZ98-DA98)</f>
        <v>0</v>
      </c>
      <c r="AU98" s="422"/>
      <c r="AV98" s="315">
        <f t="shared" ref="AV98:AV119" si="229">AS98/7.5*AU98+C98*0.2*AS98</f>
        <v>0</v>
      </c>
      <c r="AW98" s="422"/>
      <c r="AX98" s="422"/>
      <c r="AY98" s="315">
        <f t="shared" ref="AY98:AY119" si="230">DI98</f>
        <v>0</v>
      </c>
      <c r="AZ98" s="315">
        <f>(AQ98)*'Datos Mes'!$B$27+DB98</f>
        <v>0</v>
      </c>
      <c r="BA98" s="421"/>
      <c r="BB98" s="427"/>
      <c r="BC98" s="438"/>
      <c r="BF98" s="473"/>
      <c r="BG98" s="317">
        <f>(COUNTIF($D98:$AI98,"LL")+DL98)*(AS98-'Datos Mes'!$B$23)</f>
        <v>0</v>
      </c>
      <c r="BH98" s="474">
        <f t="shared" ref="BH98:BH119" si="231">A98</f>
        <v>0</v>
      </c>
      <c r="BI98" s="402"/>
      <c r="BJ98" s="403"/>
      <c r="BK98" s="403"/>
      <c r="BL98" s="403"/>
      <c r="BM98" s="403"/>
      <c r="BN98" s="403"/>
      <c r="BO98" s="403"/>
      <c r="BP98" s="403"/>
      <c r="BQ98" s="403"/>
      <c r="BR98" s="403"/>
      <c r="BS98" s="403"/>
      <c r="BT98" s="404"/>
      <c r="BU98" s="404"/>
      <c r="BV98" s="404"/>
      <c r="BW98" s="405"/>
      <c r="BX98" s="406"/>
      <c r="BY98" s="403"/>
      <c r="BZ98" s="403"/>
      <c r="CA98" s="407"/>
      <c r="CB98" s="407"/>
      <c r="CC98" s="408"/>
      <c r="CD98" s="408"/>
      <c r="CE98" s="408"/>
      <c r="CF98" s="408"/>
      <c r="CG98" s="408"/>
      <c r="CH98" s="407"/>
      <c r="CI98" s="407"/>
      <c r="CJ98" s="408"/>
      <c r="CK98" s="408"/>
      <c r="CL98" s="408"/>
      <c r="CM98" s="408"/>
      <c r="CN98" s="408"/>
      <c r="CO98" s="407"/>
      <c r="CP98" s="409"/>
      <c r="CQ98" s="410"/>
      <c r="CR98" s="411"/>
      <c r="CS98" s="410"/>
      <c r="CT98" s="410"/>
      <c r="CU98" s="410"/>
      <c r="CV98" s="410"/>
      <c r="CW98" s="410"/>
      <c r="CX98" s="404"/>
      <c r="CY98" s="404"/>
      <c r="CZ98" s="320">
        <f t="shared" ref="CZ98:CZ119" si="232">SUM(BI98:CY98)</f>
        <v>0</v>
      </c>
      <c r="DA98" s="321"/>
      <c r="DB98" s="414"/>
      <c r="DC98" s="322">
        <f t="shared" ref="DC98:DC119" si="233">(64+$DC$10/8)*DD98</f>
        <v>0</v>
      </c>
      <c r="DD98" s="413"/>
      <c r="DE98" s="414"/>
      <c r="DF98" s="323">
        <f t="shared" ref="DF98:DF119" si="234">COUNTIF(D98:AI98,"LL")*$DF$10*1.2</f>
        <v>0</v>
      </c>
      <c r="DG98" s="323">
        <f t="shared" ref="DG98:DG119" si="235">DL98*$DF$10</f>
        <v>0</v>
      </c>
      <c r="DH98" s="324">
        <f t="shared" ref="DH98:DH119" si="236">AS98*DM98</f>
        <v>0</v>
      </c>
      <c r="DI98" s="325">
        <f t="shared" ref="DI98:DI119" si="237">+DC98+DE98+DF98+DG98+DH98</f>
        <v>0</v>
      </c>
      <c r="DJ98" s="177"/>
      <c r="DK98" s="315">
        <f t="shared" ref="DK98:DK119" si="238">DL98+COUNTIF(DN98:EA98,"F")+COUNTIF(DN98:EA98,"E")+COUNTIF(DN98:EA98,"P")+COUNTIF(DN98:EA98,"A")</f>
        <v>0</v>
      </c>
      <c r="DL98" s="315">
        <f t="shared" ref="DL98:DL119" si="239">COUNTIF(DN98:EA98,"LL")</f>
        <v>0</v>
      </c>
      <c r="DM98" s="315">
        <f t="shared" ref="DM98:DM119" si="240">COUNTIF(DN98:EA98,"X")</f>
        <v>0</v>
      </c>
      <c r="DN98" s="415"/>
      <c r="DO98" s="416"/>
      <c r="DP98" s="416"/>
      <c r="DQ98" s="416"/>
      <c r="DR98" s="417"/>
      <c r="DS98" s="416"/>
      <c r="DT98" s="416"/>
      <c r="DU98" s="416"/>
      <c r="DV98" s="418"/>
      <c r="DW98" s="416"/>
      <c r="DX98" s="416"/>
      <c r="DY98" s="419"/>
      <c r="DZ98" s="419"/>
      <c r="EA98" s="420"/>
      <c r="EB98" s="313"/>
      <c r="EC98" s="329" t="s">
        <v>133</v>
      </c>
      <c r="EF98" s="330">
        <f>'Datos Mes'!$B$23</f>
        <v>7000</v>
      </c>
      <c r="EG98" s="330">
        <f t="shared" ref="EG98:EG119" si="241">AS98</f>
        <v>0</v>
      </c>
      <c r="EH98" s="330">
        <f t="shared" ref="EH98:EH119" si="242">EG98*AL98</f>
        <v>0</v>
      </c>
      <c r="EI98" s="330" t="e">
        <f t="shared" ref="EI98:EI119" si="243">(EH98+EL98)/AO98*AM98</f>
        <v>#DIV/0!</v>
      </c>
      <c r="EJ98" s="330" t="e">
        <f t="shared" ref="EJ98:EJ119" si="244">(EH98+EI98+EK98)/AP98*AN98</f>
        <v>#DIV/0!</v>
      </c>
      <c r="EK98" s="330">
        <f t="shared" ref="EK98:EK119" si="245">AT98</f>
        <v>0</v>
      </c>
      <c r="EL98" s="330">
        <f t="shared" ref="EL98:EL119" si="246">-AV98</f>
        <v>0</v>
      </c>
      <c r="EM98" s="330">
        <f t="shared" ref="EM98:EM119" si="247">AY98</f>
        <v>0</v>
      </c>
      <c r="EN98" s="330">
        <f>'Datos Mes'!$B$24*AL98</f>
        <v>0</v>
      </c>
      <c r="EO98" s="330" t="e">
        <f>IF(SUM(EH98:EN98)&gt;'Datos Mes'!$B$21,'Datos Mes'!$B$21,SUM(EH98:EN98))</f>
        <v>#DIV/0!</v>
      </c>
      <c r="EP98" s="330" t="e">
        <f>IF(SUM(EH98:EN98)&gt;'Datos Mes'!$B$21,SUM(EH98:EN98)-EO98,0)</f>
        <v>#DIV/0!</v>
      </c>
      <c r="EQ98" s="330"/>
      <c r="ER98" s="330" t="e">
        <f>LOOKUP(EO98/AL98,'Datos Mes'!$B$75:$B$82,'Datos Mes'!$C$75:$C$82)*EQ98</f>
        <v>#DIV/0!</v>
      </c>
      <c r="ES98" s="330">
        <f>'Datos Mes'!$B$25*$AQ98</f>
        <v>0</v>
      </c>
      <c r="ET98" s="330">
        <f>'Datos Mes'!$B$26*$AQ98</f>
        <v>0</v>
      </c>
      <c r="EU98" s="330">
        <f t="shared" ref="EU98:EU119" si="248">AZ98</f>
        <v>0</v>
      </c>
      <c r="EV98" s="331" t="e">
        <f t="shared" ref="EV98:EV119" si="249">ER98+ES98+ET98+EU98</f>
        <v>#DIV/0!</v>
      </c>
      <c r="EW98" s="455" t="s">
        <v>244</v>
      </c>
      <c r="EX98" s="457"/>
      <c r="EY98" s="331" t="e">
        <f>'Datos Mes'!$B$28*EO98</f>
        <v>#DIV/0!</v>
      </c>
      <c r="EZ98" s="331" t="e">
        <f>IF(EX98*'Datos Mes'!$B$19-EY98&gt;0,EX98*'Datos Mes'!$B$19-EY98,0)</f>
        <v>#DIV/0!</v>
      </c>
      <c r="FA98" s="456" t="s">
        <v>233</v>
      </c>
      <c r="FB98" s="455" t="s">
        <v>245</v>
      </c>
      <c r="FC98" s="333"/>
      <c r="FD98" s="331" t="e">
        <f t="shared" ref="FD98:FD119" si="250">FC98*EO98</f>
        <v>#DIV/0!</v>
      </c>
      <c r="FE98" s="331" t="e">
        <f>IF(SUM(EH98:EN98)&gt;'Datos Mes'!$B$22,'Datos Mes'!$B$22,SUM(EH98:EN98))</f>
        <v>#DIV/0!</v>
      </c>
      <c r="FF98" s="331" t="e">
        <f>FE98*'Datos Mes'!$B$30</f>
        <v>#DIV/0!</v>
      </c>
      <c r="FG98" s="331" t="e">
        <f t="shared" ref="FG98:FG119" si="251">EY98+FD98+EZ98</f>
        <v>#DIV/0!</v>
      </c>
      <c r="FH98" s="331" t="e">
        <f t="shared" ref="FH98:FH119" si="252">EO98+EP98-FG98</f>
        <v>#DIV/0!</v>
      </c>
      <c r="FI98" s="334" t="e">
        <f>LOOKUP(FH98,'Datos Mes'!$B$54:$B$69,'Datos Mes'!$C$54:$C$69)</f>
        <v>#DIV/0!</v>
      </c>
      <c r="FJ98" s="331" t="e">
        <f>LOOKUP(FH98,'Datos Mes'!$B$54:$B$69,'Datos Mes'!$E$54:$E$69)</f>
        <v>#DIV/0!</v>
      </c>
      <c r="FK98" s="331" t="e">
        <f t="shared" ref="FK98:FK119" si="253">FH98*FI98-FJ98</f>
        <v>#DIV/0!</v>
      </c>
      <c r="FL98" s="331">
        <f t="shared" ref="FL98:FL119" si="254">R98</f>
        <v>0</v>
      </c>
      <c r="FM98" s="331">
        <f t="shared" ref="FM98:FM119" si="255">AW98</f>
        <v>0</v>
      </c>
      <c r="FN98" s="331">
        <f t="shared" ref="FN98:FN119" si="256">AX98</f>
        <v>0</v>
      </c>
      <c r="FO98" s="331" t="e">
        <f t="shared" ref="FO98:FO119" si="257">FG98+FK98+FL98-FM98-FN98</f>
        <v>#DIV/0!</v>
      </c>
      <c r="FP98" s="331" t="e">
        <f t="shared" ref="FP98:FP119" si="258">EO98+EP98+EV98-FO98</f>
        <v>#DIV/0!</v>
      </c>
      <c r="FQ98" s="335" t="e">
        <f t="shared" ref="FQ98:FQ119" si="259">FP98+FL98</f>
        <v>#DIV/0!</v>
      </c>
      <c r="FS98" s="331" t="e">
        <f t="shared" ref="FS98:FS119" si="260">EO98+EP98+EV98</f>
        <v>#DIV/0!</v>
      </c>
      <c r="FT98" s="331" t="e">
        <f>IF($FB98="Activo",LOOKUP($FA98,'Datos Mes'!$A$87:$A$92,'Datos Mes'!$C$87:$C$92),0)*$EO98</f>
        <v>#DIV/0!</v>
      </c>
      <c r="FU98" s="331" t="e">
        <f>IF($FB98="Activo",'Datos Mes'!$B$31,0)*$EO98</f>
        <v>#DIV/0!</v>
      </c>
      <c r="FV98" s="331" t="e">
        <f>'Datos Mes'!$B$32*$EO98</f>
        <v>#DIV/0!</v>
      </c>
      <c r="FW98" s="331" t="e">
        <f>'Datos Mes'!$D$28*$EO98</f>
        <v>#DIV/0!</v>
      </c>
      <c r="FX98" s="331" t="e">
        <f t="shared" ref="FX98:FX119" si="261">SUM(FS98:FV98)</f>
        <v>#DIV/0!</v>
      </c>
      <c r="FY98" s="331" t="e">
        <f t="shared" si="219"/>
        <v>#DIV/0!</v>
      </c>
      <c r="FZ98" s="331" t="e">
        <f t="shared" si="220"/>
        <v>#DIV/0!</v>
      </c>
      <c r="GA98" s="331">
        <f>(AS98+'Datos Mes'!B$24)*30/12</f>
        <v>9035.326086956522</v>
      </c>
      <c r="GB98" s="331" t="e">
        <f t="shared" ref="GB98:GB119" si="262">FX98+SUM(FY98:GA98)</f>
        <v>#DIV/0!</v>
      </c>
      <c r="GC98" s="331" t="e">
        <f t="shared" ref="GC98:GC119" si="263">GB98/AQ98</f>
        <v>#DIV/0!</v>
      </c>
      <c r="GD98" s="333" t="e">
        <f t="shared" ref="GD98:GD119" si="264">GC98/AS98</f>
        <v>#DIV/0!</v>
      </c>
    </row>
    <row r="99" spans="1:186" s="329" customFormat="1" ht="15.75" customHeight="1">
      <c r="A99" s="421"/>
      <c r="B99" s="421"/>
      <c r="C99" s="311">
        <f t="shared" si="221"/>
        <v>0</v>
      </c>
      <c r="D99" s="429"/>
      <c r="E99" s="429"/>
      <c r="F99" s="429"/>
      <c r="G99" s="429"/>
      <c r="H99" s="429"/>
      <c r="I99" s="429"/>
      <c r="J99" s="429"/>
      <c r="K99" s="429"/>
      <c r="L99" s="429"/>
      <c r="M99" s="429"/>
      <c r="N99" s="429"/>
      <c r="O99" s="429"/>
      <c r="P99" s="429"/>
      <c r="Q99" s="429"/>
      <c r="R99" s="312"/>
      <c r="S99" s="430"/>
      <c r="T99" s="429"/>
      <c r="U99" s="429"/>
      <c r="V99" s="429"/>
      <c r="W99" s="429"/>
      <c r="X99" s="429"/>
      <c r="Y99" s="429"/>
      <c r="Z99" s="429"/>
      <c r="AA99" s="429"/>
      <c r="AB99" s="429"/>
      <c r="AC99" s="429"/>
      <c r="AD99" s="429"/>
      <c r="AE99" s="429"/>
      <c r="AF99" s="429"/>
      <c r="AG99" s="429"/>
      <c r="AH99" s="429"/>
      <c r="AI99" s="431"/>
      <c r="AJ99" s="328"/>
      <c r="AK99" s="314">
        <f t="shared" si="223"/>
        <v>0</v>
      </c>
      <c r="AL99" s="469">
        <f t="shared" si="224"/>
        <v>0</v>
      </c>
      <c r="AM99" s="469">
        <f t="shared" si="225"/>
        <v>0</v>
      </c>
      <c r="AN99" s="470">
        <f t="shared" si="226"/>
        <v>0</v>
      </c>
      <c r="AO99" s="469">
        <f t="shared" si="217"/>
        <v>0</v>
      </c>
      <c r="AP99" s="469">
        <f t="shared" si="218"/>
        <v>0</v>
      </c>
      <c r="AQ99" s="471">
        <f t="shared" si="227"/>
        <v>0</v>
      </c>
      <c r="AR99" s="472">
        <f t="shared" si="222"/>
        <v>0</v>
      </c>
      <c r="AS99" s="422"/>
      <c r="AT99" s="423">
        <f t="shared" si="228"/>
        <v>0</v>
      </c>
      <c r="AU99" s="422"/>
      <c r="AV99" s="315">
        <f t="shared" si="229"/>
        <v>0</v>
      </c>
      <c r="AW99" s="422"/>
      <c r="AX99" s="422"/>
      <c r="AY99" s="315">
        <f t="shared" si="230"/>
        <v>0</v>
      </c>
      <c r="AZ99" s="315">
        <f>(AQ99)*'Datos Mes'!$B$27+DB99</f>
        <v>0</v>
      </c>
      <c r="BA99" s="421"/>
      <c r="BB99" s="427"/>
      <c r="BC99" s="438"/>
      <c r="BF99" s="473"/>
      <c r="BG99" s="317">
        <f>(COUNTIF($D99:$AI99,"LL")+DL99)*(AS99-'Datos Mes'!$B$23)</f>
        <v>0</v>
      </c>
      <c r="BH99" s="474">
        <f t="shared" si="231"/>
        <v>0</v>
      </c>
      <c r="BI99" s="402"/>
      <c r="BJ99" s="403"/>
      <c r="BK99" s="403"/>
      <c r="BL99" s="403"/>
      <c r="BM99" s="403"/>
      <c r="BN99" s="403"/>
      <c r="BO99" s="403"/>
      <c r="BP99" s="403"/>
      <c r="BQ99" s="403"/>
      <c r="BR99" s="403"/>
      <c r="BS99" s="403"/>
      <c r="BT99" s="404"/>
      <c r="BU99" s="404"/>
      <c r="BV99" s="404"/>
      <c r="BW99" s="405"/>
      <c r="BX99" s="406"/>
      <c r="BY99" s="403"/>
      <c r="BZ99" s="403"/>
      <c r="CA99" s="407"/>
      <c r="CB99" s="407"/>
      <c r="CC99" s="408"/>
      <c r="CD99" s="408"/>
      <c r="CE99" s="408"/>
      <c r="CF99" s="408"/>
      <c r="CG99" s="408"/>
      <c r="CH99" s="407"/>
      <c r="CI99" s="407"/>
      <c r="CJ99" s="408"/>
      <c r="CK99" s="408"/>
      <c r="CL99" s="408"/>
      <c r="CM99" s="408"/>
      <c r="CN99" s="408"/>
      <c r="CO99" s="407"/>
      <c r="CP99" s="409"/>
      <c r="CQ99" s="410"/>
      <c r="CR99" s="411"/>
      <c r="CS99" s="410"/>
      <c r="CT99" s="410"/>
      <c r="CU99" s="410"/>
      <c r="CV99" s="410"/>
      <c r="CW99" s="410"/>
      <c r="CX99" s="404"/>
      <c r="CY99" s="404"/>
      <c r="CZ99" s="320">
        <f t="shared" si="232"/>
        <v>0</v>
      </c>
      <c r="DA99" s="321"/>
      <c r="DB99" s="414"/>
      <c r="DC99" s="322">
        <f t="shared" si="233"/>
        <v>0</v>
      </c>
      <c r="DD99" s="413"/>
      <c r="DE99" s="414"/>
      <c r="DF99" s="323">
        <f t="shared" si="234"/>
        <v>0</v>
      </c>
      <c r="DG99" s="323">
        <f t="shared" si="235"/>
        <v>0</v>
      </c>
      <c r="DH99" s="324">
        <f t="shared" si="236"/>
        <v>0</v>
      </c>
      <c r="DI99" s="325">
        <f t="shared" si="237"/>
        <v>0</v>
      </c>
      <c r="DJ99" s="177"/>
      <c r="DK99" s="315">
        <f t="shared" si="238"/>
        <v>0</v>
      </c>
      <c r="DL99" s="315">
        <f t="shared" si="239"/>
        <v>0</v>
      </c>
      <c r="DM99" s="315">
        <f t="shared" si="240"/>
        <v>0</v>
      </c>
      <c r="DN99" s="415"/>
      <c r="DO99" s="416"/>
      <c r="DP99" s="416"/>
      <c r="DQ99" s="416"/>
      <c r="DR99" s="417"/>
      <c r="DS99" s="416"/>
      <c r="DT99" s="416"/>
      <c r="DU99" s="416"/>
      <c r="DV99" s="418"/>
      <c r="DW99" s="416"/>
      <c r="DX99" s="416"/>
      <c r="DY99" s="419"/>
      <c r="DZ99" s="419"/>
      <c r="EA99" s="420"/>
      <c r="EB99" s="313"/>
      <c r="EC99" s="329" t="s">
        <v>133</v>
      </c>
      <c r="EF99" s="330">
        <f>'Datos Mes'!$B$23</f>
        <v>7000</v>
      </c>
      <c r="EG99" s="330">
        <f t="shared" si="241"/>
        <v>0</v>
      </c>
      <c r="EH99" s="330">
        <f t="shared" si="242"/>
        <v>0</v>
      </c>
      <c r="EI99" s="330" t="e">
        <f t="shared" si="243"/>
        <v>#DIV/0!</v>
      </c>
      <c r="EJ99" s="330" t="e">
        <f t="shared" si="244"/>
        <v>#DIV/0!</v>
      </c>
      <c r="EK99" s="330">
        <f t="shared" si="245"/>
        <v>0</v>
      </c>
      <c r="EL99" s="330">
        <f t="shared" si="246"/>
        <v>0</v>
      </c>
      <c r="EM99" s="330">
        <f t="shared" si="247"/>
        <v>0</v>
      </c>
      <c r="EN99" s="330">
        <f>'Datos Mes'!$B$24*AL99</f>
        <v>0</v>
      </c>
      <c r="EO99" s="330" t="e">
        <f>IF(SUM(EH99:EN99)&gt;'Datos Mes'!$B$21,'Datos Mes'!$B$21,SUM(EH99:EN99))</f>
        <v>#DIV/0!</v>
      </c>
      <c r="EP99" s="330" t="e">
        <f>IF(SUM(EH99:EN99)&gt;'Datos Mes'!$B$21,SUM(EH99:EN99)-EO99,0)</f>
        <v>#DIV/0!</v>
      </c>
      <c r="EQ99" s="330"/>
      <c r="ER99" s="330" t="e">
        <f>LOOKUP(EO99/AL99,'Datos Mes'!$B$75:$B$82,'Datos Mes'!$C$75:$C$82)*EQ99</f>
        <v>#DIV/0!</v>
      </c>
      <c r="ES99" s="330">
        <f>'Datos Mes'!$B$25*$AQ99</f>
        <v>0</v>
      </c>
      <c r="ET99" s="330">
        <f>'Datos Mes'!$B$26*$AQ99</f>
        <v>0</v>
      </c>
      <c r="EU99" s="330">
        <f t="shared" si="248"/>
        <v>0</v>
      </c>
      <c r="EV99" s="331" t="e">
        <f t="shared" si="249"/>
        <v>#DIV/0!</v>
      </c>
      <c r="EW99" s="455" t="s">
        <v>244</v>
      </c>
      <c r="EX99" s="457"/>
      <c r="EY99" s="331" t="e">
        <f>'Datos Mes'!$B$28*EO99</f>
        <v>#DIV/0!</v>
      </c>
      <c r="EZ99" s="331" t="e">
        <f>IF(EX99*'Datos Mes'!$B$19-EY99&gt;0,EX99*'Datos Mes'!$B$19-EY99,0)</f>
        <v>#DIV/0!</v>
      </c>
      <c r="FA99" s="456" t="s">
        <v>233</v>
      </c>
      <c r="FB99" s="455" t="s">
        <v>245</v>
      </c>
      <c r="FC99" s="333"/>
      <c r="FD99" s="331" t="e">
        <f t="shared" si="250"/>
        <v>#DIV/0!</v>
      </c>
      <c r="FE99" s="331" t="e">
        <f>IF(SUM(EH99:EN99)&gt;'Datos Mes'!$B$22,'Datos Mes'!$B$22,SUM(EH99:EN99))</f>
        <v>#DIV/0!</v>
      </c>
      <c r="FF99" s="331" t="e">
        <f>FE99*'Datos Mes'!$B$30</f>
        <v>#DIV/0!</v>
      </c>
      <c r="FG99" s="331" t="e">
        <f t="shared" si="251"/>
        <v>#DIV/0!</v>
      </c>
      <c r="FH99" s="331" t="e">
        <f t="shared" si="252"/>
        <v>#DIV/0!</v>
      </c>
      <c r="FI99" s="334" t="e">
        <f>LOOKUP(FH99,'Datos Mes'!$B$54:$B$69,'Datos Mes'!$C$54:$C$69)</f>
        <v>#DIV/0!</v>
      </c>
      <c r="FJ99" s="331" t="e">
        <f>LOOKUP(FH99,'Datos Mes'!$B$54:$B$69,'Datos Mes'!$E$54:$E$69)</f>
        <v>#DIV/0!</v>
      </c>
      <c r="FK99" s="331" t="e">
        <f t="shared" si="253"/>
        <v>#DIV/0!</v>
      </c>
      <c r="FL99" s="331">
        <f t="shared" si="254"/>
        <v>0</v>
      </c>
      <c r="FM99" s="331">
        <f t="shared" si="255"/>
        <v>0</v>
      </c>
      <c r="FN99" s="331">
        <f t="shared" si="256"/>
        <v>0</v>
      </c>
      <c r="FO99" s="331" t="e">
        <f t="shared" si="257"/>
        <v>#DIV/0!</v>
      </c>
      <c r="FP99" s="331" t="e">
        <f t="shared" si="258"/>
        <v>#DIV/0!</v>
      </c>
      <c r="FQ99" s="335" t="e">
        <f t="shared" si="259"/>
        <v>#DIV/0!</v>
      </c>
      <c r="FS99" s="331" t="e">
        <f t="shared" si="260"/>
        <v>#DIV/0!</v>
      </c>
      <c r="FT99" s="331" t="e">
        <f>IF($FB99="Activo",LOOKUP($FA99,'Datos Mes'!$A$87:$A$92,'Datos Mes'!$C$87:$C$92),0)*$EO99</f>
        <v>#DIV/0!</v>
      </c>
      <c r="FU99" s="331" t="e">
        <f>IF($FB99="Activo",'Datos Mes'!$B$31,0)*$EO99</f>
        <v>#DIV/0!</v>
      </c>
      <c r="FV99" s="331" t="e">
        <f>'Datos Mes'!$B$32*$EO99</f>
        <v>#DIV/0!</v>
      </c>
      <c r="FW99" s="331" t="e">
        <f>'Datos Mes'!$D$28*$EO99</f>
        <v>#DIV/0!</v>
      </c>
      <c r="FX99" s="331" t="e">
        <f t="shared" si="261"/>
        <v>#DIV/0!</v>
      </c>
      <c r="FY99" s="331" t="e">
        <f t="shared" si="219"/>
        <v>#DIV/0!</v>
      </c>
      <c r="FZ99" s="331" t="e">
        <f t="shared" si="220"/>
        <v>#DIV/0!</v>
      </c>
      <c r="GA99" s="331">
        <f>(AS99+'Datos Mes'!B$24)*30/12</f>
        <v>9035.326086956522</v>
      </c>
      <c r="GB99" s="331" t="e">
        <f t="shared" si="262"/>
        <v>#DIV/0!</v>
      </c>
      <c r="GC99" s="331" t="e">
        <f t="shared" si="263"/>
        <v>#DIV/0!</v>
      </c>
      <c r="GD99" s="333" t="e">
        <f t="shared" si="264"/>
        <v>#DIV/0!</v>
      </c>
    </row>
    <row r="100" spans="1:186" s="329" customFormat="1" ht="15.75" customHeight="1">
      <c r="A100" s="421"/>
      <c r="B100" s="421"/>
      <c r="C100" s="311">
        <f t="shared" si="221"/>
        <v>0</v>
      </c>
      <c r="D100" s="429"/>
      <c r="E100" s="429"/>
      <c r="F100" s="429"/>
      <c r="G100" s="429"/>
      <c r="H100" s="429"/>
      <c r="I100" s="429"/>
      <c r="J100" s="429"/>
      <c r="K100" s="429"/>
      <c r="L100" s="429"/>
      <c r="M100" s="429"/>
      <c r="N100" s="429"/>
      <c r="O100" s="429"/>
      <c r="P100" s="429"/>
      <c r="Q100" s="429"/>
      <c r="R100" s="312"/>
      <c r="S100" s="430"/>
      <c r="T100" s="429"/>
      <c r="U100" s="429"/>
      <c r="V100" s="429"/>
      <c r="W100" s="429"/>
      <c r="X100" s="429"/>
      <c r="Y100" s="429"/>
      <c r="Z100" s="429"/>
      <c r="AA100" s="429"/>
      <c r="AB100" s="429"/>
      <c r="AC100" s="429"/>
      <c r="AD100" s="429"/>
      <c r="AE100" s="429"/>
      <c r="AF100" s="429"/>
      <c r="AG100" s="429"/>
      <c r="AH100" s="429"/>
      <c r="AI100" s="431"/>
      <c r="AJ100" s="328"/>
      <c r="AK100" s="314">
        <f t="shared" si="223"/>
        <v>0</v>
      </c>
      <c r="AL100" s="469">
        <f t="shared" si="224"/>
        <v>0</v>
      </c>
      <c r="AM100" s="469">
        <f t="shared" si="225"/>
        <v>0</v>
      </c>
      <c r="AN100" s="470">
        <f t="shared" si="226"/>
        <v>0</v>
      </c>
      <c r="AO100" s="469">
        <f t="shared" si="217"/>
        <v>0</v>
      </c>
      <c r="AP100" s="469">
        <f t="shared" si="218"/>
        <v>0</v>
      </c>
      <c r="AQ100" s="471">
        <f t="shared" si="227"/>
        <v>0</v>
      </c>
      <c r="AR100" s="472">
        <f t="shared" si="222"/>
        <v>0</v>
      </c>
      <c r="AS100" s="422"/>
      <c r="AT100" s="423">
        <f t="shared" si="228"/>
        <v>0</v>
      </c>
      <c r="AU100" s="422"/>
      <c r="AV100" s="315">
        <f t="shared" si="229"/>
        <v>0</v>
      </c>
      <c r="AW100" s="422"/>
      <c r="AX100" s="422"/>
      <c r="AY100" s="315">
        <f t="shared" si="230"/>
        <v>0</v>
      </c>
      <c r="AZ100" s="315">
        <f>(AQ100)*'Datos Mes'!$B$27+DB100</f>
        <v>0</v>
      </c>
      <c r="BA100" s="421"/>
      <c r="BB100" s="427"/>
      <c r="BC100" s="438"/>
      <c r="BF100" s="473"/>
      <c r="BG100" s="317">
        <f>(COUNTIF($D100:$AI100,"LL")+DL100)*(AS100-'Datos Mes'!$B$23)</f>
        <v>0</v>
      </c>
      <c r="BH100" s="474">
        <f t="shared" si="231"/>
        <v>0</v>
      </c>
      <c r="BI100" s="402"/>
      <c r="BJ100" s="403"/>
      <c r="BK100" s="403"/>
      <c r="BL100" s="403"/>
      <c r="BM100" s="403"/>
      <c r="BN100" s="403"/>
      <c r="BO100" s="403"/>
      <c r="BP100" s="403"/>
      <c r="BQ100" s="403"/>
      <c r="BR100" s="403"/>
      <c r="BS100" s="403"/>
      <c r="BT100" s="404"/>
      <c r="BU100" s="404"/>
      <c r="BV100" s="404"/>
      <c r="BW100" s="405"/>
      <c r="BX100" s="406"/>
      <c r="BY100" s="403"/>
      <c r="BZ100" s="403"/>
      <c r="CA100" s="407"/>
      <c r="CB100" s="407"/>
      <c r="CC100" s="408"/>
      <c r="CD100" s="408"/>
      <c r="CE100" s="408"/>
      <c r="CF100" s="408"/>
      <c r="CG100" s="408"/>
      <c r="CH100" s="407"/>
      <c r="CI100" s="407"/>
      <c r="CJ100" s="408"/>
      <c r="CK100" s="408"/>
      <c r="CL100" s="408"/>
      <c r="CM100" s="408"/>
      <c r="CN100" s="408"/>
      <c r="CO100" s="407"/>
      <c r="CP100" s="409"/>
      <c r="CQ100" s="410"/>
      <c r="CR100" s="411"/>
      <c r="CS100" s="410"/>
      <c r="CT100" s="410"/>
      <c r="CU100" s="410"/>
      <c r="CV100" s="410"/>
      <c r="CW100" s="410"/>
      <c r="CX100" s="404"/>
      <c r="CY100" s="404"/>
      <c r="CZ100" s="320">
        <f t="shared" si="232"/>
        <v>0</v>
      </c>
      <c r="DA100" s="321"/>
      <c r="DB100" s="414"/>
      <c r="DC100" s="322">
        <f t="shared" si="233"/>
        <v>0</v>
      </c>
      <c r="DD100" s="413"/>
      <c r="DE100" s="414"/>
      <c r="DF100" s="323">
        <f t="shared" si="234"/>
        <v>0</v>
      </c>
      <c r="DG100" s="323">
        <f t="shared" si="235"/>
        <v>0</v>
      </c>
      <c r="DH100" s="324">
        <f t="shared" si="236"/>
        <v>0</v>
      </c>
      <c r="DI100" s="325">
        <f t="shared" si="237"/>
        <v>0</v>
      </c>
      <c r="DJ100" s="177"/>
      <c r="DK100" s="315">
        <f t="shared" si="238"/>
        <v>0</v>
      </c>
      <c r="DL100" s="315">
        <f t="shared" si="239"/>
        <v>0</v>
      </c>
      <c r="DM100" s="315">
        <f t="shared" si="240"/>
        <v>0</v>
      </c>
      <c r="DN100" s="415"/>
      <c r="DO100" s="416"/>
      <c r="DP100" s="416"/>
      <c r="DQ100" s="416"/>
      <c r="DR100" s="417"/>
      <c r="DS100" s="416"/>
      <c r="DT100" s="416"/>
      <c r="DU100" s="416"/>
      <c r="DV100" s="418"/>
      <c r="DW100" s="416"/>
      <c r="DX100" s="416"/>
      <c r="DY100" s="419"/>
      <c r="DZ100" s="419"/>
      <c r="EA100" s="420"/>
      <c r="EB100" s="313"/>
      <c r="EC100" s="329" t="s">
        <v>133</v>
      </c>
      <c r="EF100" s="330">
        <f>'Datos Mes'!$B$23</f>
        <v>7000</v>
      </c>
      <c r="EG100" s="330">
        <f t="shared" si="241"/>
        <v>0</v>
      </c>
      <c r="EH100" s="330">
        <f t="shared" si="242"/>
        <v>0</v>
      </c>
      <c r="EI100" s="330" t="e">
        <f t="shared" si="243"/>
        <v>#DIV/0!</v>
      </c>
      <c r="EJ100" s="330" t="e">
        <f t="shared" si="244"/>
        <v>#DIV/0!</v>
      </c>
      <c r="EK100" s="330">
        <f t="shared" si="245"/>
        <v>0</v>
      </c>
      <c r="EL100" s="330">
        <f t="shared" si="246"/>
        <v>0</v>
      </c>
      <c r="EM100" s="330">
        <f t="shared" si="247"/>
        <v>0</v>
      </c>
      <c r="EN100" s="330">
        <f>'Datos Mes'!$B$24*AL100</f>
        <v>0</v>
      </c>
      <c r="EO100" s="330" t="e">
        <f>IF(SUM(EH100:EN100)&gt;'Datos Mes'!$B$21,'Datos Mes'!$B$21,SUM(EH100:EN100))</f>
        <v>#DIV/0!</v>
      </c>
      <c r="EP100" s="330" t="e">
        <f>IF(SUM(EH100:EN100)&gt;'Datos Mes'!$B$21,SUM(EH100:EN100)-EO100,0)</f>
        <v>#DIV/0!</v>
      </c>
      <c r="EQ100" s="330"/>
      <c r="ER100" s="330" t="e">
        <f>LOOKUP(EO100/AL100,'Datos Mes'!$B$75:$B$82,'Datos Mes'!$C$75:$C$82)*EQ100</f>
        <v>#DIV/0!</v>
      </c>
      <c r="ES100" s="330">
        <f>'Datos Mes'!$B$25*$AQ100</f>
        <v>0</v>
      </c>
      <c r="ET100" s="330">
        <f>'Datos Mes'!$B$26*$AQ100</f>
        <v>0</v>
      </c>
      <c r="EU100" s="330">
        <f t="shared" si="248"/>
        <v>0</v>
      </c>
      <c r="EV100" s="331" t="e">
        <f t="shared" si="249"/>
        <v>#DIV/0!</v>
      </c>
      <c r="EW100" s="455" t="s">
        <v>244</v>
      </c>
      <c r="EX100" s="457"/>
      <c r="EY100" s="331" t="e">
        <f>'Datos Mes'!$B$28*EO100</f>
        <v>#DIV/0!</v>
      </c>
      <c r="EZ100" s="331" t="e">
        <f>IF(EX100*'Datos Mes'!$B$19-EY100&gt;0,EX100*'Datos Mes'!$B$19-EY100,0)</f>
        <v>#DIV/0!</v>
      </c>
      <c r="FA100" s="456" t="s">
        <v>233</v>
      </c>
      <c r="FB100" s="455" t="s">
        <v>245</v>
      </c>
      <c r="FC100" s="333"/>
      <c r="FD100" s="331" t="e">
        <f t="shared" si="250"/>
        <v>#DIV/0!</v>
      </c>
      <c r="FE100" s="331" t="e">
        <f>IF(SUM(EH100:EN100)&gt;'Datos Mes'!$B$22,'Datos Mes'!$B$22,SUM(EH100:EN100))</f>
        <v>#DIV/0!</v>
      </c>
      <c r="FF100" s="331" t="e">
        <f>FE100*'Datos Mes'!$B$30</f>
        <v>#DIV/0!</v>
      </c>
      <c r="FG100" s="331" t="e">
        <f t="shared" si="251"/>
        <v>#DIV/0!</v>
      </c>
      <c r="FH100" s="331" t="e">
        <f t="shared" si="252"/>
        <v>#DIV/0!</v>
      </c>
      <c r="FI100" s="334" t="e">
        <f>LOOKUP(FH100,'Datos Mes'!$B$54:$B$69,'Datos Mes'!$C$54:$C$69)</f>
        <v>#DIV/0!</v>
      </c>
      <c r="FJ100" s="331" t="e">
        <f>LOOKUP(FH100,'Datos Mes'!$B$54:$B$69,'Datos Mes'!$E$54:$E$69)</f>
        <v>#DIV/0!</v>
      </c>
      <c r="FK100" s="331" t="e">
        <f t="shared" si="253"/>
        <v>#DIV/0!</v>
      </c>
      <c r="FL100" s="331">
        <f t="shared" si="254"/>
        <v>0</v>
      </c>
      <c r="FM100" s="331">
        <f t="shared" si="255"/>
        <v>0</v>
      </c>
      <c r="FN100" s="331">
        <f t="shared" si="256"/>
        <v>0</v>
      </c>
      <c r="FO100" s="331" t="e">
        <f t="shared" si="257"/>
        <v>#DIV/0!</v>
      </c>
      <c r="FP100" s="331" t="e">
        <f t="shared" si="258"/>
        <v>#DIV/0!</v>
      </c>
      <c r="FQ100" s="335" t="e">
        <f t="shared" si="259"/>
        <v>#DIV/0!</v>
      </c>
      <c r="FS100" s="331" t="e">
        <f t="shared" si="260"/>
        <v>#DIV/0!</v>
      </c>
      <c r="FT100" s="331" t="e">
        <f>IF($FB100="Activo",LOOKUP($FA100,'Datos Mes'!$A$87:$A$92,'Datos Mes'!$C$87:$C$92),0)*$EO100</f>
        <v>#DIV/0!</v>
      </c>
      <c r="FU100" s="331" t="e">
        <f>IF($FB100="Activo",'Datos Mes'!$B$31,0)*$EO100</f>
        <v>#DIV/0!</v>
      </c>
      <c r="FV100" s="331" t="e">
        <f>'Datos Mes'!$B$32*$EO100</f>
        <v>#DIV/0!</v>
      </c>
      <c r="FW100" s="331" t="e">
        <f>'Datos Mes'!$D$28*$EO100</f>
        <v>#DIV/0!</v>
      </c>
      <c r="FX100" s="331" t="e">
        <f t="shared" si="261"/>
        <v>#DIV/0!</v>
      </c>
      <c r="FY100" s="331" t="e">
        <f t="shared" si="219"/>
        <v>#DIV/0!</v>
      </c>
      <c r="FZ100" s="331" t="e">
        <f t="shared" si="220"/>
        <v>#DIV/0!</v>
      </c>
      <c r="GA100" s="331">
        <f>(AS100+'Datos Mes'!B$24)*30/12</f>
        <v>9035.326086956522</v>
      </c>
      <c r="GB100" s="331" t="e">
        <f t="shared" si="262"/>
        <v>#DIV/0!</v>
      </c>
      <c r="GC100" s="331" t="e">
        <f t="shared" si="263"/>
        <v>#DIV/0!</v>
      </c>
      <c r="GD100" s="333" t="e">
        <f t="shared" si="264"/>
        <v>#DIV/0!</v>
      </c>
    </row>
    <row r="101" spans="1:186" s="329" customFormat="1" ht="15.75" customHeight="1">
      <c r="A101" s="421"/>
      <c r="B101" s="421"/>
      <c r="C101" s="311">
        <f t="shared" si="221"/>
        <v>0</v>
      </c>
      <c r="D101" s="429"/>
      <c r="E101" s="429"/>
      <c r="F101" s="429"/>
      <c r="G101" s="429"/>
      <c r="H101" s="429"/>
      <c r="I101" s="429"/>
      <c r="J101" s="429"/>
      <c r="K101" s="429"/>
      <c r="L101" s="429"/>
      <c r="M101" s="429"/>
      <c r="N101" s="429"/>
      <c r="O101" s="429"/>
      <c r="P101" s="429"/>
      <c r="Q101" s="429"/>
      <c r="R101" s="312"/>
      <c r="S101" s="430"/>
      <c r="T101" s="429"/>
      <c r="U101" s="429"/>
      <c r="V101" s="429"/>
      <c r="W101" s="429"/>
      <c r="X101" s="429"/>
      <c r="Y101" s="429"/>
      <c r="Z101" s="429"/>
      <c r="AA101" s="429"/>
      <c r="AB101" s="429"/>
      <c r="AC101" s="429"/>
      <c r="AD101" s="429"/>
      <c r="AE101" s="429"/>
      <c r="AF101" s="429"/>
      <c r="AG101" s="429"/>
      <c r="AH101" s="429"/>
      <c r="AI101" s="431"/>
      <c r="AJ101" s="328"/>
      <c r="AK101" s="314">
        <f t="shared" si="223"/>
        <v>0</v>
      </c>
      <c r="AL101" s="469">
        <f t="shared" si="224"/>
        <v>0</v>
      </c>
      <c r="AM101" s="469">
        <f t="shared" si="225"/>
        <v>0</v>
      </c>
      <c r="AN101" s="470">
        <f t="shared" si="226"/>
        <v>0</v>
      </c>
      <c r="AO101" s="469">
        <f t="shared" si="217"/>
        <v>0</v>
      </c>
      <c r="AP101" s="469">
        <f t="shared" si="218"/>
        <v>0</v>
      </c>
      <c r="AQ101" s="471">
        <f t="shared" si="227"/>
        <v>0</v>
      </c>
      <c r="AR101" s="472">
        <f t="shared" si="222"/>
        <v>0</v>
      </c>
      <c r="AS101" s="422"/>
      <c r="AT101" s="423">
        <f t="shared" si="228"/>
        <v>0</v>
      </c>
      <c r="AU101" s="422"/>
      <c r="AV101" s="315">
        <f t="shared" si="229"/>
        <v>0</v>
      </c>
      <c r="AW101" s="422"/>
      <c r="AX101" s="422"/>
      <c r="AY101" s="315">
        <f t="shared" si="230"/>
        <v>0</v>
      </c>
      <c r="AZ101" s="315">
        <f>(AQ101)*'Datos Mes'!$B$27+DB101</f>
        <v>0</v>
      </c>
      <c r="BA101" s="421"/>
      <c r="BB101" s="427"/>
      <c r="BC101" s="438"/>
      <c r="BF101" s="473"/>
      <c r="BG101" s="317">
        <f>(COUNTIF($D101:$AI101,"LL")+DL101)*(AS101-'Datos Mes'!$B$23)</f>
        <v>0</v>
      </c>
      <c r="BH101" s="474">
        <f t="shared" si="231"/>
        <v>0</v>
      </c>
      <c r="BI101" s="402"/>
      <c r="BJ101" s="403"/>
      <c r="BK101" s="403"/>
      <c r="BL101" s="403"/>
      <c r="BM101" s="403"/>
      <c r="BN101" s="403"/>
      <c r="BO101" s="403"/>
      <c r="BP101" s="403"/>
      <c r="BQ101" s="403"/>
      <c r="BR101" s="403"/>
      <c r="BS101" s="403"/>
      <c r="BT101" s="404"/>
      <c r="BU101" s="404"/>
      <c r="BV101" s="404"/>
      <c r="BW101" s="405"/>
      <c r="BX101" s="406"/>
      <c r="BY101" s="403"/>
      <c r="BZ101" s="403"/>
      <c r="CA101" s="407"/>
      <c r="CB101" s="407"/>
      <c r="CC101" s="408"/>
      <c r="CD101" s="408"/>
      <c r="CE101" s="408"/>
      <c r="CF101" s="408"/>
      <c r="CG101" s="408"/>
      <c r="CH101" s="407"/>
      <c r="CI101" s="407"/>
      <c r="CJ101" s="408"/>
      <c r="CK101" s="408"/>
      <c r="CL101" s="408"/>
      <c r="CM101" s="408"/>
      <c r="CN101" s="408"/>
      <c r="CO101" s="407"/>
      <c r="CP101" s="409"/>
      <c r="CQ101" s="410"/>
      <c r="CR101" s="411"/>
      <c r="CS101" s="410"/>
      <c r="CT101" s="410"/>
      <c r="CU101" s="410"/>
      <c r="CV101" s="410"/>
      <c r="CW101" s="410"/>
      <c r="CX101" s="404"/>
      <c r="CY101" s="404"/>
      <c r="CZ101" s="320">
        <f t="shared" si="232"/>
        <v>0</v>
      </c>
      <c r="DA101" s="321"/>
      <c r="DB101" s="414"/>
      <c r="DC101" s="322">
        <f t="shared" si="233"/>
        <v>0</v>
      </c>
      <c r="DD101" s="413"/>
      <c r="DE101" s="414"/>
      <c r="DF101" s="323">
        <f t="shared" si="234"/>
        <v>0</v>
      </c>
      <c r="DG101" s="323">
        <f t="shared" si="235"/>
        <v>0</v>
      </c>
      <c r="DH101" s="324">
        <f t="shared" si="236"/>
        <v>0</v>
      </c>
      <c r="DI101" s="325">
        <f t="shared" si="237"/>
        <v>0</v>
      </c>
      <c r="DJ101" s="177"/>
      <c r="DK101" s="315">
        <f t="shared" si="238"/>
        <v>0</v>
      </c>
      <c r="DL101" s="315">
        <f t="shared" si="239"/>
        <v>0</v>
      </c>
      <c r="DM101" s="315">
        <f t="shared" si="240"/>
        <v>0</v>
      </c>
      <c r="DN101" s="415"/>
      <c r="DO101" s="416"/>
      <c r="DP101" s="416"/>
      <c r="DQ101" s="416"/>
      <c r="DR101" s="417"/>
      <c r="DS101" s="416"/>
      <c r="DT101" s="416"/>
      <c r="DU101" s="416"/>
      <c r="DV101" s="418"/>
      <c r="DW101" s="416"/>
      <c r="DX101" s="416"/>
      <c r="DY101" s="419"/>
      <c r="DZ101" s="419"/>
      <c r="EA101" s="420"/>
      <c r="EB101" s="313"/>
      <c r="EC101" s="329" t="s">
        <v>133</v>
      </c>
      <c r="EF101" s="330">
        <f>'Datos Mes'!$B$23</f>
        <v>7000</v>
      </c>
      <c r="EG101" s="330">
        <f t="shared" si="241"/>
        <v>0</v>
      </c>
      <c r="EH101" s="330">
        <f t="shared" si="242"/>
        <v>0</v>
      </c>
      <c r="EI101" s="330" t="e">
        <f t="shared" si="243"/>
        <v>#DIV/0!</v>
      </c>
      <c r="EJ101" s="330" t="e">
        <f t="shared" si="244"/>
        <v>#DIV/0!</v>
      </c>
      <c r="EK101" s="330">
        <f t="shared" si="245"/>
        <v>0</v>
      </c>
      <c r="EL101" s="330">
        <f t="shared" si="246"/>
        <v>0</v>
      </c>
      <c r="EM101" s="330">
        <f t="shared" si="247"/>
        <v>0</v>
      </c>
      <c r="EN101" s="330">
        <f>'Datos Mes'!$B$24*AL101</f>
        <v>0</v>
      </c>
      <c r="EO101" s="330" t="e">
        <f>IF(SUM(EH101:EN101)&gt;'Datos Mes'!$B$21,'Datos Mes'!$B$21,SUM(EH101:EN101))</f>
        <v>#DIV/0!</v>
      </c>
      <c r="EP101" s="330" t="e">
        <f>IF(SUM(EH101:EN101)&gt;'Datos Mes'!$B$21,SUM(EH101:EN101)-EO101,0)</f>
        <v>#DIV/0!</v>
      </c>
      <c r="EQ101" s="330"/>
      <c r="ER101" s="330" t="e">
        <f>LOOKUP(EO101/AL101,'Datos Mes'!$B$75:$B$82,'Datos Mes'!$C$75:$C$82)*EQ101</f>
        <v>#DIV/0!</v>
      </c>
      <c r="ES101" s="330">
        <f>'Datos Mes'!$B$25*$AQ101</f>
        <v>0</v>
      </c>
      <c r="ET101" s="330">
        <f>'Datos Mes'!$B$26*$AQ101</f>
        <v>0</v>
      </c>
      <c r="EU101" s="330">
        <f t="shared" si="248"/>
        <v>0</v>
      </c>
      <c r="EV101" s="331" t="e">
        <f t="shared" si="249"/>
        <v>#DIV/0!</v>
      </c>
      <c r="EW101" s="455" t="s">
        <v>244</v>
      </c>
      <c r="EX101" s="457"/>
      <c r="EY101" s="331" t="e">
        <f>'Datos Mes'!$B$28*EO101</f>
        <v>#DIV/0!</v>
      </c>
      <c r="EZ101" s="331" t="e">
        <f>IF(EX101*'Datos Mes'!$B$19-EY101&gt;0,EX101*'Datos Mes'!$B$19-EY101,0)</f>
        <v>#DIV/0!</v>
      </c>
      <c r="FA101" s="456" t="s">
        <v>233</v>
      </c>
      <c r="FB101" s="455" t="s">
        <v>245</v>
      </c>
      <c r="FC101" s="333"/>
      <c r="FD101" s="331" t="e">
        <f t="shared" si="250"/>
        <v>#DIV/0!</v>
      </c>
      <c r="FE101" s="331" t="e">
        <f>IF(SUM(EH101:EN101)&gt;'Datos Mes'!$B$22,'Datos Mes'!$B$22,SUM(EH101:EN101))</f>
        <v>#DIV/0!</v>
      </c>
      <c r="FF101" s="331" t="e">
        <f>FE101*'Datos Mes'!$B$30</f>
        <v>#DIV/0!</v>
      </c>
      <c r="FG101" s="331" t="e">
        <f t="shared" si="251"/>
        <v>#DIV/0!</v>
      </c>
      <c r="FH101" s="331" t="e">
        <f t="shared" si="252"/>
        <v>#DIV/0!</v>
      </c>
      <c r="FI101" s="334" t="e">
        <f>LOOKUP(FH101,'Datos Mes'!$B$54:$B$69,'Datos Mes'!$C$54:$C$69)</f>
        <v>#DIV/0!</v>
      </c>
      <c r="FJ101" s="331" t="e">
        <f>LOOKUP(FH101,'Datos Mes'!$B$54:$B$69,'Datos Mes'!$E$54:$E$69)</f>
        <v>#DIV/0!</v>
      </c>
      <c r="FK101" s="331" t="e">
        <f t="shared" si="253"/>
        <v>#DIV/0!</v>
      </c>
      <c r="FL101" s="331">
        <f t="shared" si="254"/>
        <v>0</v>
      </c>
      <c r="FM101" s="331">
        <f t="shared" si="255"/>
        <v>0</v>
      </c>
      <c r="FN101" s="331">
        <f t="shared" si="256"/>
        <v>0</v>
      </c>
      <c r="FO101" s="331" t="e">
        <f t="shared" si="257"/>
        <v>#DIV/0!</v>
      </c>
      <c r="FP101" s="331" t="e">
        <f t="shared" si="258"/>
        <v>#DIV/0!</v>
      </c>
      <c r="FQ101" s="335" t="e">
        <f t="shared" si="259"/>
        <v>#DIV/0!</v>
      </c>
      <c r="FS101" s="331" t="e">
        <f t="shared" si="260"/>
        <v>#DIV/0!</v>
      </c>
      <c r="FT101" s="331" t="e">
        <f>IF($FB101="Activo",LOOKUP($FA101,'Datos Mes'!$A$87:$A$92,'Datos Mes'!$C$87:$C$92),0)*$EO101</f>
        <v>#DIV/0!</v>
      </c>
      <c r="FU101" s="331" t="e">
        <f>IF($FB101="Activo",'Datos Mes'!$B$31,0)*$EO101</f>
        <v>#DIV/0!</v>
      </c>
      <c r="FV101" s="331" t="e">
        <f>'Datos Mes'!$B$32*$EO101</f>
        <v>#DIV/0!</v>
      </c>
      <c r="FW101" s="331" t="e">
        <f>'Datos Mes'!$D$28*$EO101</f>
        <v>#DIV/0!</v>
      </c>
      <c r="FX101" s="331" t="e">
        <f t="shared" si="261"/>
        <v>#DIV/0!</v>
      </c>
      <c r="FY101" s="331" t="e">
        <f t="shared" si="219"/>
        <v>#DIV/0!</v>
      </c>
      <c r="FZ101" s="331" t="e">
        <f t="shared" si="220"/>
        <v>#DIV/0!</v>
      </c>
      <c r="GA101" s="331">
        <f>(AS101+'Datos Mes'!B$24)*30/12</f>
        <v>9035.326086956522</v>
      </c>
      <c r="GB101" s="331" t="e">
        <f t="shared" si="262"/>
        <v>#DIV/0!</v>
      </c>
      <c r="GC101" s="331" t="e">
        <f t="shared" si="263"/>
        <v>#DIV/0!</v>
      </c>
      <c r="GD101" s="333" t="e">
        <f t="shared" si="264"/>
        <v>#DIV/0!</v>
      </c>
    </row>
    <row r="102" spans="1:186" s="329" customFormat="1" ht="15.75" customHeight="1">
      <c r="A102" s="421"/>
      <c r="B102" s="421"/>
      <c r="C102" s="311">
        <f t="shared" si="221"/>
        <v>0</v>
      </c>
      <c r="D102" s="429"/>
      <c r="E102" s="429"/>
      <c r="F102" s="429"/>
      <c r="G102" s="429"/>
      <c r="H102" s="429"/>
      <c r="I102" s="429"/>
      <c r="J102" s="429"/>
      <c r="K102" s="429"/>
      <c r="L102" s="429"/>
      <c r="M102" s="429"/>
      <c r="N102" s="429"/>
      <c r="O102" s="429"/>
      <c r="P102" s="429"/>
      <c r="Q102" s="429"/>
      <c r="R102" s="312"/>
      <c r="S102" s="430"/>
      <c r="T102" s="429"/>
      <c r="U102" s="429"/>
      <c r="V102" s="429"/>
      <c r="W102" s="429"/>
      <c r="X102" s="429"/>
      <c r="Y102" s="429"/>
      <c r="Z102" s="429"/>
      <c r="AA102" s="429"/>
      <c r="AB102" s="429"/>
      <c r="AC102" s="429"/>
      <c r="AD102" s="429"/>
      <c r="AE102" s="429"/>
      <c r="AF102" s="429"/>
      <c r="AG102" s="429"/>
      <c r="AH102" s="429"/>
      <c r="AI102" s="431"/>
      <c r="AJ102" s="328"/>
      <c r="AK102" s="314">
        <f t="shared" si="223"/>
        <v>0</v>
      </c>
      <c r="AL102" s="469">
        <f t="shared" si="224"/>
        <v>0</v>
      </c>
      <c r="AM102" s="469">
        <f t="shared" si="225"/>
        <v>0</v>
      </c>
      <c r="AN102" s="470">
        <f t="shared" si="226"/>
        <v>0</v>
      </c>
      <c r="AO102" s="469">
        <f t="shared" si="217"/>
        <v>0</v>
      </c>
      <c r="AP102" s="469">
        <f t="shared" si="218"/>
        <v>0</v>
      </c>
      <c r="AQ102" s="471">
        <f t="shared" si="227"/>
        <v>0</v>
      </c>
      <c r="AR102" s="472">
        <f t="shared" si="222"/>
        <v>0</v>
      </c>
      <c r="AS102" s="422"/>
      <c r="AT102" s="423">
        <f t="shared" si="228"/>
        <v>0</v>
      </c>
      <c r="AU102" s="422"/>
      <c r="AV102" s="315">
        <f t="shared" si="229"/>
        <v>0</v>
      </c>
      <c r="AW102" s="422"/>
      <c r="AX102" s="422"/>
      <c r="AY102" s="315">
        <f t="shared" si="230"/>
        <v>0</v>
      </c>
      <c r="AZ102" s="315">
        <f>(AQ102)*'Datos Mes'!$B$27+DB102</f>
        <v>0</v>
      </c>
      <c r="BA102" s="421"/>
      <c r="BB102" s="427"/>
      <c r="BC102" s="438"/>
      <c r="BF102" s="473"/>
      <c r="BG102" s="317">
        <f>(COUNTIF($D102:$AI102,"LL")+DL102)*(AS102-'Datos Mes'!$B$23)</f>
        <v>0</v>
      </c>
      <c r="BH102" s="474">
        <f t="shared" si="231"/>
        <v>0</v>
      </c>
      <c r="BI102" s="402"/>
      <c r="BJ102" s="403"/>
      <c r="BK102" s="403"/>
      <c r="BL102" s="403"/>
      <c r="BM102" s="403"/>
      <c r="BN102" s="403"/>
      <c r="BO102" s="403"/>
      <c r="BP102" s="403"/>
      <c r="BQ102" s="403"/>
      <c r="BR102" s="403"/>
      <c r="BS102" s="403"/>
      <c r="BT102" s="404"/>
      <c r="BU102" s="404"/>
      <c r="BV102" s="404"/>
      <c r="BW102" s="405"/>
      <c r="BX102" s="406"/>
      <c r="BY102" s="403"/>
      <c r="BZ102" s="403"/>
      <c r="CA102" s="407"/>
      <c r="CB102" s="407"/>
      <c r="CC102" s="408"/>
      <c r="CD102" s="408"/>
      <c r="CE102" s="408"/>
      <c r="CF102" s="408"/>
      <c r="CG102" s="408"/>
      <c r="CH102" s="407"/>
      <c r="CI102" s="407"/>
      <c r="CJ102" s="408"/>
      <c r="CK102" s="408"/>
      <c r="CL102" s="408"/>
      <c r="CM102" s="408"/>
      <c r="CN102" s="408"/>
      <c r="CO102" s="407"/>
      <c r="CP102" s="409"/>
      <c r="CQ102" s="410"/>
      <c r="CR102" s="411"/>
      <c r="CS102" s="410"/>
      <c r="CT102" s="410"/>
      <c r="CU102" s="410"/>
      <c r="CV102" s="410"/>
      <c r="CW102" s="410"/>
      <c r="CX102" s="404"/>
      <c r="CY102" s="404"/>
      <c r="CZ102" s="320">
        <f t="shared" si="232"/>
        <v>0</v>
      </c>
      <c r="DA102" s="321"/>
      <c r="DB102" s="414"/>
      <c r="DC102" s="322">
        <f t="shared" si="233"/>
        <v>0</v>
      </c>
      <c r="DD102" s="413"/>
      <c r="DE102" s="414"/>
      <c r="DF102" s="323">
        <f t="shared" si="234"/>
        <v>0</v>
      </c>
      <c r="DG102" s="323">
        <f t="shared" si="235"/>
        <v>0</v>
      </c>
      <c r="DH102" s="324">
        <f t="shared" si="236"/>
        <v>0</v>
      </c>
      <c r="DI102" s="325">
        <f t="shared" si="237"/>
        <v>0</v>
      </c>
      <c r="DJ102" s="177"/>
      <c r="DK102" s="315">
        <f t="shared" si="238"/>
        <v>0</v>
      </c>
      <c r="DL102" s="315">
        <f t="shared" si="239"/>
        <v>0</v>
      </c>
      <c r="DM102" s="315">
        <f t="shared" si="240"/>
        <v>0</v>
      </c>
      <c r="DN102" s="415"/>
      <c r="DO102" s="416"/>
      <c r="DP102" s="416"/>
      <c r="DQ102" s="416"/>
      <c r="DR102" s="417"/>
      <c r="DS102" s="416"/>
      <c r="DT102" s="416"/>
      <c r="DU102" s="416"/>
      <c r="DV102" s="418"/>
      <c r="DW102" s="416"/>
      <c r="DX102" s="416"/>
      <c r="DY102" s="419"/>
      <c r="DZ102" s="419"/>
      <c r="EA102" s="420"/>
      <c r="EB102" s="313"/>
      <c r="EC102" s="329" t="s">
        <v>133</v>
      </c>
      <c r="EF102" s="330">
        <f>'Datos Mes'!$B$23</f>
        <v>7000</v>
      </c>
      <c r="EG102" s="330">
        <f t="shared" si="241"/>
        <v>0</v>
      </c>
      <c r="EH102" s="330">
        <f t="shared" si="242"/>
        <v>0</v>
      </c>
      <c r="EI102" s="330" t="e">
        <f t="shared" si="243"/>
        <v>#DIV/0!</v>
      </c>
      <c r="EJ102" s="330" t="e">
        <f t="shared" si="244"/>
        <v>#DIV/0!</v>
      </c>
      <c r="EK102" s="330">
        <f t="shared" si="245"/>
        <v>0</v>
      </c>
      <c r="EL102" s="330">
        <f t="shared" si="246"/>
        <v>0</v>
      </c>
      <c r="EM102" s="330">
        <f t="shared" si="247"/>
        <v>0</v>
      </c>
      <c r="EN102" s="330">
        <f>'Datos Mes'!$B$24*AL102</f>
        <v>0</v>
      </c>
      <c r="EO102" s="330" t="e">
        <f>IF(SUM(EH102:EN102)&gt;'Datos Mes'!$B$21,'Datos Mes'!$B$21,SUM(EH102:EN102))</f>
        <v>#DIV/0!</v>
      </c>
      <c r="EP102" s="330" t="e">
        <f>IF(SUM(EH102:EN102)&gt;'Datos Mes'!$B$21,SUM(EH102:EN102)-EO102,0)</f>
        <v>#DIV/0!</v>
      </c>
      <c r="EQ102" s="330"/>
      <c r="ER102" s="330" t="e">
        <f>LOOKUP(EO102/AL102,'Datos Mes'!$B$75:$B$82,'Datos Mes'!$C$75:$C$82)*EQ102</f>
        <v>#DIV/0!</v>
      </c>
      <c r="ES102" s="330">
        <f>'Datos Mes'!$B$25*$AQ102</f>
        <v>0</v>
      </c>
      <c r="ET102" s="330">
        <f>'Datos Mes'!$B$26*$AQ102</f>
        <v>0</v>
      </c>
      <c r="EU102" s="330">
        <f t="shared" si="248"/>
        <v>0</v>
      </c>
      <c r="EV102" s="331" t="e">
        <f t="shared" si="249"/>
        <v>#DIV/0!</v>
      </c>
      <c r="EW102" s="455" t="s">
        <v>244</v>
      </c>
      <c r="EX102" s="457"/>
      <c r="EY102" s="331" t="e">
        <f>'Datos Mes'!$B$28*EO102</f>
        <v>#DIV/0!</v>
      </c>
      <c r="EZ102" s="331" t="e">
        <f>IF(EX102*'Datos Mes'!$B$19-EY102&gt;0,EX102*'Datos Mes'!$B$19-EY102,0)</f>
        <v>#DIV/0!</v>
      </c>
      <c r="FA102" s="456" t="s">
        <v>233</v>
      </c>
      <c r="FB102" s="455" t="s">
        <v>245</v>
      </c>
      <c r="FC102" s="333"/>
      <c r="FD102" s="331" t="e">
        <f t="shared" si="250"/>
        <v>#DIV/0!</v>
      </c>
      <c r="FE102" s="331" t="e">
        <f>IF(SUM(EH102:EN102)&gt;'Datos Mes'!$B$22,'Datos Mes'!$B$22,SUM(EH102:EN102))</f>
        <v>#DIV/0!</v>
      </c>
      <c r="FF102" s="331" t="e">
        <f>FE102*'Datos Mes'!$B$30</f>
        <v>#DIV/0!</v>
      </c>
      <c r="FG102" s="331" t="e">
        <f t="shared" si="251"/>
        <v>#DIV/0!</v>
      </c>
      <c r="FH102" s="331" t="e">
        <f t="shared" si="252"/>
        <v>#DIV/0!</v>
      </c>
      <c r="FI102" s="334" t="e">
        <f>LOOKUP(FH102,'Datos Mes'!$B$54:$B$69,'Datos Mes'!$C$54:$C$69)</f>
        <v>#DIV/0!</v>
      </c>
      <c r="FJ102" s="331" t="e">
        <f>LOOKUP(FH102,'Datos Mes'!$B$54:$B$69,'Datos Mes'!$E$54:$E$69)</f>
        <v>#DIV/0!</v>
      </c>
      <c r="FK102" s="331" t="e">
        <f t="shared" si="253"/>
        <v>#DIV/0!</v>
      </c>
      <c r="FL102" s="331">
        <f t="shared" si="254"/>
        <v>0</v>
      </c>
      <c r="FM102" s="331">
        <f t="shared" si="255"/>
        <v>0</v>
      </c>
      <c r="FN102" s="331">
        <f t="shared" si="256"/>
        <v>0</v>
      </c>
      <c r="FO102" s="331" t="e">
        <f t="shared" si="257"/>
        <v>#DIV/0!</v>
      </c>
      <c r="FP102" s="331" t="e">
        <f t="shared" si="258"/>
        <v>#DIV/0!</v>
      </c>
      <c r="FQ102" s="335" t="e">
        <f t="shared" si="259"/>
        <v>#DIV/0!</v>
      </c>
      <c r="FS102" s="331" t="e">
        <f t="shared" si="260"/>
        <v>#DIV/0!</v>
      </c>
      <c r="FT102" s="331" t="e">
        <f>IF($FB102="Activo",LOOKUP($FA102,'Datos Mes'!$A$87:$A$92,'Datos Mes'!$C$87:$C$92),0)*$EO102</f>
        <v>#DIV/0!</v>
      </c>
      <c r="FU102" s="331" t="e">
        <f>IF($FB102="Activo",'Datos Mes'!$B$31,0)*$EO102</f>
        <v>#DIV/0!</v>
      </c>
      <c r="FV102" s="331" t="e">
        <f>'Datos Mes'!$B$32*$EO102</f>
        <v>#DIV/0!</v>
      </c>
      <c r="FW102" s="331" t="e">
        <f>'Datos Mes'!$D$28*$EO102</f>
        <v>#DIV/0!</v>
      </c>
      <c r="FX102" s="331" t="e">
        <f t="shared" si="261"/>
        <v>#DIV/0!</v>
      </c>
      <c r="FY102" s="331" t="e">
        <f t="shared" si="219"/>
        <v>#DIV/0!</v>
      </c>
      <c r="FZ102" s="331" t="e">
        <f t="shared" si="220"/>
        <v>#DIV/0!</v>
      </c>
      <c r="GA102" s="331">
        <f>(AS102+'Datos Mes'!B$24)*30/12</f>
        <v>9035.326086956522</v>
      </c>
      <c r="GB102" s="331" t="e">
        <f t="shared" si="262"/>
        <v>#DIV/0!</v>
      </c>
      <c r="GC102" s="331" t="e">
        <f t="shared" si="263"/>
        <v>#DIV/0!</v>
      </c>
      <c r="GD102" s="333" t="e">
        <f t="shared" si="264"/>
        <v>#DIV/0!</v>
      </c>
    </row>
    <row r="103" spans="1:186" s="329" customFormat="1" ht="15.75" customHeight="1">
      <c r="A103" s="421"/>
      <c r="B103" s="421"/>
      <c r="C103" s="311">
        <f t="shared" si="221"/>
        <v>0</v>
      </c>
      <c r="D103" s="429"/>
      <c r="E103" s="429"/>
      <c r="F103" s="429"/>
      <c r="G103" s="429"/>
      <c r="H103" s="429"/>
      <c r="I103" s="429"/>
      <c r="J103" s="429"/>
      <c r="K103" s="429"/>
      <c r="L103" s="429"/>
      <c r="M103" s="429"/>
      <c r="N103" s="429"/>
      <c r="O103" s="429"/>
      <c r="P103" s="429"/>
      <c r="Q103" s="429"/>
      <c r="R103" s="312"/>
      <c r="S103" s="430"/>
      <c r="T103" s="429"/>
      <c r="U103" s="429"/>
      <c r="V103" s="429"/>
      <c r="W103" s="429"/>
      <c r="X103" s="429"/>
      <c r="Y103" s="429"/>
      <c r="Z103" s="429"/>
      <c r="AA103" s="429"/>
      <c r="AB103" s="429"/>
      <c r="AC103" s="429"/>
      <c r="AD103" s="429"/>
      <c r="AE103" s="429"/>
      <c r="AF103" s="429"/>
      <c r="AG103" s="429"/>
      <c r="AH103" s="429"/>
      <c r="AI103" s="431"/>
      <c r="AJ103" s="328"/>
      <c r="AK103" s="314">
        <f t="shared" si="223"/>
        <v>0</v>
      </c>
      <c r="AL103" s="469">
        <f t="shared" si="224"/>
        <v>0</v>
      </c>
      <c r="AM103" s="469">
        <f t="shared" si="225"/>
        <v>0</v>
      </c>
      <c r="AN103" s="470">
        <f t="shared" si="226"/>
        <v>0</v>
      </c>
      <c r="AO103" s="469">
        <f t="shared" si="217"/>
        <v>0</v>
      </c>
      <c r="AP103" s="469">
        <f t="shared" si="218"/>
        <v>0</v>
      </c>
      <c r="AQ103" s="471">
        <f t="shared" si="227"/>
        <v>0</v>
      </c>
      <c r="AR103" s="472">
        <f t="shared" si="222"/>
        <v>0</v>
      </c>
      <c r="AS103" s="422"/>
      <c r="AT103" s="423">
        <f t="shared" si="228"/>
        <v>0</v>
      </c>
      <c r="AU103" s="422"/>
      <c r="AV103" s="315">
        <f t="shared" si="229"/>
        <v>0</v>
      </c>
      <c r="AW103" s="422"/>
      <c r="AX103" s="422"/>
      <c r="AY103" s="315">
        <f t="shared" si="230"/>
        <v>0</v>
      </c>
      <c r="AZ103" s="315">
        <f>(AQ103)*'Datos Mes'!$B$27+DB103</f>
        <v>0</v>
      </c>
      <c r="BA103" s="421"/>
      <c r="BB103" s="427"/>
      <c r="BC103" s="438"/>
      <c r="BF103" s="473"/>
      <c r="BG103" s="317">
        <f>(COUNTIF($D103:$AI103,"LL")+DL103)*(AS103-'Datos Mes'!$B$23)</f>
        <v>0</v>
      </c>
      <c r="BH103" s="474">
        <f t="shared" si="231"/>
        <v>0</v>
      </c>
      <c r="BI103" s="402"/>
      <c r="BJ103" s="403"/>
      <c r="BK103" s="403"/>
      <c r="BL103" s="403"/>
      <c r="BM103" s="403"/>
      <c r="BN103" s="403"/>
      <c r="BO103" s="403"/>
      <c r="BP103" s="403"/>
      <c r="BQ103" s="403"/>
      <c r="BR103" s="403"/>
      <c r="BS103" s="403"/>
      <c r="BT103" s="404"/>
      <c r="BU103" s="404"/>
      <c r="BV103" s="404"/>
      <c r="BW103" s="405"/>
      <c r="BX103" s="406"/>
      <c r="BY103" s="403"/>
      <c r="BZ103" s="403"/>
      <c r="CA103" s="407"/>
      <c r="CB103" s="407"/>
      <c r="CC103" s="408"/>
      <c r="CD103" s="408"/>
      <c r="CE103" s="408"/>
      <c r="CF103" s="408"/>
      <c r="CG103" s="408"/>
      <c r="CH103" s="407"/>
      <c r="CI103" s="407"/>
      <c r="CJ103" s="408"/>
      <c r="CK103" s="408"/>
      <c r="CL103" s="408"/>
      <c r="CM103" s="408"/>
      <c r="CN103" s="408"/>
      <c r="CO103" s="407"/>
      <c r="CP103" s="409"/>
      <c r="CQ103" s="410"/>
      <c r="CR103" s="411"/>
      <c r="CS103" s="410"/>
      <c r="CT103" s="410"/>
      <c r="CU103" s="410"/>
      <c r="CV103" s="410"/>
      <c r="CW103" s="410"/>
      <c r="CX103" s="404"/>
      <c r="CY103" s="404"/>
      <c r="CZ103" s="320">
        <f t="shared" si="232"/>
        <v>0</v>
      </c>
      <c r="DA103" s="321"/>
      <c r="DB103" s="414"/>
      <c r="DC103" s="322">
        <f t="shared" si="233"/>
        <v>0</v>
      </c>
      <c r="DD103" s="413"/>
      <c r="DE103" s="414"/>
      <c r="DF103" s="323">
        <f t="shared" si="234"/>
        <v>0</v>
      </c>
      <c r="DG103" s="323">
        <f t="shared" si="235"/>
        <v>0</v>
      </c>
      <c r="DH103" s="324">
        <f t="shared" si="236"/>
        <v>0</v>
      </c>
      <c r="DI103" s="325">
        <f t="shared" si="237"/>
        <v>0</v>
      </c>
      <c r="DJ103" s="177"/>
      <c r="DK103" s="315">
        <f t="shared" si="238"/>
        <v>0</v>
      </c>
      <c r="DL103" s="315">
        <f t="shared" si="239"/>
        <v>0</v>
      </c>
      <c r="DM103" s="315">
        <f t="shared" si="240"/>
        <v>0</v>
      </c>
      <c r="DN103" s="415"/>
      <c r="DO103" s="416"/>
      <c r="DP103" s="416"/>
      <c r="DQ103" s="416"/>
      <c r="DR103" s="417"/>
      <c r="DS103" s="416"/>
      <c r="DT103" s="416"/>
      <c r="DU103" s="416"/>
      <c r="DV103" s="418"/>
      <c r="DW103" s="416"/>
      <c r="DX103" s="416"/>
      <c r="DY103" s="419"/>
      <c r="DZ103" s="419"/>
      <c r="EA103" s="420"/>
      <c r="EB103" s="313"/>
      <c r="EC103" s="329" t="s">
        <v>133</v>
      </c>
      <c r="EF103" s="330">
        <f>'Datos Mes'!$B$23</f>
        <v>7000</v>
      </c>
      <c r="EG103" s="330">
        <f t="shared" si="241"/>
        <v>0</v>
      </c>
      <c r="EH103" s="330">
        <f t="shared" si="242"/>
        <v>0</v>
      </c>
      <c r="EI103" s="330" t="e">
        <f t="shared" si="243"/>
        <v>#DIV/0!</v>
      </c>
      <c r="EJ103" s="330" t="e">
        <f t="shared" si="244"/>
        <v>#DIV/0!</v>
      </c>
      <c r="EK103" s="330">
        <f t="shared" si="245"/>
        <v>0</v>
      </c>
      <c r="EL103" s="330">
        <f t="shared" si="246"/>
        <v>0</v>
      </c>
      <c r="EM103" s="330">
        <f t="shared" si="247"/>
        <v>0</v>
      </c>
      <c r="EN103" s="330">
        <f>'Datos Mes'!$B$24*AL103</f>
        <v>0</v>
      </c>
      <c r="EO103" s="330" t="e">
        <f>IF(SUM(EH103:EN103)&gt;'Datos Mes'!$B$21,'Datos Mes'!$B$21,SUM(EH103:EN103))</f>
        <v>#DIV/0!</v>
      </c>
      <c r="EP103" s="330" t="e">
        <f>IF(SUM(EH103:EN103)&gt;'Datos Mes'!$B$21,SUM(EH103:EN103)-EO103,0)</f>
        <v>#DIV/0!</v>
      </c>
      <c r="EQ103" s="330"/>
      <c r="ER103" s="330" t="e">
        <f>LOOKUP(EO103/AL103,'Datos Mes'!$B$75:$B$82,'Datos Mes'!$C$75:$C$82)*EQ103</f>
        <v>#DIV/0!</v>
      </c>
      <c r="ES103" s="330">
        <f>'Datos Mes'!$B$25*$AQ103</f>
        <v>0</v>
      </c>
      <c r="ET103" s="330">
        <f>'Datos Mes'!$B$26*$AQ103</f>
        <v>0</v>
      </c>
      <c r="EU103" s="330">
        <f t="shared" si="248"/>
        <v>0</v>
      </c>
      <c r="EV103" s="331" t="e">
        <f t="shared" si="249"/>
        <v>#DIV/0!</v>
      </c>
      <c r="EW103" s="455" t="s">
        <v>244</v>
      </c>
      <c r="EX103" s="457"/>
      <c r="EY103" s="331" t="e">
        <f>'Datos Mes'!$B$28*EO103</f>
        <v>#DIV/0!</v>
      </c>
      <c r="EZ103" s="331" t="e">
        <f>IF(EX103*'Datos Mes'!$B$19-EY103&gt;0,EX103*'Datos Mes'!$B$19-EY103,0)</f>
        <v>#DIV/0!</v>
      </c>
      <c r="FA103" s="456" t="s">
        <v>233</v>
      </c>
      <c r="FB103" s="455" t="s">
        <v>245</v>
      </c>
      <c r="FC103" s="333"/>
      <c r="FD103" s="331" t="e">
        <f t="shared" si="250"/>
        <v>#DIV/0!</v>
      </c>
      <c r="FE103" s="331" t="e">
        <f>IF(SUM(EH103:EN103)&gt;'Datos Mes'!$B$22,'Datos Mes'!$B$22,SUM(EH103:EN103))</f>
        <v>#DIV/0!</v>
      </c>
      <c r="FF103" s="331" t="e">
        <f>FE103*'Datos Mes'!$B$30</f>
        <v>#DIV/0!</v>
      </c>
      <c r="FG103" s="331" t="e">
        <f t="shared" si="251"/>
        <v>#DIV/0!</v>
      </c>
      <c r="FH103" s="331" t="e">
        <f t="shared" si="252"/>
        <v>#DIV/0!</v>
      </c>
      <c r="FI103" s="334" t="e">
        <f>LOOKUP(FH103,'Datos Mes'!$B$54:$B$69,'Datos Mes'!$C$54:$C$69)</f>
        <v>#DIV/0!</v>
      </c>
      <c r="FJ103" s="331" t="e">
        <f>LOOKUP(FH103,'Datos Mes'!$B$54:$B$69,'Datos Mes'!$E$54:$E$69)</f>
        <v>#DIV/0!</v>
      </c>
      <c r="FK103" s="331" t="e">
        <f t="shared" si="253"/>
        <v>#DIV/0!</v>
      </c>
      <c r="FL103" s="331">
        <f t="shared" si="254"/>
        <v>0</v>
      </c>
      <c r="FM103" s="331">
        <f t="shared" si="255"/>
        <v>0</v>
      </c>
      <c r="FN103" s="331">
        <f t="shared" si="256"/>
        <v>0</v>
      </c>
      <c r="FO103" s="331" t="e">
        <f t="shared" si="257"/>
        <v>#DIV/0!</v>
      </c>
      <c r="FP103" s="331" t="e">
        <f t="shared" si="258"/>
        <v>#DIV/0!</v>
      </c>
      <c r="FQ103" s="335" t="e">
        <f t="shared" si="259"/>
        <v>#DIV/0!</v>
      </c>
      <c r="FS103" s="331" t="e">
        <f t="shared" si="260"/>
        <v>#DIV/0!</v>
      </c>
      <c r="FT103" s="331" t="e">
        <f>IF($FB103="Activo",LOOKUP($FA103,'Datos Mes'!$A$87:$A$92,'Datos Mes'!$C$87:$C$92),0)*$EO103</f>
        <v>#DIV/0!</v>
      </c>
      <c r="FU103" s="331" t="e">
        <f>IF($FB103="Activo",'Datos Mes'!$B$31,0)*$EO103</f>
        <v>#DIV/0!</v>
      </c>
      <c r="FV103" s="331" t="e">
        <f>'Datos Mes'!$B$32*$EO103</f>
        <v>#DIV/0!</v>
      </c>
      <c r="FW103" s="331" t="e">
        <f>'Datos Mes'!$D$28*$EO103</f>
        <v>#DIV/0!</v>
      </c>
      <c r="FX103" s="331" t="e">
        <f t="shared" si="261"/>
        <v>#DIV/0!</v>
      </c>
      <c r="FY103" s="331" t="e">
        <f t="shared" si="219"/>
        <v>#DIV/0!</v>
      </c>
      <c r="FZ103" s="331" t="e">
        <f t="shared" si="220"/>
        <v>#DIV/0!</v>
      </c>
      <c r="GA103" s="331">
        <f>(AS103+'Datos Mes'!B$24)*30/12</f>
        <v>9035.326086956522</v>
      </c>
      <c r="GB103" s="331" t="e">
        <f t="shared" si="262"/>
        <v>#DIV/0!</v>
      </c>
      <c r="GC103" s="331" t="e">
        <f t="shared" si="263"/>
        <v>#DIV/0!</v>
      </c>
      <c r="GD103" s="333" t="e">
        <f t="shared" si="264"/>
        <v>#DIV/0!</v>
      </c>
    </row>
    <row r="104" spans="1:186" s="329" customFormat="1" ht="15.75" customHeight="1">
      <c r="A104" s="421"/>
      <c r="B104" s="421"/>
      <c r="C104" s="311">
        <f t="shared" si="221"/>
        <v>0</v>
      </c>
      <c r="D104" s="429"/>
      <c r="E104" s="429"/>
      <c r="F104" s="429"/>
      <c r="G104" s="429"/>
      <c r="H104" s="429"/>
      <c r="I104" s="429"/>
      <c r="J104" s="429"/>
      <c r="K104" s="429"/>
      <c r="L104" s="429"/>
      <c r="M104" s="429"/>
      <c r="N104" s="429"/>
      <c r="O104" s="429"/>
      <c r="P104" s="429"/>
      <c r="Q104" s="429"/>
      <c r="R104" s="312"/>
      <c r="S104" s="430"/>
      <c r="T104" s="429"/>
      <c r="U104" s="429"/>
      <c r="V104" s="429"/>
      <c r="W104" s="429"/>
      <c r="X104" s="429"/>
      <c r="Y104" s="429"/>
      <c r="Z104" s="429"/>
      <c r="AA104" s="429"/>
      <c r="AB104" s="429"/>
      <c r="AC104" s="429"/>
      <c r="AD104" s="429"/>
      <c r="AE104" s="429"/>
      <c r="AF104" s="429"/>
      <c r="AG104" s="429"/>
      <c r="AH104" s="429"/>
      <c r="AI104" s="431"/>
      <c r="AJ104" s="328"/>
      <c r="AK104" s="314">
        <f t="shared" si="223"/>
        <v>0</v>
      </c>
      <c r="AL104" s="469">
        <f t="shared" si="224"/>
        <v>0</v>
      </c>
      <c r="AM104" s="469">
        <f t="shared" si="225"/>
        <v>0</v>
      </c>
      <c r="AN104" s="470">
        <f t="shared" si="226"/>
        <v>0</v>
      </c>
      <c r="AO104" s="469">
        <f t="shared" si="217"/>
        <v>0</v>
      </c>
      <c r="AP104" s="469">
        <f t="shared" si="218"/>
        <v>0</v>
      </c>
      <c r="AQ104" s="471">
        <f t="shared" si="227"/>
        <v>0</v>
      </c>
      <c r="AR104" s="472">
        <f t="shared" si="222"/>
        <v>0</v>
      </c>
      <c r="AS104" s="422"/>
      <c r="AT104" s="423">
        <f t="shared" si="228"/>
        <v>0</v>
      </c>
      <c r="AU104" s="422"/>
      <c r="AV104" s="315">
        <f t="shared" si="229"/>
        <v>0</v>
      </c>
      <c r="AW104" s="422"/>
      <c r="AX104" s="422"/>
      <c r="AY104" s="315">
        <f t="shared" si="230"/>
        <v>0</v>
      </c>
      <c r="AZ104" s="315">
        <f>(AQ104)*'Datos Mes'!$B$27+DB104</f>
        <v>0</v>
      </c>
      <c r="BA104" s="421"/>
      <c r="BB104" s="427"/>
      <c r="BC104" s="438"/>
      <c r="BF104" s="473"/>
      <c r="BG104" s="317">
        <f>(COUNTIF($D104:$AI104,"LL")+DL104)*(AS104-'Datos Mes'!$B$23)</f>
        <v>0</v>
      </c>
      <c r="BH104" s="474">
        <f t="shared" si="231"/>
        <v>0</v>
      </c>
      <c r="BI104" s="402"/>
      <c r="BJ104" s="403"/>
      <c r="BK104" s="403"/>
      <c r="BL104" s="403"/>
      <c r="BM104" s="403"/>
      <c r="BN104" s="403"/>
      <c r="BO104" s="403"/>
      <c r="BP104" s="403"/>
      <c r="BQ104" s="403"/>
      <c r="BR104" s="403"/>
      <c r="BS104" s="403"/>
      <c r="BT104" s="404"/>
      <c r="BU104" s="404"/>
      <c r="BV104" s="404"/>
      <c r="BW104" s="405"/>
      <c r="BX104" s="406"/>
      <c r="BY104" s="403"/>
      <c r="BZ104" s="403"/>
      <c r="CA104" s="407"/>
      <c r="CB104" s="407"/>
      <c r="CC104" s="408"/>
      <c r="CD104" s="408"/>
      <c r="CE104" s="408"/>
      <c r="CF104" s="408"/>
      <c r="CG104" s="408"/>
      <c r="CH104" s="407"/>
      <c r="CI104" s="407"/>
      <c r="CJ104" s="408"/>
      <c r="CK104" s="408"/>
      <c r="CL104" s="408"/>
      <c r="CM104" s="408"/>
      <c r="CN104" s="408"/>
      <c r="CO104" s="407"/>
      <c r="CP104" s="409"/>
      <c r="CQ104" s="410"/>
      <c r="CR104" s="411"/>
      <c r="CS104" s="410"/>
      <c r="CT104" s="410"/>
      <c r="CU104" s="410"/>
      <c r="CV104" s="410"/>
      <c r="CW104" s="410"/>
      <c r="CX104" s="404"/>
      <c r="CY104" s="404"/>
      <c r="CZ104" s="320">
        <f t="shared" si="232"/>
        <v>0</v>
      </c>
      <c r="DA104" s="321"/>
      <c r="DB104" s="414"/>
      <c r="DC104" s="322">
        <f t="shared" si="233"/>
        <v>0</v>
      </c>
      <c r="DD104" s="413"/>
      <c r="DE104" s="414"/>
      <c r="DF104" s="323">
        <f t="shared" si="234"/>
        <v>0</v>
      </c>
      <c r="DG104" s="323">
        <f t="shared" si="235"/>
        <v>0</v>
      </c>
      <c r="DH104" s="324">
        <f t="shared" si="236"/>
        <v>0</v>
      </c>
      <c r="DI104" s="325">
        <f t="shared" si="237"/>
        <v>0</v>
      </c>
      <c r="DJ104" s="177"/>
      <c r="DK104" s="315">
        <f t="shared" si="238"/>
        <v>0</v>
      </c>
      <c r="DL104" s="315">
        <f t="shared" si="239"/>
        <v>0</v>
      </c>
      <c r="DM104" s="315">
        <f t="shared" si="240"/>
        <v>0</v>
      </c>
      <c r="DN104" s="415"/>
      <c r="DO104" s="416"/>
      <c r="DP104" s="416"/>
      <c r="DQ104" s="416"/>
      <c r="DR104" s="417"/>
      <c r="DS104" s="416"/>
      <c r="DT104" s="416"/>
      <c r="DU104" s="416"/>
      <c r="DV104" s="418"/>
      <c r="DW104" s="416"/>
      <c r="DX104" s="416"/>
      <c r="DY104" s="419"/>
      <c r="DZ104" s="419"/>
      <c r="EA104" s="420"/>
      <c r="EB104" s="313"/>
      <c r="EC104" s="329" t="s">
        <v>133</v>
      </c>
      <c r="EF104" s="330">
        <f>'Datos Mes'!$B$23</f>
        <v>7000</v>
      </c>
      <c r="EG104" s="330">
        <f t="shared" si="241"/>
        <v>0</v>
      </c>
      <c r="EH104" s="330">
        <f t="shared" si="242"/>
        <v>0</v>
      </c>
      <c r="EI104" s="330" t="e">
        <f t="shared" si="243"/>
        <v>#DIV/0!</v>
      </c>
      <c r="EJ104" s="330" t="e">
        <f t="shared" si="244"/>
        <v>#DIV/0!</v>
      </c>
      <c r="EK104" s="330">
        <f t="shared" si="245"/>
        <v>0</v>
      </c>
      <c r="EL104" s="330">
        <f t="shared" si="246"/>
        <v>0</v>
      </c>
      <c r="EM104" s="330">
        <f t="shared" si="247"/>
        <v>0</v>
      </c>
      <c r="EN104" s="330">
        <f>'Datos Mes'!$B$24*AL104</f>
        <v>0</v>
      </c>
      <c r="EO104" s="330" t="e">
        <f>IF(SUM(EH104:EN104)&gt;'Datos Mes'!$B$21,'Datos Mes'!$B$21,SUM(EH104:EN104))</f>
        <v>#DIV/0!</v>
      </c>
      <c r="EP104" s="330" t="e">
        <f>IF(SUM(EH104:EN104)&gt;'Datos Mes'!$B$21,SUM(EH104:EN104)-EO104,0)</f>
        <v>#DIV/0!</v>
      </c>
      <c r="EQ104" s="330"/>
      <c r="ER104" s="330" t="e">
        <f>LOOKUP(EO104/AL104,'Datos Mes'!$B$75:$B$82,'Datos Mes'!$C$75:$C$82)*EQ104</f>
        <v>#DIV/0!</v>
      </c>
      <c r="ES104" s="330">
        <f>'Datos Mes'!$B$25*$AQ104</f>
        <v>0</v>
      </c>
      <c r="ET104" s="330">
        <f>'Datos Mes'!$B$26*$AQ104</f>
        <v>0</v>
      </c>
      <c r="EU104" s="330">
        <f t="shared" si="248"/>
        <v>0</v>
      </c>
      <c r="EV104" s="331" t="e">
        <f t="shared" si="249"/>
        <v>#DIV/0!</v>
      </c>
      <c r="EW104" s="455" t="s">
        <v>244</v>
      </c>
      <c r="EX104" s="457"/>
      <c r="EY104" s="331" t="e">
        <f>'Datos Mes'!$B$28*EO104</f>
        <v>#DIV/0!</v>
      </c>
      <c r="EZ104" s="331" t="e">
        <f>IF(EX104*'Datos Mes'!$B$19-EY104&gt;0,EX104*'Datos Mes'!$B$19-EY104,0)</f>
        <v>#DIV/0!</v>
      </c>
      <c r="FA104" s="456" t="s">
        <v>233</v>
      </c>
      <c r="FB104" s="455" t="s">
        <v>245</v>
      </c>
      <c r="FC104" s="333"/>
      <c r="FD104" s="331" t="e">
        <f t="shared" si="250"/>
        <v>#DIV/0!</v>
      </c>
      <c r="FE104" s="331" t="e">
        <f>IF(SUM(EH104:EN104)&gt;'Datos Mes'!$B$22,'Datos Mes'!$B$22,SUM(EH104:EN104))</f>
        <v>#DIV/0!</v>
      </c>
      <c r="FF104" s="331" t="e">
        <f>FE104*'Datos Mes'!$B$30</f>
        <v>#DIV/0!</v>
      </c>
      <c r="FG104" s="331" t="e">
        <f t="shared" si="251"/>
        <v>#DIV/0!</v>
      </c>
      <c r="FH104" s="331" t="e">
        <f t="shared" si="252"/>
        <v>#DIV/0!</v>
      </c>
      <c r="FI104" s="334" t="e">
        <f>LOOKUP(FH104,'Datos Mes'!$B$54:$B$69,'Datos Mes'!$C$54:$C$69)</f>
        <v>#DIV/0!</v>
      </c>
      <c r="FJ104" s="331" t="e">
        <f>LOOKUP(FH104,'Datos Mes'!$B$54:$B$69,'Datos Mes'!$E$54:$E$69)</f>
        <v>#DIV/0!</v>
      </c>
      <c r="FK104" s="331" t="e">
        <f t="shared" si="253"/>
        <v>#DIV/0!</v>
      </c>
      <c r="FL104" s="331">
        <f t="shared" si="254"/>
        <v>0</v>
      </c>
      <c r="FM104" s="331">
        <f t="shared" si="255"/>
        <v>0</v>
      </c>
      <c r="FN104" s="331">
        <f t="shared" si="256"/>
        <v>0</v>
      </c>
      <c r="FO104" s="331" t="e">
        <f t="shared" si="257"/>
        <v>#DIV/0!</v>
      </c>
      <c r="FP104" s="331" t="e">
        <f t="shared" si="258"/>
        <v>#DIV/0!</v>
      </c>
      <c r="FQ104" s="335" t="e">
        <f t="shared" si="259"/>
        <v>#DIV/0!</v>
      </c>
      <c r="FS104" s="331" t="e">
        <f t="shared" si="260"/>
        <v>#DIV/0!</v>
      </c>
      <c r="FT104" s="331" t="e">
        <f>IF($FB104="Activo",LOOKUP($FA104,'Datos Mes'!$A$87:$A$92,'Datos Mes'!$C$87:$C$92),0)*$EO104</f>
        <v>#DIV/0!</v>
      </c>
      <c r="FU104" s="331" t="e">
        <f>IF($FB104="Activo",'Datos Mes'!$B$31,0)*$EO104</f>
        <v>#DIV/0!</v>
      </c>
      <c r="FV104" s="331" t="e">
        <f>'Datos Mes'!$B$32*$EO104</f>
        <v>#DIV/0!</v>
      </c>
      <c r="FW104" s="331" t="e">
        <f>'Datos Mes'!$D$28*$EO104</f>
        <v>#DIV/0!</v>
      </c>
      <c r="FX104" s="331" t="e">
        <f t="shared" si="261"/>
        <v>#DIV/0!</v>
      </c>
      <c r="FY104" s="331" t="e">
        <f t="shared" si="219"/>
        <v>#DIV/0!</v>
      </c>
      <c r="FZ104" s="331" t="e">
        <f t="shared" si="220"/>
        <v>#DIV/0!</v>
      </c>
      <c r="GA104" s="331">
        <f>(AS104+'Datos Mes'!B$24)*30/12</f>
        <v>9035.326086956522</v>
      </c>
      <c r="GB104" s="331" t="e">
        <f t="shared" si="262"/>
        <v>#DIV/0!</v>
      </c>
      <c r="GC104" s="331" t="e">
        <f t="shared" si="263"/>
        <v>#DIV/0!</v>
      </c>
      <c r="GD104" s="333" t="e">
        <f t="shared" si="264"/>
        <v>#DIV/0!</v>
      </c>
    </row>
    <row r="105" spans="1:186" s="329" customFormat="1" ht="15.75" customHeight="1">
      <c r="A105" s="421"/>
      <c r="B105" s="421"/>
      <c r="C105" s="311">
        <f t="shared" si="221"/>
        <v>0</v>
      </c>
      <c r="D105" s="429"/>
      <c r="E105" s="429"/>
      <c r="F105" s="429"/>
      <c r="G105" s="429"/>
      <c r="H105" s="429"/>
      <c r="I105" s="429"/>
      <c r="J105" s="429"/>
      <c r="K105" s="429"/>
      <c r="L105" s="429"/>
      <c r="M105" s="429"/>
      <c r="N105" s="429"/>
      <c r="O105" s="429"/>
      <c r="P105" s="429"/>
      <c r="Q105" s="429"/>
      <c r="R105" s="312"/>
      <c r="S105" s="430"/>
      <c r="T105" s="429"/>
      <c r="U105" s="429"/>
      <c r="V105" s="429"/>
      <c r="W105" s="429"/>
      <c r="X105" s="429"/>
      <c r="Y105" s="429"/>
      <c r="Z105" s="429"/>
      <c r="AA105" s="429"/>
      <c r="AB105" s="429"/>
      <c r="AC105" s="429"/>
      <c r="AD105" s="429"/>
      <c r="AE105" s="429"/>
      <c r="AF105" s="429"/>
      <c r="AG105" s="429"/>
      <c r="AH105" s="429"/>
      <c r="AI105" s="431"/>
      <c r="AJ105" s="328"/>
      <c r="AK105" s="314">
        <f t="shared" si="223"/>
        <v>0</v>
      </c>
      <c r="AL105" s="469">
        <f t="shared" si="224"/>
        <v>0</v>
      </c>
      <c r="AM105" s="469">
        <f t="shared" si="225"/>
        <v>0</v>
      </c>
      <c r="AN105" s="470">
        <f t="shared" si="226"/>
        <v>0</v>
      </c>
      <c r="AO105" s="469">
        <f t="shared" si="217"/>
        <v>0</v>
      </c>
      <c r="AP105" s="469">
        <f t="shared" si="218"/>
        <v>0</v>
      </c>
      <c r="AQ105" s="471">
        <f t="shared" si="227"/>
        <v>0</v>
      </c>
      <c r="AR105" s="472">
        <f t="shared" si="222"/>
        <v>0</v>
      </c>
      <c r="AS105" s="422"/>
      <c r="AT105" s="423">
        <f t="shared" si="228"/>
        <v>0</v>
      </c>
      <c r="AU105" s="422"/>
      <c r="AV105" s="315">
        <f t="shared" si="229"/>
        <v>0</v>
      </c>
      <c r="AW105" s="422"/>
      <c r="AX105" s="422"/>
      <c r="AY105" s="315">
        <f t="shared" si="230"/>
        <v>0</v>
      </c>
      <c r="AZ105" s="315">
        <f>(AQ105)*'Datos Mes'!$B$27+DB105</f>
        <v>0</v>
      </c>
      <c r="BA105" s="421"/>
      <c r="BB105" s="427"/>
      <c r="BC105" s="438"/>
      <c r="BF105" s="473"/>
      <c r="BG105" s="317">
        <f>(COUNTIF($D105:$AI105,"LL")+DL105)*(AS105-'Datos Mes'!$B$23)</f>
        <v>0</v>
      </c>
      <c r="BH105" s="474">
        <f t="shared" si="231"/>
        <v>0</v>
      </c>
      <c r="BI105" s="402"/>
      <c r="BJ105" s="403"/>
      <c r="BK105" s="403"/>
      <c r="BL105" s="403"/>
      <c r="BM105" s="403"/>
      <c r="BN105" s="403"/>
      <c r="BO105" s="403"/>
      <c r="BP105" s="403"/>
      <c r="BQ105" s="403"/>
      <c r="BR105" s="403"/>
      <c r="BS105" s="403"/>
      <c r="BT105" s="404"/>
      <c r="BU105" s="404"/>
      <c r="BV105" s="404"/>
      <c r="BW105" s="405"/>
      <c r="BX105" s="406"/>
      <c r="BY105" s="403"/>
      <c r="BZ105" s="403"/>
      <c r="CA105" s="407"/>
      <c r="CB105" s="407"/>
      <c r="CC105" s="408"/>
      <c r="CD105" s="408"/>
      <c r="CE105" s="408"/>
      <c r="CF105" s="408"/>
      <c r="CG105" s="408"/>
      <c r="CH105" s="407"/>
      <c r="CI105" s="407"/>
      <c r="CJ105" s="408"/>
      <c r="CK105" s="408"/>
      <c r="CL105" s="408"/>
      <c r="CM105" s="408"/>
      <c r="CN105" s="408"/>
      <c r="CO105" s="407"/>
      <c r="CP105" s="409"/>
      <c r="CQ105" s="410"/>
      <c r="CR105" s="411"/>
      <c r="CS105" s="410"/>
      <c r="CT105" s="410"/>
      <c r="CU105" s="410"/>
      <c r="CV105" s="410"/>
      <c r="CW105" s="410"/>
      <c r="CX105" s="404"/>
      <c r="CY105" s="404"/>
      <c r="CZ105" s="320">
        <f t="shared" si="232"/>
        <v>0</v>
      </c>
      <c r="DA105" s="321"/>
      <c r="DB105" s="414"/>
      <c r="DC105" s="322">
        <f t="shared" si="233"/>
        <v>0</v>
      </c>
      <c r="DD105" s="413"/>
      <c r="DE105" s="414"/>
      <c r="DF105" s="323">
        <f t="shared" si="234"/>
        <v>0</v>
      </c>
      <c r="DG105" s="323">
        <f t="shared" si="235"/>
        <v>0</v>
      </c>
      <c r="DH105" s="324">
        <f t="shared" si="236"/>
        <v>0</v>
      </c>
      <c r="DI105" s="325">
        <f t="shared" si="237"/>
        <v>0</v>
      </c>
      <c r="DJ105" s="177"/>
      <c r="DK105" s="315">
        <f t="shared" si="238"/>
        <v>0</v>
      </c>
      <c r="DL105" s="315">
        <f t="shared" si="239"/>
        <v>0</v>
      </c>
      <c r="DM105" s="315">
        <f t="shared" si="240"/>
        <v>0</v>
      </c>
      <c r="DN105" s="415"/>
      <c r="DO105" s="416"/>
      <c r="DP105" s="416"/>
      <c r="DQ105" s="416"/>
      <c r="DR105" s="417"/>
      <c r="DS105" s="416"/>
      <c r="DT105" s="416"/>
      <c r="DU105" s="416"/>
      <c r="DV105" s="418"/>
      <c r="DW105" s="416"/>
      <c r="DX105" s="416"/>
      <c r="DY105" s="419"/>
      <c r="DZ105" s="419"/>
      <c r="EA105" s="420"/>
      <c r="EB105" s="313"/>
      <c r="EC105" s="329" t="s">
        <v>133</v>
      </c>
      <c r="EF105" s="330">
        <f>'Datos Mes'!$B$23</f>
        <v>7000</v>
      </c>
      <c r="EG105" s="330">
        <f t="shared" si="241"/>
        <v>0</v>
      </c>
      <c r="EH105" s="330">
        <f t="shared" si="242"/>
        <v>0</v>
      </c>
      <c r="EI105" s="330" t="e">
        <f t="shared" si="243"/>
        <v>#DIV/0!</v>
      </c>
      <c r="EJ105" s="330" t="e">
        <f t="shared" si="244"/>
        <v>#DIV/0!</v>
      </c>
      <c r="EK105" s="330">
        <f t="shared" si="245"/>
        <v>0</v>
      </c>
      <c r="EL105" s="330">
        <f t="shared" si="246"/>
        <v>0</v>
      </c>
      <c r="EM105" s="330">
        <f t="shared" si="247"/>
        <v>0</v>
      </c>
      <c r="EN105" s="330">
        <f>'Datos Mes'!$B$24*AL105</f>
        <v>0</v>
      </c>
      <c r="EO105" s="330" t="e">
        <f>IF(SUM(EH105:EN105)&gt;'Datos Mes'!$B$21,'Datos Mes'!$B$21,SUM(EH105:EN105))</f>
        <v>#DIV/0!</v>
      </c>
      <c r="EP105" s="330" t="e">
        <f>IF(SUM(EH105:EN105)&gt;'Datos Mes'!$B$21,SUM(EH105:EN105)-EO105,0)</f>
        <v>#DIV/0!</v>
      </c>
      <c r="EQ105" s="330"/>
      <c r="ER105" s="330" t="e">
        <f>LOOKUP(EO105/AL105,'Datos Mes'!$B$75:$B$82,'Datos Mes'!$C$75:$C$82)*EQ105</f>
        <v>#DIV/0!</v>
      </c>
      <c r="ES105" s="330">
        <f>'Datos Mes'!$B$25*$AQ105</f>
        <v>0</v>
      </c>
      <c r="ET105" s="330">
        <f>'Datos Mes'!$B$26*$AQ105</f>
        <v>0</v>
      </c>
      <c r="EU105" s="330">
        <f t="shared" si="248"/>
        <v>0</v>
      </c>
      <c r="EV105" s="331" t="e">
        <f t="shared" si="249"/>
        <v>#DIV/0!</v>
      </c>
      <c r="EW105" s="455" t="s">
        <v>244</v>
      </c>
      <c r="EX105" s="457"/>
      <c r="EY105" s="331" t="e">
        <f>'Datos Mes'!$B$28*EO105</f>
        <v>#DIV/0!</v>
      </c>
      <c r="EZ105" s="331" t="e">
        <f>IF(EX105*'Datos Mes'!$B$19-EY105&gt;0,EX105*'Datos Mes'!$B$19-EY105,0)</f>
        <v>#DIV/0!</v>
      </c>
      <c r="FA105" s="456" t="s">
        <v>233</v>
      </c>
      <c r="FB105" s="455" t="s">
        <v>245</v>
      </c>
      <c r="FC105" s="333"/>
      <c r="FD105" s="331" t="e">
        <f t="shared" si="250"/>
        <v>#DIV/0!</v>
      </c>
      <c r="FE105" s="331" t="e">
        <f>IF(SUM(EH105:EN105)&gt;'Datos Mes'!$B$22,'Datos Mes'!$B$22,SUM(EH105:EN105))</f>
        <v>#DIV/0!</v>
      </c>
      <c r="FF105" s="331" t="e">
        <f>FE105*'Datos Mes'!$B$30</f>
        <v>#DIV/0!</v>
      </c>
      <c r="FG105" s="331" t="e">
        <f t="shared" si="251"/>
        <v>#DIV/0!</v>
      </c>
      <c r="FH105" s="331" t="e">
        <f t="shared" si="252"/>
        <v>#DIV/0!</v>
      </c>
      <c r="FI105" s="334" t="e">
        <f>LOOKUP(FH105,'Datos Mes'!$B$54:$B$69,'Datos Mes'!$C$54:$C$69)</f>
        <v>#DIV/0!</v>
      </c>
      <c r="FJ105" s="331" t="e">
        <f>LOOKUP(FH105,'Datos Mes'!$B$54:$B$69,'Datos Mes'!$E$54:$E$69)</f>
        <v>#DIV/0!</v>
      </c>
      <c r="FK105" s="331" t="e">
        <f t="shared" si="253"/>
        <v>#DIV/0!</v>
      </c>
      <c r="FL105" s="331">
        <f t="shared" si="254"/>
        <v>0</v>
      </c>
      <c r="FM105" s="331">
        <f t="shared" si="255"/>
        <v>0</v>
      </c>
      <c r="FN105" s="331">
        <f t="shared" si="256"/>
        <v>0</v>
      </c>
      <c r="FO105" s="331" t="e">
        <f t="shared" si="257"/>
        <v>#DIV/0!</v>
      </c>
      <c r="FP105" s="331" t="e">
        <f t="shared" si="258"/>
        <v>#DIV/0!</v>
      </c>
      <c r="FQ105" s="335" t="e">
        <f t="shared" si="259"/>
        <v>#DIV/0!</v>
      </c>
      <c r="FS105" s="331" t="e">
        <f t="shared" si="260"/>
        <v>#DIV/0!</v>
      </c>
      <c r="FT105" s="331" t="e">
        <f>IF($FB105="Activo",LOOKUP($FA105,'Datos Mes'!$A$87:$A$92,'Datos Mes'!$C$87:$C$92),0)*$EO105</f>
        <v>#DIV/0!</v>
      </c>
      <c r="FU105" s="331" t="e">
        <f>IF($FB105="Activo",'Datos Mes'!$B$31,0)*$EO105</f>
        <v>#DIV/0!</v>
      </c>
      <c r="FV105" s="331" t="e">
        <f>'Datos Mes'!$B$32*$EO105</f>
        <v>#DIV/0!</v>
      </c>
      <c r="FW105" s="331" t="e">
        <f>'Datos Mes'!$D$28*$EO105</f>
        <v>#DIV/0!</v>
      </c>
      <c r="FX105" s="331" t="e">
        <f t="shared" si="261"/>
        <v>#DIV/0!</v>
      </c>
      <c r="FY105" s="331" t="e">
        <f t="shared" si="219"/>
        <v>#DIV/0!</v>
      </c>
      <c r="FZ105" s="331" t="e">
        <f t="shared" si="220"/>
        <v>#DIV/0!</v>
      </c>
      <c r="GA105" s="331">
        <f>(AS105+'Datos Mes'!B$24)*30/12</f>
        <v>9035.326086956522</v>
      </c>
      <c r="GB105" s="331" t="e">
        <f t="shared" si="262"/>
        <v>#DIV/0!</v>
      </c>
      <c r="GC105" s="331" t="e">
        <f t="shared" si="263"/>
        <v>#DIV/0!</v>
      </c>
      <c r="GD105" s="333" t="e">
        <f t="shared" si="264"/>
        <v>#DIV/0!</v>
      </c>
    </row>
    <row r="106" spans="1:186" s="329" customFormat="1" ht="15.75" customHeight="1">
      <c r="A106" s="421"/>
      <c r="B106" s="421"/>
      <c r="C106" s="311">
        <f t="shared" si="221"/>
        <v>0</v>
      </c>
      <c r="D106" s="429"/>
      <c r="E106" s="429"/>
      <c r="F106" s="429"/>
      <c r="G106" s="429"/>
      <c r="H106" s="429"/>
      <c r="I106" s="429"/>
      <c r="J106" s="429"/>
      <c r="K106" s="429"/>
      <c r="L106" s="429"/>
      <c r="M106" s="429"/>
      <c r="N106" s="429"/>
      <c r="O106" s="429"/>
      <c r="P106" s="429"/>
      <c r="Q106" s="429"/>
      <c r="R106" s="312"/>
      <c r="S106" s="430"/>
      <c r="T106" s="429"/>
      <c r="U106" s="429"/>
      <c r="V106" s="429"/>
      <c r="W106" s="429"/>
      <c r="X106" s="429"/>
      <c r="Y106" s="429"/>
      <c r="Z106" s="429"/>
      <c r="AA106" s="429"/>
      <c r="AB106" s="429"/>
      <c r="AC106" s="429"/>
      <c r="AD106" s="429"/>
      <c r="AE106" s="429"/>
      <c r="AF106" s="429"/>
      <c r="AG106" s="429"/>
      <c r="AH106" s="429"/>
      <c r="AI106" s="431"/>
      <c r="AJ106" s="328"/>
      <c r="AK106" s="314">
        <f t="shared" si="223"/>
        <v>0</v>
      </c>
      <c r="AL106" s="469">
        <f t="shared" si="224"/>
        <v>0</v>
      </c>
      <c r="AM106" s="469">
        <f t="shared" si="225"/>
        <v>0</v>
      </c>
      <c r="AN106" s="470">
        <f t="shared" si="226"/>
        <v>0</v>
      </c>
      <c r="AO106" s="469">
        <f t="shared" si="217"/>
        <v>0</v>
      </c>
      <c r="AP106" s="469">
        <f t="shared" si="218"/>
        <v>0</v>
      </c>
      <c r="AQ106" s="471">
        <f t="shared" si="227"/>
        <v>0</v>
      </c>
      <c r="AR106" s="472">
        <f t="shared" si="222"/>
        <v>0</v>
      </c>
      <c r="AS106" s="422"/>
      <c r="AT106" s="423">
        <f t="shared" si="228"/>
        <v>0</v>
      </c>
      <c r="AU106" s="422"/>
      <c r="AV106" s="315">
        <f t="shared" si="229"/>
        <v>0</v>
      </c>
      <c r="AW106" s="422"/>
      <c r="AX106" s="422"/>
      <c r="AY106" s="315">
        <f t="shared" si="230"/>
        <v>0</v>
      </c>
      <c r="AZ106" s="315">
        <f>(AQ106)*'Datos Mes'!$B$27+DB106</f>
        <v>0</v>
      </c>
      <c r="BA106" s="421"/>
      <c r="BB106" s="427"/>
      <c r="BC106" s="438"/>
      <c r="BF106" s="473"/>
      <c r="BG106" s="317">
        <f>(COUNTIF($D106:$AI106,"LL")+DL106)*(AS106-'Datos Mes'!$B$23)</f>
        <v>0</v>
      </c>
      <c r="BH106" s="474">
        <f t="shared" si="231"/>
        <v>0</v>
      </c>
      <c r="BI106" s="402"/>
      <c r="BJ106" s="403"/>
      <c r="BK106" s="403"/>
      <c r="BL106" s="403"/>
      <c r="BM106" s="403"/>
      <c r="BN106" s="403"/>
      <c r="BO106" s="403"/>
      <c r="BP106" s="403"/>
      <c r="BQ106" s="403"/>
      <c r="BR106" s="403"/>
      <c r="BS106" s="403"/>
      <c r="BT106" s="404"/>
      <c r="BU106" s="404"/>
      <c r="BV106" s="404"/>
      <c r="BW106" s="405"/>
      <c r="BX106" s="406"/>
      <c r="BY106" s="403"/>
      <c r="BZ106" s="403"/>
      <c r="CA106" s="407"/>
      <c r="CB106" s="407"/>
      <c r="CC106" s="408"/>
      <c r="CD106" s="408"/>
      <c r="CE106" s="408"/>
      <c r="CF106" s="408"/>
      <c r="CG106" s="408"/>
      <c r="CH106" s="407"/>
      <c r="CI106" s="407"/>
      <c r="CJ106" s="408"/>
      <c r="CK106" s="408"/>
      <c r="CL106" s="408"/>
      <c r="CM106" s="408"/>
      <c r="CN106" s="408"/>
      <c r="CO106" s="407"/>
      <c r="CP106" s="409"/>
      <c r="CQ106" s="410"/>
      <c r="CR106" s="411"/>
      <c r="CS106" s="410"/>
      <c r="CT106" s="410"/>
      <c r="CU106" s="410"/>
      <c r="CV106" s="410"/>
      <c r="CW106" s="410"/>
      <c r="CX106" s="404"/>
      <c r="CY106" s="404"/>
      <c r="CZ106" s="320">
        <f t="shared" si="232"/>
        <v>0</v>
      </c>
      <c r="DA106" s="321"/>
      <c r="DB106" s="414"/>
      <c r="DC106" s="322">
        <f t="shared" si="233"/>
        <v>0</v>
      </c>
      <c r="DD106" s="413"/>
      <c r="DE106" s="414"/>
      <c r="DF106" s="323">
        <f t="shared" si="234"/>
        <v>0</v>
      </c>
      <c r="DG106" s="323">
        <f t="shared" si="235"/>
        <v>0</v>
      </c>
      <c r="DH106" s="324">
        <f t="shared" si="236"/>
        <v>0</v>
      </c>
      <c r="DI106" s="325">
        <f t="shared" si="237"/>
        <v>0</v>
      </c>
      <c r="DJ106" s="177"/>
      <c r="DK106" s="315">
        <f t="shared" si="238"/>
        <v>0</v>
      </c>
      <c r="DL106" s="315">
        <f t="shared" si="239"/>
        <v>0</v>
      </c>
      <c r="DM106" s="315">
        <f t="shared" si="240"/>
        <v>0</v>
      </c>
      <c r="DN106" s="415"/>
      <c r="DO106" s="416"/>
      <c r="DP106" s="416"/>
      <c r="DQ106" s="416"/>
      <c r="DR106" s="417"/>
      <c r="DS106" s="416"/>
      <c r="DT106" s="416"/>
      <c r="DU106" s="416"/>
      <c r="DV106" s="418"/>
      <c r="DW106" s="416"/>
      <c r="DX106" s="416"/>
      <c r="DY106" s="419"/>
      <c r="DZ106" s="419"/>
      <c r="EA106" s="420"/>
      <c r="EB106" s="313"/>
      <c r="EC106" s="329" t="s">
        <v>133</v>
      </c>
      <c r="EF106" s="330">
        <f>'Datos Mes'!$B$23</f>
        <v>7000</v>
      </c>
      <c r="EG106" s="330">
        <f t="shared" si="241"/>
        <v>0</v>
      </c>
      <c r="EH106" s="330">
        <f t="shared" si="242"/>
        <v>0</v>
      </c>
      <c r="EI106" s="330" t="e">
        <f t="shared" si="243"/>
        <v>#DIV/0!</v>
      </c>
      <c r="EJ106" s="330" t="e">
        <f t="shared" si="244"/>
        <v>#DIV/0!</v>
      </c>
      <c r="EK106" s="330">
        <f t="shared" si="245"/>
        <v>0</v>
      </c>
      <c r="EL106" s="330">
        <f t="shared" si="246"/>
        <v>0</v>
      </c>
      <c r="EM106" s="330">
        <f t="shared" si="247"/>
        <v>0</v>
      </c>
      <c r="EN106" s="330">
        <f>'Datos Mes'!$B$24*AL106</f>
        <v>0</v>
      </c>
      <c r="EO106" s="330" t="e">
        <f>IF(SUM(EH106:EN106)&gt;'Datos Mes'!$B$21,'Datos Mes'!$B$21,SUM(EH106:EN106))</f>
        <v>#DIV/0!</v>
      </c>
      <c r="EP106" s="330" t="e">
        <f>IF(SUM(EH106:EN106)&gt;'Datos Mes'!$B$21,SUM(EH106:EN106)-EO106,0)</f>
        <v>#DIV/0!</v>
      </c>
      <c r="EQ106" s="330"/>
      <c r="ER106" s="330" t="e">
        <f>LOOKUP(EO106/AL106,'Datos Mes'!$B$75:$B$82,'Datos Mes'!$C$75:$C$82)*EQ106</f>
        <v>#DIV/0!</v>
      </c>
      <c r="ES106" s="330">
        <f>'Datos Mes'!$B$25*$AQ106</f>
        <v>0</v>
      </c>
      <c r="ET106" s="330">
        <f>'Datos Mes'!$B$26*$AQ106</f>
        <v>0</v>
      </c>
      <c r="EU106" s="330">
        <f t="shared" si="248"/>
        <v>0</v>
      </c>
      <c r="EV106" s="331" t="e">
        <f t="shared" si="249"/>
        <v>#DIV/0!</v>
      </c>
      <c r="EW106" s="455" t="s">
        <v>244</v>
      </c>
      <c r="EX106" s="457"/>
      <c r="EY106" s="331" t="e">
        <f>'Datos Mes'!$B$28*EO106</f>
        <v>#DIV/0!</v>
      </c>
      <c r="EZ106" s="331" t="e">
        <f>IF(EX106*'Datos Mes'!$B$19-EY106&gt;0,EX106*'Datos Mes'!$B$19-EY106,0)</f>
        <v>#DIV/0!</v>
      </c>
      <c r="FA106" s="456" t="s">
        <v>233</v>
      </c>
      <c r="FB106" s="455" t="s">
        <v>245</v>
      </c>
      <c r="FC106" s="333"/>
      <c r="FD106" s="331" t="e">
        <f t="shared" si="250"/>
        <v>#DIV/0!</v>
      </c>
      <c r="FE106" s="331" t="e">
        <f>IF(SUM(EH106:EN106)&gt;'Datos Mes'!$B$22,'Datos Mes'!$B$22,SUM(EH106:EN106))</f>
        <v>#DIV/0!</v>
      </c>
      <c r="FF106" s="331" t="e">
        <f>FE106*'Datos Mes'!$B$30</f>
        <v>#DIV/0!</v>
      </c>
      <c r="FG106" s="331" t="e">
        <f t="shared" si="251"/>
        <v>#DIV/0!</v>
      </c>
      <c r="FH106" s="331" t="e">
        <f t="shared" si="252"/>
        <v>#DIV/0!</v>
      </c>
      <c r="FI106" s="334" t="e">
        <f>LOOKUP(FH106,'Datos Mes'!$B$54:$B$69,'Datos Mes'!$C$54:$C$69)</f>
        <v>#DIV/0!</v>
      </c>
      <c r="FJ106" s="331" t="e">
        <f>LOOKUP(FH106,'Datos Mes'!$B$54:$B$69,'Datos Mes'!$E$54:$E$69)</f>
        <v>#DIV/0!</v>
      </c>
      <c r="FK106" s="331" t="e">
        <f t="shared" si="253"/>
        <v>#DIV/0!</v>
      </c>
      <c r="FL106" s="331">
        <f t="shared" si="254"/>
        <v>0</v>
      </c>
      <c r="FM106" s="331">
        <f t="shared" si="255"/>
        <v>0</v>
      </c>
      <c r="FN106" s="331">
        <f t="shared" si="256"/>
        <v>0</v>
      </c>
      <c r="FO106" s="331" t="e">
        <f t="shared" si="257"/>
        <v>#DIV/0!</v>
      </c>
      <c r="FP106" s="331" t="e">
        <f t="shared" si="258"/>
        <v>#DIV/0!</v>
      </c>
      <c r="FQ106" s="335" t="e">
        <f t="shared" si="259"/>
        <v>#DIV/0!</v>
      </c>
      <c r="FS106" s="331" t="e">
        <f t="shared" si="260"/>
        <v>#DIV/0!</v>
      </c>
      <c r="FT106" s="331" t="e">
        <f>IF($FB106="Activo",LOOKUP($FA106,'Datos Mes'!$A$87:$A$92,'Datos Mes'!$C$87:$C$92),0)*$EO106</f>
        <v>#DIV/0!</v>
      </c>
      <c r="FU106" s="331" t="e">
        <f>IF($FB106="Activo",'Datos Mes'!$B$31,0)*$EO106</f>
        <v>#DIV/0!</v>
      </c>
      <c r="FV106" s="331" t="e">
        <f>'Datos Mes'!$B$32*$EO106</f>
        <v>#DIV/0!</v>
      </c>
      <c r="FW106" s="331" t="e">
        <f>'Datos Mes'!$D$28*$EO106</f>
        <v>#DIV/0!</v>
      </c>
      <c r="FX106" s="331" t="e">
        <f t="shared" si="261"/>
        <v>#DIV/0!</v>
      </c>
      <c r="FY106" s="331" t="e">
        <f t="shared" si="219"/>
        <v>#DIV/0!</v>
      </c>
      <c r="FZ106" s="331" t="e">
        <f t="shared" si="220"/>
        <v>#DIV/0!</v>
      </c>
      <c r="GA106" s="331">
        <f>(AS106+'Datos Mes'!B$24)*30/12</f>
        <v>9035.326086956522</v>
      </c>
      <c r="GB106" s="331" t="e">
        <f t="shared" si="262"/>
        <v>#DIV/0!</v>
      </c>
      <c r="GC106" s="331" t="e">
        <f t="shared" si="263"/>
        <v>#DIV/0!</v>
      </c>
      <c r="GD106" s="333" t="e">
        <f t="shared" si="264"/>
        <v>#DIV/0!</v>
      </c>
    </row>
    <row r="107" spans="1:186" s="329" customFormat="1" ht="15.75" customHeight="1">
      <c r="A107" s="421"/>
      <c r="B107" s="421"/>
      <c r="C107" s="311">
        <f t="shared" si="221"/>
        <v>0</v>
      </c>
      <c r="D107" s="429"/>
      <c r="E107" s="429"/>
      <c r="F107" s="429"/>
      <c r="G107" s="429"/>
      <c r="H107" s="429"/>
      <c r="I107" s="429"/>
      <c r="J107" s="429"/>
      <c r="K107" s="429"/>
      <c r="L107" s="429"/>
      <c r="M107" s="429"/>
      <c r="N107" s="429"/>
      <c r="O107" s="429"/>
      <c r="P107" s="429"/>
      <c r="Q107" s="429"/>
      <c r="R107" s="312"/>
      <c r="S107" s="430"/>
      <c r="T107" s="429"/>
      <c r="U107" s="429"/>
      <c r="V107" s="429"/>
      <c r="W107" s="429"/>
      <c r="X107" s="429"/>
      <c r="Y107" s="429"/>
      <c r="Z107" s="429"/>
      <c r="AA107" s="429"/>
      <c r="AB107" s="429"/>
      <c r="AC107" s="429"/>
      <c r="AD107" s="429"/>
      <c r="AE107" s="429"/>
      <c r="AF107" s="429"/>
      <c r="AG107" s="429"/>
      <c r="AH107" s="429"/>
      <c r="AI107" s="431"/>
      <c r="AJ107" s="328"/>
      <c r="AK107" s="314">
        <f t="shared" si="223"/>
        <v>0</v>
      </c>
      <c r="AL107" s="469">
        <f t="shared" si="224"/>
        <v>0</v>
      </c>
      <c r="AM107" s="469">
        <f t="shared" si="225"/>
        <v>0</v>
      </c>
      <c r="AN107" s="470">
        <f t="shared" si="226"/>
        <v>0</v>
      </c>
      <c r="AO107" s="469">
        <f t="shared" si="217"/>
        <v>0</v>
      </c>
      <c r="AP107" s="469">
        <f t="shared" si="218"/>
        <v>0</v>
      </c>
      <c r="AQ107" s="471">
        <f t="shared" si="227"/>
        <v>0</v>
      </c>
      <c r="AR107" s="472">
        <f t="shared" si="222"/>
        <v>0</v>
      </c>
      <c r="AS107" s="422"/>
      <c r="AT107" s="423">
        <f t="shared" si="228"/>
        <v>0</v>
      </c>
      <c r="AU107" s="422"/>
      <c r="AV107" s="315">
        <f t="shared" si="229"/>
        <v>0</v>
      </c>
      <c r="AW107" s="422"/>
      <c r="AX107" s="422"/>
      <c r="AY107" s="315">
        <f t="shared" si="230"/>
        <v>0</v>
      </c>
      <c r="AZ107" s="315">
        <f>(AQ107)*'Datos Mes'!$B$27+DB107</f>
        <v>0</v>
      </c>
      <c r="BA107" s="421"/>
      <c r="BB107" s="427"/>
      <c r="BC107" s="438"/>
      <c r="BF107" s="473"/>
      <c r="BG107" s="317">
        <f>(COUNTIF($D107:$AI107,"LL")+DL107)*(AS107-'Datos Mes'!$B$23)</f>
        <v>0</v>
      </c>
      <c r="BH107" s="474">
        <f t="shared" si="231"/>
        <v>0</v>
      </c>
      <c r="BI107" s="402"/>
      <c r="BJ107" s="403"/>
      <c r="BK107" s="403"/>
      <c r="BL107" s="403"/>
      <c r="BM107" s="403"/>
      <c r="BN107" s="403"/>
      <c r="BO107" s="403"/>
      <c r="BP107" s="403"/>
      <c r="BQ107" s="403"/>
      <c r="BR107" s="403"/>
      <c r="BS107" s="403"/>
      <c r="BT107" s="404"/>
      <c r="BU107" s="404"/>
      <c r="BV107" s="404"/>
      <c r="BW107" s="405"/>
      <c r="BX107" s="406"/>
      <c r="BY107" s="403"/>
      <c r="BZ107" s="403"/>
      <c r="CA107" s="407"/>
      <c r="CB107" s="407"/>
      <c r="CC107" s="408"/>
      <c r="CD107" s="408"/>
      <c r="CE107" s="408"/>
      <c r="CF107" s="408"/>
      <c r="CG107" s="408"/>
      <c r="CH107" s="407"/>
      <c r="CI107" s="407"/>
      <c r="CJ107" s="408"/>
      <c r="CK107" s="408"/>
      <c r="CL107" s="408"/>
      <c r="CM107" s="408"/>
      <c r="CN107" s="408"/>
      <c r="CO107" s="407"/>
      <c r="CP107" s="409"/>
      <c r="CQ107" s="410"/>
      <c r="CR107" s="411"/>
      <c r="CS107" s="410"/>
      <c r="CT107" s="410"/>
      <c r="CU107" s="410"/>
      <c r="CV107" s="410"/>
      <c r="CW107" s="410"/>
      <c r="CX107" s="404"/>
      <c r="CY107" s="404"/>
      <c r="CZ107" s="320">
        <f t="shared" si="232"/>
        <v>0</v>
      </c>
      <c r="DA107" s="321"/>
      <c r="DB107" s="414"/>
      <c r="DC107" s="322">
        <f t="shared" si="233"/>
        <v>0</v>
      </c>
      <c r="DD107" s="413"/>
      <c r="DE107" s="414"/>
      <c r="DF107" s="323">
        <f t="shared" si="234"/>
        <v>0</v>
      </c>
      <c r="DG107" s="323">
        <f t="shared" si="235"/>
        <v>0</v>
      </c>
      <c r="DH107" s="324">
        <f t="shared" si="236"/>
        <v>0</v>
      </c>
      <c r="DI107" s="325">
        <f t="shared" si="237"/>
        <v>0</v>
      </c>
      <c r="DJ107" s="177"/>
      <c r="DK107" s="315">
        <f t="shared" si="238"/>
        <v>0</v>
      </c>
      <c r="DL107" s="315">
        <f t="shared" si="239"/>
        <v>0</v>
      </c>
      <c r="DM107" s="315">
        <f t="shared" si="240"/>
        <v>0</v>
      </c>
      <c r="DN107" s="415"/>
      <c r="DO107" s="416"/>
      <c r="DP107" s="416"/>
      <c r="DQ107" s="416"/>
      <c r="DR107" s="417"/>
      <c r="DS107" s="416"/>
      <c r="DT107" s="416"/>
      <c r="DU107" s="416"/>
      <c r="DV107" s="418"/>
      <c r="DW107" s="416"/>
      <c r="DX107" s="416"/>
      <c r="DY107" s="419"/>
      <c r="DZ107" s="419"/>
      <c r="EA107" s="420"/>
      <c r="EB107" s="313"/>
      <c r="EC107" s="329" t="s">
        <v>133</v>
      </c>
      <c r="EF107" s="330">
        <f>'Datos Mes'!$B$23</f>
        <v>7000</v>
      </c>
      <c r="EG107" s="330">
        <f t="shared" si="241"/>
        <v>0</v>
      </c>
      <c r="EH107" s="330">
        <f t="shared" si="242"/>
        <v>0</v>
      </c>
      <c r="EI107" s="330" t="e">
        <f t="shared" si="243"/>
        <v>#DIV/0!</v>
      </c>
      <c r="EJ107" s="330" t="e">
        <f t="shared" si="244"/>
        <v>#DIV/0!</v>
      </c>
      <c r="EK107" s="330">
        <f t="shared" si="245"/>
        <v>0</v>
      </c>
      <c r="EL107" s="330">
        <f t="shared" si="246"/>
        <v>0</v>
      </c>
      <c r="EM107" s="330">
        <f t="shared" si="247"/>
        <v>0</v>
      </c>
      <c r="EN107" s="330">
        <f>'Datos Mes'!$B$24*AL107</f>
        <v>0</v>
      </c>
      <c r="EO107" s="330" t="e">
        <f>IF(SUM(EH107:EN107)&gt;'Datos Mes'!$B$21,'Datos Mes'!$B$21,SUM(EH107:EN107))</f>
        <v>#DIV/0!</v>
      </c>
      <c r="EP107" s="330" t="e">
        <f>IF(SUM(EH107:EN107)&gt;'Datos Mes'!$B$21,SUM(EH107:EN107)-EO107,0)</f>
        <v>#DIV/0!</v>
      </c>
      <c r="EQ107" s="330"/>
      <c r="ER107" s="330" t="e">
        <f>LOOKUP(EO107/AL107,'Datos Mes'!$B$75:$B$82,'Datos Mes'!$C$75:$C$82)*EQ107</f>
        <v>#DIV/0!</v>
      </c>
      <c r="ES107" s="330">
        <f>'Datos Mes'!$B$25*$AQ107</f>
        <v>0</v>
      </c>
      <c r="ET107" s="330">
        <f>'Datos Mes'!$B$26*$AQ107</f>
        <v>0</v>
      </c>
      <c r="EU107" s="330">
        <f t="shared" si="248"/>
        <v>0</v>
      </c>
      <c r="EV107" s="331" t="e">
        <f t="shared" si="249"/>
        <v>#DIV/0!</v>
      </c>
      <c r="EW107" s="455" t="s">
        <v>244</v>
      </c>
      <c r="EX107" s="457"/>
      <c r="EY107" s="331" t="e">
        <f>'Datos Mes'!$B$28*EO107</f>
        <v>#DIV/0!</v>
      </c>
      <c r="EZ107" s="331" t="e">
        <f>IF(EX107*'Datos Mes'!$B$19-EY107&gt;0,EX107*'Datos Mes'!$B$19-EY107,0)</f>
        <v>#DIV/0!</v>
      </c>
      <c r="FA107" s="456" t="s">
        <v>233</v>
      </c>
      <c r="FB107" s="455" t="s">
        <v>245</v>
      </c>
      <c r="FC107" s="333"/>
      <c r="FD107" s="331" t="e">
        <f t="shared" si="250"/>
        <v>#DIV/0!</v>
      </c>
      <c r="FE107" s="331" t="e">
        <f>IF(SUM(EH107:EN107)&gt;'Datos Mes'!$B$22,'Datos Mes'!$B$22,SUM(EH107:EN107))</f>
        <v>#DIV/0!</v>
      </c>
      <c r="FF107" s="331" t="e">
        <f>FE107*'Datos Mes'!$B$30</f>
        <v>#DIV/0!</v>
      </c>
      <c r="FG107" s="331" t="e">
        <f t="shared" si="251"/>
        <v>#DIV/0!</v>
      </c>
      <c r="FH107" s="331" t="e">
        <f t="shared" si="252"/>
        <v>#DIV/0!</v>
      </c>
      <c r="FI107" s="334" t="e">
        <f>LOOKUP(FH107,'Datos Mes'!$B$54:$B$69,'Datos Mes'!$C$54:$C$69)</f>
        <v>#DIV/0!</v>
      </c>
      <c r="FJ107" s="331" t="e">
        <f>LOOKUP(FH107,'Datos Mes'!$B$54:$B$69,'Datos Mes'!$E$54:$E$69)</f>
        <v>#DIV/0!</v>
      </c>
      <c r="FK107" s="331" t="e">
        <f t="shared" si="253"/>
        <v>#DIV/0!</v>
      </c>
      <c r="FL107" s="331">
        <f t="shared" si="254"/>
        <v>0</v>
      </c>
      <c r="FM107" s="331">
        <f t="shared" si="255"/>
        <v>0</v>
      </c>
      <c r="FN107" s="331">
        <f t="shared" si="256"/>
        <v>0</v>
      </c>
      <c r="FO107" s="331" t="e">
        <f t="shared" si="257"/>
        <v>#DIV/0!</v>
      </c>
      <c r="FP107" s="331" t="e">
        <f t="shared" si="258"/>
        <v>#DIV/0!</v>
      </c>
      <c r="FQ107" s="335" t="e">
        <f t="shared" si="259"/>
        <v>#DIV/0!</v>
      </c>
      <c r="FS107" s="331" t="e">
        <f t="shared" si="260"/>
        <v>#DIV/0!</v>
      </c>
      <c r="FT107" s="331" t="e">
        <f>IF($FB107="Activo",LOOKUP($FA107,'Datos Mes'!$A$87:$A$92,'Datos Mes'!$C$87:$C$92),0)*$EO107</f>
        <v>#DIV/0!</v>
      </c>
      <c r="FU107" s="331" t="e">
        <f>IF($FB107="Activo",'Datos Mes'!$B$31,0)*$EO107</f>
        <v>#DIV/0!</v>
      </c>
      <c r="FV107" s="331" t="e">
        <f>'Datos Mes'!$B$32*$EO107</f>
        <v>#DIV/0!</v>
      </c>
      <c r="FW107" s="331" t="e">
        <f>'Datos Mes'!$D$28*$EO107</f>
        <v>#DIV/0!</v>
      </c>
      <c r="FX107" s="331" t="e">
        <f t="shared" si="261"/>
        <v>#DIV/0!</v>
      </c>
      <c r="FY107" s="331" t="e">
        <f t="shared" si="219"/>
        <v>#DIV/0!</v>
      </c>
      <c r="FZ107" s="331" t="e">
        <f t="shared" si="220"/>
        <v>#DIV/0!</v>
      </c>
      <c r="GA107" s="331">
        <f>(AS107+'Datos Mes'!B$24)*30/12</f>
        <v>9035.326086956522</v>
      </c>
      <c r="GB107" s="331" t="e">
        <f t="shared" si="262"/>
        <v>#DIV/0!</v>
      </c>
      <c r="GC107" s="331" t="e">
        <f t="shared" si="263"/>
        <v>#DIV/0!</v>
      </c>
      <c r="GD107" s="333" t="e">
        <f t="shared" si="264"/>
        <v>#DIV/0!</v>
      </c>
    </row>
    <row r="108" spans="1:186" s="329" customFormat="1" ht="15.75" customHeight="1">
      <c r="A108" s="421"/>
      <c r="B108" s="421"/>
      <c r="C108" s="311">
        <f t="shared" si="221"/>
        <v>0</v>
      </c>
      <c r="D108" s="429"/>
      <c r="E108" s="429"/>
      <c r="F108" s="429"/>
      <c r="G108" s="429"/>
      <c r="H108" s="429"/>
      <c r="I108" s="429"/>
      <c r="J108" s="429"/>
      <c r="K108" s="429"/>
      <c r="L108" s="429"/>
      <c r="M108" s="429"/>
      <c r="N108" s="429"/>
      <c r="O108" s="429"/>
      <c r="P108" s="429"/>
      <c r="Q108" s="429"/>
      <c r="R108" s="312"/>
      <c r="S108" s="430"/>
      <c r="T108" s="429"/>
      <c r="U108" s="429"/>
      <c r="V108" s="429"/>
      <c r="W108" s="429"/>
      <c r="X108" s="429"/>
      <c r="Y108" s="429"/>
      <c r="Z108" s="429"/>
      <c r="AA108" s="429"/>
      <c r="AB108" s="429"/>
      <c r="AC108" s="429"/>
      <c r="AD108" s="429"/>
      <c r="AE108" s="429"/>
      <c r="AF108" s="429"/>
      <c r="AG108" s="429"/>
      <c r="AH108" s="429"/>
      <c r="AI108" s="431"/>
      <c r="AJ108" s="328"/>
      <c r="AK108" s="314">
        <f t="shared" si="223"/>
        <v>0</v>
      </c>
      <c r="AL108" s="469">
        <f t="shared" si="224"/>
        <v>0</v>
      </c>
      <c r="AM108" s="469">
        <f t="shared" si="225"/>
        <v>0</v>
      </c>
      <c r="AN108" s="470">
        <f t="shared" si="226"/>
        <v>0</v>
      </c>
      <c r="AO108" s="469">
        <f t="shared" si="217"/>
        <v>0</v>
      </c>
      <c r="AP108" s="469">
        <f t="shared" si="218"/>
        <v>0</v>
      </c>
      <c r="AQ108" s="471">
        <f t="shared" si="227"/>
        <v>0</v>
      </c>
      <c r="AR108" s="472">
        <f t="shared" si="222"/>
        <v>0</v>
      </c>
      <c r="AS108" s="422"/>
      <c r="AT108" s="423">
        <f t="shared" si="228"/>
        <v>0</v>
      </c>
      <c r="AU108" s="422"/>
      <c r="AV108" s="315">
        <f t="shared" si="229"/>
        <v>0</v>
      </c>
      <c r="AW108" s="422"/>
      <c r="AX108" s="422"/>
      <c r="AY108" s="315">
        <f t="shared" si="230"/>
        <v>0</v>
      </c>
      <c r="AZ108" s="315">
        <f>(AQ108)*'Datos Mes'!$B$27+DB108</f>
        <v>0</v>
      </c>
      <c r="BA108" s="421"/>
      <c r="BB108" s="427"/>
      <c r="BC108" s="438"/>
      <c r="BF108" s="473"/>
      <c r="BG108" s="317">
        <f>(COUNTIF($D108:$AI108,"LL")+DL108)*(AS108-'Datos Mes'!$B$23)</f>
        <v>0</v>
      </c>
      <c r="BH108" s="474">
        <f t="shared" si="231"/>
        <v>0</v>
      </c>
      <c r="BI108" s="402"/>
      <c r="BJ108" s="403"/>
      <c r="BK108" s="403"/>
      <c r="BL108" s="403"/>
      <c r="BM108" s="403"/>
      <c r="BN108" s="403"/>
      <c r="BO108" s="403"/>
      <c r="BP108" s="403"/>
      <c r="BQ108" s="403"/>
      <c r="BR108" s="403"/>
      <c r="BS108" s="403"/>
      <c r="BT108" s="404"/>
      <c r="BU108" s="404"/>
      <c r="BV108" s="404"/>
      <c r="BW108" s="405"/>
      <c r="BX108" s="406"/>
      <c r="BY108" s="403"/>
      <c r="BZ108" s="403"/>
      <c r="CA108" s="407"/>
      <c r="CB108" s="407"/>
      <c r="CC108" s="408"/>
      <c r="CD108" s="408"/>
      <c r="CE108" s="408"/>
      <c r="CF108" s="408"/>
      <c r="CG108" s="408"/>
      <c r="CH108" s="407"/>
      <c r="CI108" s="407"/>
      <c r="CJ108" s="408"/>
      <c r="CK108" s="408"/>
      <c r="CL108" s="408"/>
      <c r="CM108" s="408"/>
      <c r="CN108" s="408"/>
      <c r="CO108" s="407"/>
      <c r="CP108" s="409"/>
      <c r="CQ108" s="410"/>
      <c r="CR108" s="411"/>
      <c r="CS108" s="410"/>
      <c r="CT108" s="410"/>
      <c r="CU108" s="410"/>
      <c r="CV108" s="410"/>
      <c r="CW108" s="410"/>
      <c r="CX108" s="404"/>
      <c r="CY108" s="404"/>
      <c r="CZ108" s="320">
        <f t="shared" si="232"/>
        <v>0</v>
      </c>
      <c r="DA108" s="321"/>
      <c r="DB108" s="414"/>
      <c r="DC108" s="322">
        <f t="shared" si="233"/>
        <v>0</v>
      </c>
      <c r="DD108" s="413"/>
      <c r="DE108" s="414"/>
      <c r="DF108" s="323">
        <f t="shared" si="234"/>
        <v>0</v>
      </c>
      <c r="DG108" s="323">
        <f t="shared" si="235"/>
        <v>0</v>
      </c>
      <c r="DH108" s="324">
        <f t="shared" si="236"/>
        <v>0</v>
      </c>
      <c r="DI108" s="325">
        <f t="shared" si="237"/>
        <v>0</v>
      </c>
      <c r="DJ108" s="177"/>
      <c r="DK108" s="315">
        <f t="shared" si="238"/>
        <v>0</v>
      </c>
      <c r="DL108" s="315">
        <f t="shared" si="239"/>
        <v>0</v>
      </c>
      <c r="DM108" s="315">
        <f t="shared" si="240"/>
        <v>0</v>
      </c>
      <c r="DN108" s="415"/>
      <c r="DO108" s="416"/>
      <c r="DP108" s="416"/>
      <c r="DQ108" s="416"/>
      <c r="DR108" s="417"/>
      <c r="DS108" s="416"/>
      <c r="DT108" s="416"/>
      <c r="DU108" s="416"/>
      <c r="DV108" s="418"/>
      <c r="DW108" s="416"/>
      <c r="DX108" s="416"/>
      <c r="DY108" s="419"/>
      <c r="DZ108" s="419"/>
      <c r="EA108" s="420"/>
      <c r="EB108" s="313"/>
      <c r="EC108" s="329" t="s">
        <v>133</v>
      </c>
      <c r="EF108" s="330">
        <f>'Datos Mes'!$B$23</f>
        <v>7000</v>
      </c>
      <c r="EG108" s="330">
        <f t="shared" si="241"/>
        <v>0</v>
      </c>
      <c r="EH108" s="330">
        <f t="shared" si="242"/>
        <v>0</v>
      </c>
      <c r="EI108" s="330" t="e">
        <f t="shared" si="243"/>
        <v>#DIV/0!</v>
      </c>
      <c r="EJ108" s="330" t="e">
        <f t="shared" si="244"/>
        <v>#DIV/0!</v>
      </c>
      <c r="EK108" s="330">
        <f t="shared" si="245"/>
        <v>0</v>
      </c>
      <c r="EL108" s="330">
        <f t="shared" si="246"/>
        <v>0</v>
      </c>
      <c r="EM108" s="330">
        <f t="shared" si="247"/>
        <v>0</v>
      </c>
      <c r="EN108" s="330">
        <f>'Datos Mes'!$B$24*AL108</f>
        <v>0</v>
      </c>
      <c r="EO108" s="330" t="e">
        <f>IF(SUM(EH108:EN108)&gt;'Datos Mes'!$B$21,'Datos Mes'!$B$21,SUM(EH108:EN108))</f>
        <v>#DIV/0!</v>
      </c>
      <c r="EP108" s="330" t="e">
        <f>IF(SUM(EH108:EN108)&gt;'Datos Mes'!$B$21,SUM(EH108:EN108)-EO108,0)</f>
        <v>#DIV/0!</v>
      </c>
      <c r="EQ108" s="330"/>
      <c r="ER108" s="330" t="e">
        <f>LOOKUP(EO108/AL108,'Datos Mes'!$B$75:$B$82,'Datos Mes'!$C$75:$C$82)*EQ108</f>
        <v>#DIV/0!</v>
      </c>
      <c r="ES108" s="330">
        <f>'Datos Mes'!$B$25*$AQ108</f>
        <v>0</v>
      </c>
      <c r="ET108" s="330">
        <f>'Datos Mes'!$B$26*$AQ108</f>
        <v>0</v>
      </c>
      <c r="EU108" s="330">
        <f t="shared" si="248"/>
        <v>0</v>
      </c>
      <c r="EV108" s="331" t="e">
        <f t="shared" si="249"/>
        <v>#DIV/0!</v>
      </c>
      <c r="EW108" s="455" t="s">
        <v>244</v>
      </c>
      <c r="EX108" s="457"/>
      <c r="EY108" s="331" t="e">
        <f>'Datos Mes'!$B$28*EO108</f>
        <v>#DIV/0!</v>
      </c>
      <c r="EZ108" s="331" t="e">
        <f>IF(EX108*'Datos Mes'!$B$19-EY108&gt;0,EX108*'Datos Mes'!$B$19-EY108,0)</f>
        <v>#DIV/0!</v>
      </c>
      <c r="FA108" s="456" t="s">
        <v>233</v>
      </c>
      <c r="FB108" s="455" t="s">
        <v>245</v>
      </c>
      <c r="FC108" s="333"/>
      <c r="FD108" s="331" t="e">
        <f t="shared" si="250"/>
        <v>#DIV/0!</v>
      </c>
      <c r="FE108" s="331" t="e">
        <f>IF(SUM(EH108:EN108)&gt;'Datos Mes'!$B$22,'Datos Mes'!$B$22,SUM(EH108:EN108))</f>
        <v>#DIV/0!</v>
      </c>
      <c r="FF108" s="331" t="e">
        <f>FE108*'Datos Mes'!$B$30</f>
        <v>#DIV/0!</v>
      </c>
      <c r="FG108" s="331" t="e">
        <f t="shared" si="251"/>
        <v>#DIV/0!</v>
      </c>
      <c r="FH108" s="331" t="e">
        <f t="shared" si="252"/>
        <v>#DIV/0!</v>
      </c>
      <c r="FI108" s="334" t="e">
        <f>LOOKUP(FH108,'Datos Mes'!$B$54:$B$69,'Datos Mes'!$C$54:$C$69)</f>
        <v>#DIV/0!</v>
      </c>
      <c r="FJ108" s="331" t="e">
        <f>LOOKUP(FH108,'Datos Mes'!$B$54:$B$69,'Datos Mes'!$E$54:$E$69)</f>
        <v>#DIV/0!</v>
      </c>
      <c r="FK108" s="331" t="e">
        <f t="shared" si="253"/>
        <v>#DIV/0!</v>
      </c>
      <c r="FL108" s="331">
        <f t="shared" si="254"/>
        <v>0</v>
      </c>
      <c r="FM108" s="331">
        <f t="shared" si="255"/>
        <v>0</v>
      </c>
      <c r="FN108" s="331">
        <f t="shared" si="256"/>
        <v>0</v>
      </c>
      <c r="FO108" s="331" t="e">
        <f t="shared" si="257"/>
        <v>#DIV/0!</v>
      </c>
      <c r="FP108" s="331" t="e">
        <f t="shared" si="258"/>
        <v>#DIV/0!</v>
      </c>
      <c r="FQ108" s="335" t="e">
        <f t="shared" si="259"/>
        <v>#DIV/0!</v>
      </c>
      <c r="FS108" s="331" t="e">
        <f t="shared" si="260"/>
        <v>#DIV/0!</v>
      </c>
      <c r="FT108" s="331" t="e">
        <f>IF($FB108="Activo",LOOKUP($FA108,'Datos Mes'!$A$87:$A$92,'Datos Mes'!$C$87:$C$92),0)*$EO108</f>
        <v>#DIV/0!</v>
      </c>
      <c r="FU108" s="331" t="e">
        <f>IF($FB108="Activo",'Datos Mes'!$B$31,0)*$EO108</f>
        <v>#DIV/0!</v>
      </c>
      <c r="FV108" s="331" t="e">
        <f>'Datos Mes'!$B$32*$EO108</f>
        <v>#DIV/0!</v>
      </c>
      <c r="FW108" s="331" t="e">
        <f>'Datos Mes'!$D$28*$EO108</f>
        <v>#DIV/0!</v>
      </c>
      <c r="FX108" s="331" t="e">
        <f t="shared" si="261"/>
        <v>#DIV/0!</v>
      </c>
      <c r="FY108" s="331" t="e">
        <f t="shared" si="219"/>
        <v>#DIV/0!</v>
      </c>
      <c r="FZ108" s="331" t="e">
        <f t="shared" si="220"/>
        <v>#DIV/0!</v>
      </c>
      <c r="GA108" s="331">
        <f>(AS108+'Datos Mes'!B$24)*30/12</f>
        <v>9035.326086956522</v>
      </c>
      <c r="GB108" s="331" t="e">
        <f t="shared" si="262"/>
        <v>#DIV/0!</v>
      </c>
      <c r="GC108" s="331" t="e">
        <f t="shared" si="263"/>
        <v>#DIV/0!</v>
      </c>
      <c r="GD108" s="333" t="e">
        <f t="shared" si="264"/>
        <v>#DIV/0!</v>
      </c>
    </row>
    <row r="109" spans="1:186" s="329" customFormat="1" ht="15.75" customHeight="1">
      <c r="A109" s="421"/>
      <c r="B109" s="421"/>
      <c r="C109" s="311">
        <f t="shared" si="221"/>
        <v>0</v>
      </c>
      <c r="D109" s="429"/>
      <c r="E109" s="429"/>
      <c r="F109" s="429"/>
      <c r="G109" s="429"/>
      <c r="H109" s="429"/>
      <c r="I109" s="429"/>
      <c r="J109" s="429"/>
      <c r="K109" s="429"/>
      <c r="L109" s="429"/>
      <c r="M109" s="429"/>
      <c r="N109" s="429"/>
      <c r="O109" s="429"/>
      <c r="P109" s="429"/>
      <c r="Q109" s="429"/>
      <c r="R109" s="312"/>
      <c r="S109" s="430"/>
      <c r="T109" s="429"/>
      <c r="U109" s="429"/>
      <c r="V109" s="429"/>
      <c r="W109" s="429"/>
      <c r="X109" s="429"/>
      <c r="Y109" s="429"/>
      <c r="Z109" s="429"/>
      <c r="AA109" s="429"/>
      <c r="AB109" s="429"/>
      <c r="AC109" s="429"/>
      <c r="AD109" s="429"/>
      <c r="AE109" s="429"/>
      <c r="AF109" s="429"/>
      <c r="AG109" s="429"/>
      <c r="AH109" s="429"/>
      <c r="AI109" s="431"/>
      <c r="AJ109" s="328"/>
      <c r="AK109" s="314">
        <f t="shared" si="223"/>
        <v>0</v>
      </c>
      <c r="AL109" s="469">
        <f t="shared" si="224"/>
        <v>0</v>
      </c>
      <c r="AM109" s="469">
        <f t="shared" si="225"/>
        <v>0</v>
      </c>
      <c r="AN109" s="470">
        <f t="shared" si="226"/>
        <v>0</v>
      </c>
      <c r="AO109" s="469">
        <f t="shared" si="217"/>
        <v>0</v>
      </c>
      <c r="AP109" s="469">
        <f t="shared" si="218"/>
        <v>0</v>
      </c>
      <c r="AQ109" s="471">
        <f t="shared" si="227"/>
        <v>0</v>
      </c>
      <c r="AR109" s="472">
        <f t="shared" si="222"/>
        <v>0</v>
      </c>
      <c r="AS109" s="422"/>
      <c r="AT109" s="423">
        <f t="shared" si="228"/>
        <v>0</v>
      </c>
      <c r="AU109" s="422"/>
      <c r="AV109" s="315">
        <f t="shared" si="229"/>
        <v>0</v>
      </c>
      <c r="AW109" s="422"/>
      <c r="AX109" s="422"/>
      <c r="AY109" s="315">
        <f t="shared" si="230"/>
        <v>0</v>
      </c>
      <c r="AZ109" s="315">
        <f>(AQ109)*'Datos Mes'!$B$27+DB109</f>
        <v>0</v>
      </c>
      <c r="BA109" s="421"/>
      <c r="BB109" s="427"/>
      <c r="BC109" s="438"/>
      <c r="BF109" s="473"/>
      <c r="BG109" s="317">
        <f>(COUNTIF($D109:$AI109,"LL")+DL109)*(AS109-'Datos Mes'!$B$23)</f>
        <v>0</v>
      </c>
      <c r="BH109" s="474">
        <f t="shared" si="231"/>
        <v>0</v>
      </c>
      <c r="BI109" s="402"/>
      <c r="BJ109" s="403"/>
      <c r="BK109" s="403"/>
      <c r="BL109" s="403"/>
      <c r="BM109" s="403"/>
      <c r="BN109" s="403"/>
      <c r="BO109" s="403"/>
      <c r="BP109" s="403"/>
      <c r="BQ109" s="403"/>
      <c r="BR109" s="403"/>
      <c r="BS109" s="403"/>
      <c r="BT109" s="404"/>
      <c r="BU109" s="404"/>
      <c r="BV109" s="404"/>
      <c r="BW109" s="405"/>
      <c r="BX109" s="406"/>
      <c r="BY109" s="403"/>
      <c r="BZ109" s="403"/>
      <c r="CA109" s="407"/>
      <c r="CB109" s="407"/>
      <c r="CC109" s="408"/>
      <c r="CD109" s="408"/>
      <c r="CE109" s="408"/>
      <c r="CF109" s="408"/>
      <c r="CG109" s="408"/>
      <c r="CH109" s="407"/>
      <c r="CI109" s="407"/>
      <c r="CJ109" s="408"/>
      <c r="CK109" s="408"/>
      <c r="CL109" s="408"/>
      <c r="CM109" s="408"/>
      <c r="CN109" s="408"/>
      <c r="CO109" s="407"/>
      <c r="CP109" s="409"/>
      <c r="CQ109" s="410"/>
      <c r="CR109" s="411"/>
      <c r="CS109" s="410"/>
      <c r="CT109" s="410"/>
      <c r="CU109" s="410"/>
      <c r="CV109" s="410"/>
      <c r="CW109" s="410"/>
      <c r="CX109" s="404"/>
      <c r="CY109" s="404"/>
      <c r="CZ109" s="320">
        <f t="shared" si="232"/>
        <v>0</v>
      </c>
      <c r="DA109" s="321"/>
      <c r="DB109" s="414"/>
      <c r="DC109" s="322">
        <f t="shared" si="233"/>
        <v>0</v>
      </c>
      <c r="DD109" s="413"/>
      <c r="DE109" s="414"/>
      <c r="DF109" s="323">
        <f t="shared" si="234"/>
        <v>0</v>
      </c>
      <c r="DG109" s="323">
        <f t="shared" si="235"/>
        <v>0</v>
      </c>
      <c r="DH109" s="324">
        <f t="shared" si="236"/>
        <v>0</v>
      </c>
      <c r="DI109" s="325">
        <f t="shared" si="237"/>
        <v>0</v>
      </c>
      <c r="DJ109" s="177"/>
      <c r="DK109" s="315">
        <f t="shared" si="238"/>
        <v>0</v>
      </c>
      <c r="DL109" s="315">
        <f t="shared" si="239"/>
        <v>0</v>
      </c>
      <c r="DM109" s="315">
        <f t="shared" si="240"/>
        <v>0</v>
      </c>
      <c r="DN109" s="415"/>
      <c r="DO109" s="416"/>
      <c r="DP109" s="416"/>
      <c r="DQ109" s="416"/>
      <c r="DR109" s="417"/>
      <c r="DS109" s="416"/>
      <c r="DT109" s="416"/>
      <c r="DU109" s="416"/>
      <c r="DV109" s="418"/>
      <c r="DW109" s="416"/>
      <c r="DX109" s="416"/>
      <c r="DY109" s="419"/>
      <c r="DZ109" s="419"/>
      <c r="EA109" s="420"/>
      <c r="EB109" s="313"/>
      <c r="EC109" s="329" t="s">
        <v>133</v>
      </c>
      <c r="EF109" s="330">
        <f>'Datos Mes'!$B$23</f>
        <v>7000</v>
      </c>
      <c r="EG109" s="330">
        <f t="shared" si="241"/>
        <v>0</v>
      </c>
      <c r="EH109" s="330">
        <f t="shared" si="242"/>
        <v>0</v>
      </c>
      <c r="EI109" s="330" t="e">
        <f t="shared" si="243"/>
        <v>#DIV/0!</v>
      </c>
      <c r="EJ109" s="330" t="e">
        <f t="shared" si="244"/>
        <v>#DIV/0!</v>
      </c>
      <c r="EK109" s="330">
        <f t="shared" si="245"/>
        <v>0</v>
      </c>
      <c r="EL109" s="330">
        <f t="shared" si="246"/>
        <v>0</v>
      </c>
      <c r="EM109" s="330">
        <f t="shared" si="247"/>
        <v>0</v>
      </c>
      <c r="EN109" s="330">
        <f>'Datos Mes'!$B$24*AL109</f>
        <v>0</v>
      </c>
      <c r="EO109" s="330" t="e">
        <f>IF(SUM(EH109:EN109)&gt;'Datos Mes'!$B$21,'Datos Mes'!$B$21,SUM(EH109:EN109))</f>
        <v>#DIV/0!</v>
      </c>
      <c r="EP109" s="330" t="e">
        <f>IF(SUM(EH109:EN109)&gt;'Datos Mes'!$B$21,SUM(EH109:EN109)-EO109,0)</f>
        <v>#DIV/0!</v>
      </c>
      <c r="EQ109" s="330"/>
      <c r="ER109" s="330" t="e">
        <f>LOOKUP(EO109/AL109,'Datos Mes'!$B$75:$B$82,'Datos Mes'!$C$75:$C$82)*EQ109</f>
        <v>#DIV/0!</v>
      </c>
      <c r="ES109" s="330">
        <f>'Datos Mes'!$B$25*$AQ109</f>
        <v>0</v>
      </c>
      <c r="ET109" s="330">
        <f>'Datos Mes'!$B$26*$AQ109</f>
        <v>0</v>
      </c>
      <c r="EU109" s="330">
        <f t="shared" si="248"/>
        <v>0</v>
      </c>
      <c r="EV109" s="331" t="e">
        <f t="shared" si="249"/>
        <v>#DIV/0!</v>
      </c>
      <c r="EW109" s="455" t="s">
        <v>244</v>
      </c>
      <c r="EX109" s="457"/>
      <c r="EY109" s="331" t="e">
        <f>'Datos Mes'!$B$28*EO109</f>
        <v>#DIV/0!</v>
      </c>
      <c r="EZ109" s="331" t="e">
        <f>IF(EX109*'Datos Mes'!$B$19-EY109&gt;0,EX109*'Datos Mes'!$B$19-EY109,0)</f>
        <v>#DIV/0!</v>
      </c>
      <c r="FA109" s="456" t="s">
        <v>233</v>
      </c>
      <c r="FB109" s="455" t="s">
        <v>245</v>
      </c>
      <c r="FC109" s="333"/>
      <c r="FD109" s="331" t="e">
        <f t="shared" si="250"/>
        <v>#DIV/0!</v>
      </c>
      <c r="FE109" s="331" t="e">
        <f>IF(SUM(EH109:EN109)&gt;'Datos Mes'!$B$22,'Datos Mes'!$B$22,SUM(EH109:EN109))</f>
        <v>#DIV/0!</v>
      </c>
      <c r="FF109" s="331" t="e">
        <f>FE109*'Datos Mes'!$B$30</f>
        <v>#DIV/0!</v>
      </c>
      <c r="FG109" s="331" t="e">
        <f t="shared" si="251"/>
        <v>#DIV/0!</v>
      </c>
      <c r="FH109" s="331" t="e">
        <f t="shared" si="252"/>
        <v>#DIV/0!</v>
      </c>
      <c r="FI109" s="334" t="e">
        <f>LOOKUP(FH109,'Datos Mes'!$B$54:$B$69,'Datos Mes'!$C$54:$C$69)</f>
        <v>#DIV/0!</v>
      </c>
      <c r="FJ109" s="331" t="e">
        <f>LOOKUP(FH109,'Datos Mes'!$B$54:$B$69,'Datos Mes'!$E$54:$E$69)</f>
        <v>#DIV/0!</v>
      </c>
      <c r="FK109" s="331" t="e">
        <f t="shared" si="253"/>
        <v>#DIV/0!</v>
      </c>
      <c r="FL109" s="331">
        <f t="shared" si="254"/>
        <v>0</v>
      </c>
      <c r="FM109" s="331">
        <f t="shared" si="255"/>
        <v>0</v>
      </c>
      <c r="FN109" s="331">
        <f t="shared" si="256"/>
        <v>0</v>
      </c>
      <c r="FO109" s="331" t="e">
        <f t="shared" si="257"/>
        <v>#DIV/0!</v>
      </c>
      <c r="FP109" s="331" t="e">
        <f t="shared" si="258"/>
        <v>#DIV/0!</v>
      </c>
      <c r="FQ109" s="335" t="e">
        <f t="shared" si="259"/>
        <v>#DIV/0!</v>
      </c>
      <c r="FS109" s="331" t="e">
        <f t="shared" si="260"/>
        <v>#DIV/0!</v>
      </c>
      <c r="FT109" s="331" t="e">
        <f>IF($FB109="Activo",LOOKUP($FA109,'Datos Mes'!$A$87:$A$92,'Datos Mes'!$C$87:$C$92),0)*$EO109</f>
        <v>#DIV/0!</v>
      </c>
      <c r="FU109" s="331" t="e">
        <f>IF($FB109="Activo",'Datos Mes'!$B$31,0)*$EO109</f>
        <v>#DIV/0!</v>
      </c>
      <c r="FV109" s="331" t="e">
        <f>'Datos Mes'!$B$32*$EO109</f>
        <v>#DIV/0!</v>
      </c>
      <c r="FW109" s="331" t="e">
        <f>'Datos Mes'!$D$28*$EO109</f>
        <v>#DIV/0!</v>
      </c>
      <c r="FX109" s="331" t="e">
        <f t="shared" si="261"/>
        <v>#DIV/0!</v>
      </c>
      <c r="FY109" s="331" t="e">
        <f t="shared" si="219"/>
        <v>#DIV/0!</v>
      </c>
      <c r="FZ109" s="331" t="e">
        <f t="shared" si="220"/>
        <v>#DIV/0!</v>
      </c>
      <c r="GA109" s="331">
        <f>(AS109+'Datos Mes'!B$24)*30/12</f>
        <v>9035.326086956522</v>
      </c>
      <c r="GB109" s="331" t="e">
        <f t="shared" si="262"/>
        <v>#DIV/0!</v>
      </c>
      <c r="GC109" s="331" t="e">
        <f t="shared" si="263"/>
        <v>#DIV/0!</v>
      </c>
      <c r="GD109" s="333" t="e">
        <f t="shared" si="264"/>
        <v>#DIV/0!</v>
      </c>
    </row>
    <row r="110" spans="1:186" s="329" customFormat="1" ht="15.75" customHeight="1">
      <c r="A110" s="421"/>
      <c r="B110" s="421"/>
      <c r="C110" s="311">
        <f t="shared" si="221"/>
        <v>0</v>
      </c>
      <c r="D110" s="429"/>
      <c r="E110" s="429"/>
      <c r="F110" s="429"/>
      <c r="G110" s="429"/>
      <c r="H110" s="429"/>
      <c r="I110" s="429"/>
      <c r="J110" s="429"/>
      <c r="K110" s="429"/>
      <c r="L110" s="429"/>
      <c r="M110" s="429"/>
      <c r="N110" s="429"/>
      <c r="O110" s="429"/>
      <c r="P110" s="429"/>
      <c r="Q110" s="429"/>
      <c r="R110" s="312"/>
      <c r="S110" s="430"/>
      <c r="T110" s="429"/>
      <c r="U110" s="429"/>
      <c r="V110" s="429"/>
      <c r="W110" s="429"/>
      <c r="X110" s="429"/>
      <c r="Y110" s="429"/>
      <c r="Z110" s="429"/>
      <c r="AA110" s="429"/>
      <c r="AB110" s="429"/>
      <c r="AC110" s="429"/>
      <c r="AD110" s="429"/>
      <c r="AE110" s="429"/>
      <c r="AF110" s="429"/>
      <c r="AG110" s="429"/>
      <c r="AH110" s="429"/>
      <c r="AI110" s="431"/>
      <c r="AJ110" s="328"/>
      <c r="AK110" s="314">
        <f t="shared" si="223"/>
        <v>0</v>
      </c>
      <c r="AL110" s="469">
        <f t="shared" si="224"/>
        <v>0</v>
      </c>
      <c r="AM110" s="469">
        <f t="shared" si="225"/>
        <v>0</v>
      </c>
      <c r="AN110" s="470">
        <f t="shared" si="226"/>
        <v>0</v>
      </c>
      <c r="AO110" s="469">
        <f t="shared" si="217"/>
        <v>0</v>
      </c>
      <c r="AP110" s="469">
        <f t="shared" si="218"/>
        <v>0</v>
      </c>
      <c r="AQ110" s="471">
        <f t="shared" si="227"/>
        <v>0</v>
      </c>
      <c r="AR110" s="472">
        <f t="shared" si="222"/>
        <v>0</v>
      </c>
      <c r="AS110" s="422"/>
      <c r="AT110" s="423">
        <f t="shared" si="228"/>
        <v>0</v>
      </c>
      <c r="AU110" s="422"/>
      <c r="AV110" s="315">
        <f t="shared" si="229"/>
        <v>0</v>
      </c>
      <c r="AW110" s="422"/>
      <c r="AX110" s="422"/>
      <c r="AY110" s="315">
        <f t="shared" si="230"/>
        <v>0</v>
      </c>
      <c r="AZ110" s="315">
        <f>(AQ110)*'Datos Mes'!$B$27+DB110</f>
        <v>0</v>
      </c>
      <c r="BA110" s="421"/>
      <c r="BB110" s="427"/>
      <c r="BC110" s="438"/>
      <c r="BF110" s="473"/>
      <c r="BG110" s="317">
        <f>(COUNTIF($D110:$AI110,"LL")+DL110)*(AS110-'Datos Mes'!$B$23)</f>
        <v>0</v>
      </c>
      <c r="BH110" s="474">
        <f t="shared" si="231"/>
        <v>0</v>
      </c>
      <c r="BI110" s="402"/>
      <c r="BJ110" s="403"/>
      <c r="BK110" s="403"/>
      <c r="BL110" s="403"/>
      <c r="BM110" s="403"/>
      <c r="BN110" s="403"/>
      <c r="BO110" s="403"/>
      <c r="BP110" s="403"/>
      <c r="BQ110" s="403"/>
      <c r="BR110" s="403"/>
      <c r="BS110" s="403"/>
      <c r="BT110" s="404"/>
      <c r="BU110" s="404"/>
      <c r="BV110" s="404"/>
      <c r="BW110" s="405"/>
      <c r="BX110" s="406"/>
      <c r="BY110" s="403"/>
      <c r="BZ110" s="403"/>
      <c r="CA110" s="407"/>
      <c r="CB110" s="407"/>
      <c r="CC110" s="408"/>
      <c r="CD110" s="408"/>
      <c r="CE110" s="408"/>
      <c r="CF110" s="408"/>
      <c r="CG110" s="408"/>
      <c r="CH110" s="407"/>
      <c r="CI110" s="407"/>
      <c r="CJ110" s="408"/>
      <c r="CK110" s="408"/>
      <c r="CL110" s="408"/>
      <c r="CM110" s="408"/>
      <c r="CN110" s="408"/>
      <c r="CO110" s="407"/>
      <c r="CP110" s="409"/>
      <c r="CQ110" s="410"/>
      <c r="CR110" s="411"/>
      <c r="CS110" s="410"/>
      <c r="CT110" s="410"/>
      <c r="CU110" s="410"/>
      <c r="CV110" s="410"/>
      <c r="CW110" s="410"/>
      <c r="CX110" s="404"/>
      <c r="CY110" s="404"/>
      <c r="CZ110" s="320">
        <f t="shared" si="232"/>
        <v>0</v>
      </c>
      <c r="DA110" s="321"/>
      <c r="DB110" s="414"/>
      <c r="DC110" s="322">
        <f t="shared" si="233"/>
        <v>0</v>
      </c>
      <c r="DD110" s="413"/>
      <c r="DE110" s="414"/>
      <c r="DF110" s="323">
        <f t="shared" si="234"/>
        <v>0</v>
      </c>
      <c r="DG110" s="323">
        <f t="shared" si="235"/>
        <v>0</v>
      </c>
      <c r="DH110" s="324">
        <f t="shared" si="236"/>
        <v>0</v>
      </c>
      <c r="DI110" s="325">
        <f t="shared" si="237"/>
        <v>0</v>
      </c>
      <c r="DJ110" s="177"/>
      <c r="DK110" s="315">
        <f t="shared" si="238"/>
        <v>0</v>
      </c>
      <c r="DL110" s="315">
        <f t="shared" si="239"/>
        <v>0</v>
      </c>
      <c r="DM110" s="315">
        <f t="shared" si="240"/>
        <v>0</v>
      </c>
      <c r="DN110" s="415"/>
      <c r="DO110" s="416"/>
      <c r="DP110" s="416"/>
      <c r="DQ110" s="416"/>
      <c r="DR110" s="417"/>
      <c r="DS110" s="416"/>
      <c r="DT110" s="416"/>
      <c r="DU110" s="416"/>
      <c r="DV110" s="418"/>
      <c r="DW110" s="416"/>
      <c r="DX110" s="416"/>
      <c r="DY110" s="419"/>
      <c r="DZ110" s="419"/>
      <c r="EA110" s="420"/>
      <c r="EB110" s="313"/>
      <c r="EC110" s="329" t="s">
        <v>133</v>
      </c>
      <c r="EF110" s="330">
        <f>'Datos Mes'!$B$23</f>
        <v>7000</v>
      </c>
      <c r="EG110" s="330">
        <f t="shared" si="241"/>
        <v>0</v>
      </c>
      <c r="EH110" s="330">
        <f t="shared" si="242"/>
        <v>0</v>
      </c>
      <c r="EI110" s="330" t="e">
        <f t="shared" si="243"/>
        <v>#DIV/0!</v>
      </c>
      <c r="EJ110" s="330" t="e">
        <f t="shared" si="244"/>
        <v>#DIV/0!</v>
      </c>
      <c r="EK110" s="330">
        <f t="shared" si="245"/>
        <v>0</v>
      </c>
      <c r="EL110" s="330">
        <f t="shared" si="246"/>
        <v>0</v>
      </c>
      <c r="EM110" s="330">
        <f t="shared" si="247"/>
        <v>0</v>
      </c>
      <c r="EN110" s="330">
        <f>'Datos Mes'!$B$24*AL110</f>
        <v>0</v>
      </c>
      <c r="EO110" s="330" t="e">
        <f>IF(SUM(EH110:EN110)&gt;'Datos Mes'!$B$21,'Datos Mes'!$B$21,SUM(EH110:EN110))</f>
        <v>#DIV/0!</v>
      </c>
      <c r="EP110" s="330" t="e">
        <f>IF(SUM(EH110:EN110)&gt;'Datos Mes'!$B$21,SUM(EH110:EN110)-EO110,0)</f>
        <v>#DIV/0!</v>
      </c>
      <c r="EQ110" s="330"/>
      <c r="ER110" s="330" t="e">
        <f>LOOKUP(EO110/AL110,'Datos Mes'!$B$75:$B$82,'Datos Mes'!$C$75:$C$82)*EQ110</f>
        <v>#DIV/0!</v>
      </c>
      <c r="ES110" s="330">
        <f>'Datos Mes'!$B$25*$AQ110</f>
        <v>0</v>
      </c>
      <c r="ET110" s="330">
        <f>'Datos Mes'!$B$26*$AQ110</f>
        <v>0</v>
      </c>
      <c r="EU110" s="330">
        <f t="shared" si="248"/>
        <v>0</v>
      </c>
      <c r="EV110" s="331" t="e">
        <f t="shared" si="249"/>
        <v>#DIV/0!</v>
      </c>
      <c r="EW110" s="455" t="s">
        <v>244</v>
      </c>
      <c r="EX110" s="457"/>
      <c r="EY110" s="331" t="e">
        <f>'Datos Mes'!$B$28*EO110</f>
        <v>#DIV/0!</v>
      </c>
      <c r="EZ110" s="331" t="e">
        <f>IF(EX110*'Datos Mes'!$B$19-EY110&gt;0,EX110*'Datos Mes'!$B$19-EY110,0)</f>
        <v>#DIV/0!</v>
      </c>
      <c r="FA110" s="456" t="s">
        <v>233</v>
      </c>
      <c r="FB110" s="455" t="s">
        <v>245</v>
      </c>
      <c r="FC110" s="333"/>
      <c r="FD110" s="331" t="e">
        <f t="shared" si="250"/>
        <v>#DIV/0!</v>
      </c>
      <c r="FE110" s="331" t="e">
        <f>IF(SUM(EH110:EN110)&gt;'Datos Mes'!$B$22,'Datos Mes'!$B$22,SUM(EH110:EN110))</f>
        <v>#DIV/0!</v>
      </c>
      <c r="FF110" s="331" t="e">
        <f>FE110*'Datos Mes'!$B$30</f>
        <v>#DIV/0!</v>
      </c>
      <c r="FG110" s="331" t="e">
        <f t="shared" si="251"/>
        <v>#DIV/0!</v>
      </c>
      <c r="FH110" s="331" t="e">
        <f t="shared" si="252"/>
        <v>#DIV/0!</v>
      </c>
      <c r="FI110" s="334" t="e">
        <f>LOOKUP(FH110,'Datos Mes'!$B$54:$B$69,'Datos Mes'!$C$54:$C$69)</f>
        <v>#DIV/0!</v>
      </c>
      <c r="FJ110" s="331" t="e">
        <f>LOOKUP(FH110,'Datos Mes'!$B$54:$B$69,'Datos Mes'!$E$54:$E$69)</f>
        <v>#DIV/0!</v>
      </c>
      <c r="FK110" s="331" t="e">
        <f t="shared" si="253"/>
        <v>#DIV/0!</v>
      </c>
      <c r="FL110" s="331">
        <f t="shared" si="254"/>
        <v>0</v>
      </c>
      <c r="FM110" s="331">
        <f t="shared" si="255"/>
        <v>0</v>
      </c>
      <c r="FN110" s="331">
        <f t="shared" si="256"/>
        <v>0</v>
      </c>
      <c r="FO110" s="331" t="e">
        <f t="shared" si="257"/>
        <v>#DIV/0!</v>
      </c>
      <c r="FP110" s="331" t="e">
        <f t="shared" si="258"/>
        <v>#DIV/0!</v>
      </c>
      <c r="FQ110" s="335" t="e">
        <f t="shared" si="259"/>
        <v>#DIV/0!</v>
      </c>
      <c r="FS110" s="331" t="e">
        <f t="shared" si="260"/>
        <v>#DIV/0!</v>
      </c>
      <c r="FT110" s="331" t="e">
        <f>IF($FB110="Activo",LOOKUP($FA110,'Datos Mes'!$A$87:$A$92,'Datos Mes'!$C$87:$C$92),0)*$EO110</f>
        <v>#DIV/0!</v>
      </c>
      <c r="FU110" s="331" t="e">
        <f>IF($FB110="Activo",'Datos Mes'!$B$31,0)*$EO110</f>
        <v>#DIV/0!</v>
      </c>
      <c r="FV110" s="331" t="e">
        <f>'Datos Mes'!$B$32*$EO110</f>
        <v>#DIV/0!</v>
      </c>
      <c r="FW110" s="331" t="e">
        <f>'Datos Mes'!$D$28*$EO110</f>
        <v>#DIV/0!</v>
      </c>
      <c r="FX110" s="331" t="e">
        <f t="shared" si="261"/>
        <v>#DIV/0!</v>
      </c>
      <c r="FY110" s="331" t="e">
        <f t="shared" si="219"/>
        <v>#DIV/0!</v>
      </c>
      <c r="FZ110" s="331" t="e">
        <f t="shared" si="220"/>
        <v>#DIV/0!</v>
      </c>
      <c r="GA110" s="331">
        <f>(AS110+'Datos Mes'!B$24)*30/12</f>
        <v>9035.326086956522</v>
      </c>
      <c r="GB110" s="331" t="e">
        <f t="shared" si="262"/>
        <v>#DIV/0!</v>
      </c>
      <c r="GC110" s="331" t="e">
        <f t="shared" si="263"/>
        <v>#DIV/0!</v>
      </c>
      <c r="GD110" s="333" t="e">
        <f t="shared" si="264"/>
        <v>#DIV/0!</v>
      </c>
    </row>
    <row r="111" spans="1:186" s="329" customFormat="1" ht="15.75" customHeight="1">
      <c r="A111" s="421"/>
      <c r="B111" s="421"/>
      <c r="C111" s="311">
        <f t="shared" si="221"/>
        <v>0</v>
      </c>
      <c r="D111" s="429"/>
      <c r="E111" s="429"/>
      <c r="F111" s="429"/>
      <c r="G111" s="429"/>
      <c r="H111" s="429"/>
      <c r="I111" s="429"/>
      <c r="J111" s="429"/>
      <c r="K111" s="429"/>
      <c r="L111" s="429"/>
      <c r="M111" s="429"/>
      <c r="N111" s="429"/>
      <c r="O111" s="429"/>
      <c r="P111" s="429"/>
      <c r="Q111" s="429"/>
      <c r="R111" s="312"/>
      <c r="S111" s="430"/>
      <c r="T111" s="429"/>
      <c r="U111" s="429"/>
      <c r="V111" s="429"/>
      <c r="W111" s="429"/>
      <c r="X111" s="429"/>
      <c r="Y111" s="429"/>
      <c r="Z111" s="429"/>
      <c r="AA111" s="429"/>
      <c r="AB111" s="429"/>
      <c r="AC111" s="429"/>
      <c r="AD111" s="429"/>
      <c r="AE111" s="429"/>
      <c r="AF111" s="429"/>
      <c r="AG111" s="429"/>
      <c r="AH111" s="429"/>
      <c r="AI111" s="431"/>
      <c r="AJ111" s="328"/>
      <c r="AK111" s="314">
        <f t="shared" si="223"/>
        <v>0</v>
      </c>
      <c r="AL111" s="469">
        <f t="shared" si="224"/>
        <v>0</v>
      </c>
      <c r="AM111" s="469">
        <f t="shared" si="225"/>
        <v>0</v>
      </c>
      <c r="AN111" s="470">
        <f t="shared" si="226"/>
        <v>0</v>
      </c>
      <c r="AO111" s="469">
        <f t="shared" si="217"/>
        <v>0</v>
      </c>
      <c r="AP111" s="469">
        <f t="shared" si="218"/>
        <v>0</v>
      </c>
      <c r="AQ111" s="471">
        <f t="shared" si="227"/>
        <v>0</v>
      </c>
      <c r="AR111" s="472">
        <f t="shared" si="222"/>
        <v>0</v>
      </c>
      <c r="AS111" s="422"/>
      <c r="AT111" s="423">
        <f t="shared" si="228"/>
        <v>0</v>
      </c>
      <c r="AU111" s="422"/>
      <c r="AV111" s="315">
        <f t="shared" si="229"/>
        <v>0</v>
      </c>
      <c r="AW111" s="422"/>
      <c r="AX111" s="422"/>
      <c r="AY111" s="315">
        <f t="shared" si="230"/>
        <v>0</v>
      </c>
      <c r="AZ111" s="315">
        <f>(AQ111)*'Datos Mes'!$B$27+DB111</f>
        <v>0</v>
      </c>
      <c r="BA111" s="421"/>
      <c r="BB111" s="427"/>
      <c r="BC111" s="438"/>
      <c r="BF111" s="473"/>
      <c r="BG111" s="317">
        <f>(COUNTIF($D111:$AI111,"LL")+DL111)*(AS111-'Datos Mes'!$B$23)</f>
        <v>0</v>
      </c>
      <c r="BH111" s="474">
        <f t="shared" si="231"/>
        <v>0</v>
      </c>
      <c r="BI111" s="402"/>
      <c r="BJ111" s="403"/>
      <c r="BK111" s="403"/>
      <c r="BL111" s="403"/>
      <c r="BM111" s="403"/>
      <c r="BN111" s="403"/>
      <c r="BO111" s="403"/>
      <c r="BP111" s="403"/>
      <c r="BQ111" s="403"/>
      <c r="BR111" s="403"/>
      <c r="BS111" s="403"/>
      <c r="BT111" s="404"/>
      <c r="BU111" s="404"/>
      <c r="BV111" s="404"/>
      <c r="BW111" s="405"/>
      <c r="BX111" s="406"/>
      <c r="BY111" s="403"/>
      <c r="BZ111" s="403"/>
      <c r="CA111" s="407"/>
      <c r="CB111" s="407"/>
      <c r="CC111" s="408"/>
      <c r="CD111" s="408"/>
      <c r="CE111" s="408"/>
      <c r="CF111" s="408"/>
      <c r="CG111" s="408"/>
      <c r="CH111" s="407"/>
      <c r="CI111" s="407"/>
      <c r="CJ111" s="408"/>
      <c r="CK111" s="408"/>
      <c r="CL111" s="408"/>
      <c r="CM111" s="408"/>
      <c r="CN111" s="408"/>
      <c r="CO111" s="407"/>
      <c r="CP111" s="409"/>
      <c r="CQ111" s="410"/>
      <c r="CR111" s="411"/>
      <c r="CS111" s="410"/>
      <c r="CT111" s="410"/>
      <c r="CU111" s="410"/>
      <c r="CV111" s="410"/>
      <c r="CW111" s="410"/>
      <c r="CX111" s="404"/>
      <c r="CY111" s="404"/>
      <c r="CZ111" s="320">
        <f t="shared" si="232"/>
        <v>0</v>
      </c>
      <c r="DA111" s="321"/>
      <c r="DB111" s="414"/>
      <c r="DC111" s="322">
        <f t="shared" si="233"/>
        <v>0</v>
      </c>
      <c r="DD111" s="413"/>
      <c r="DE111" s="414"/>
      <c r="DF111" s="323">
        <f t="shared" si="234"/>
        <v>0</v>
      </c>
      <c r="DG111" s="323">
        <f t="shared" si="235"/>
        <v>0</v>
      </c>
      <c r="DH111" s="324">
        <f t="shared" si="236"/>
        <v>0</v>
      </c>
      <c r="DI111" s="325">
        <f t="shared" si="237"/>
        <v>0</v>
      </c>
      <c r="DJ111" s="177"/>
      <c r="DK111" s="315">
        <f t="shared" si="238"/>
        <v>0</v>
      </c>
      <c r="DL111" s="315">
        <f t="shared" si="239"/>
        <v>0</v>
      </c>
      <c r="DM111" s="315">
        <f t="shared" si="240"/>
        <v>0</v>
      </c>
      <c r="DN111" s="415"/>
      <c r="DO111" s="416"/>
      <c r="DP111" s="416"/>
      <c r="DQ111" s="416"/>
      <c r="DR111" s="417"/>
      <c r="DS111" s="416"/>
      <c r="DT111" s="416"/>
      <c r="DU111" s="416"/>
      <c r="DV111" s="418"/>
      <c r="DW111" s="416"/>
      <c r="DX111" s="416"/>
      <c r="DY111" s="419"/>
      <c r="DZ111" s="419"/>
      <c r="EA111" s="420"/>
      <c r="EB111" s="313"/>
      <c r="EC111" s="329" t="s">
        <v>133</v>
      </c>
      <c r="EF111" s="330">
        <f>'Datos Mes'!$B$23</f>
        <v>7000</v>
      </c>
      <c r="EG111" s="330">
        <f t="shared" si="241"/>
        <v>0</v>
      </c>
      <c r="EH111" s="330">
        <f t="shared" si="242"/>
        <v>0</v>
      </c>
      <c r="EI111" s="330" t="e">
        <f t="shared" si="243"/>
        <v>#DIV/0!</v>
      </c>
      <c r="EJ111" s="330" t="e">
        <f t="shared" si="244"/>
        <v>#DIV/0!</v>
      </c>
      <c r="EK111" s="330">
        <f t="shared" si="245"/>
        <v>0</v>
      </c>
      <c r="EL111" s="330">
        <f t="shared" si="246"/>
        <v>0</v>
      </c>
      <c r="EM111" s="330">
        <f t="shared" si="247"/>
        <v>0</v>
      </c>
      <c r="EN111" s="330">
        <f>'Datos Mes'!$B$24*AL111</f>
        <v>0</v>
      </c>
      <c r="EO111" s="330" t="e">
        <f>IF(SUM(EH111:EN111)&gt;'Datos Mes'!$B$21,'Datos Mes'!$B$21,SUM(EH111:EN111))</f>
        <v>#DIV/0!</v>
      </c>
      <c r="EP111" s="330" t="e">
        <f>IF(SUM(EH111:EN111)&gt;'Datos Mes'!$B$21,SUM(EH111:EN111)-EO111,0)</f>
        <v>#DIV/0!</v>
      </c>
      <c r="EQ111" s="330"/>
      <c r="ER111" s="330" t="e">
        <f>LOOKUP(EO111/AL111,'Datos Mes'!$B$75:$B$82,'Datos Mes'!$C$75:$C$82)*EQ111</f>
        <v>#DIV/0!</v>
      </c>
      <c r="ES111" s="330">
        <f>'Datos Mes'!$B$25*$AQ111</f>
        <v>0</v>
      </c>
      <c r="ET111" s="330">
        <f>'Datos Mes'!$B$26*$AQ111</f>
        <v>0</v>
      </c>
      <c r="EU111" s="330">
        <f t="shared" si="248"/>
        <v>0</v>
      </c>
      <c r="EV111" s="331" t="e">
        <f t="shared" si="249"/>
        <v>#DIV/0!</v>
      </c>
      <c r="EW111" s="455" t="s">
        <v>244</v>
      </c>
      <c r="EX111" s="457"/>
      <c r="EY111" s="331" t="e">
        <f>'Datos Mes'!$B$28*EO111</f>
        <v>#DIV/0!</v>
      </c>
      <c r="EZ111" s="331" t="e">
        <f>IF(EX111*'Datos Mes'!$B$19-EY111&gt;0,EX111*'Datos Mes'!$B$19-EY111,0)</f>
        <v>#DIV/0!</v>
      </c>
      <c r="FA111" s="456" t="s">
        <v>233</v>
      </c>
      <c r="FB111" s="455" t="s">
        <v>245</v>
      </c>
      <c r="FC111" s="333"/>
      <c r="FD111" s="331" t="e">
        <f t="shared" si="250"/>
        <v>#DIV/0!</v>
      </c>
      <c r="FE111" s="331" t="e">
        <f>IF(SUM(EH111:EN111)&gt;'Datos Mes'!$B$22,'Datos Mes'!$B$22,SUM(EH111:EN111))</f>
        <v>#DIV/0!</v>
      </c>
      <c r="FF111" s="331" t="e">
        <f>FE111*'Datos Mes'!$B$30</f>
        <v>#DIV/0!</v>
      </c>
      <c r="FG111" s="331" t="e">
        <f t="shared" si="251"/>
        <v>#DIV/0!</v>
      </c>
      <c r="FH111" s="331" t="e">
        <f t="shared" si="252"/>
        <v>#DIV/0!</v>
      </c>
      <c r="FI111" s="334" t="e">
        <f>LOOKUP(FH111,'Datos Mes'!$B$54:$B$69,'Datos Mes'!$C$54:$C$69)</f>
        <v>#DIV/0!</v>
      </c>
      <c r="FJ111" s="331" t="e">
        <f>LOOKUP(FH111,'Datos Mes'!$B$54:$B$69,'Datos Mes'!$E$54:$E$69)</f>
        <v>#DIV/0!</v>
      </c>
      <c r="FK111" s="331" t="e">
        <f t="shared" si="253"/>
        <v>#DIV/0!</v>
      </c>
      <c r="FL111" s="331">
        <f t="shared" si="254"/>
        <v>0</v>
      </c>
      <c r="FM111" s="331">
        <f t="shared" si="255"/>
        <v>0</v>
      </c>
      <c r="FN111" s="331">
        <f t="shared" si="256"/>
        <v>0</v>
      </c>
      <c r="FO111" s="331" t="e">
        <f t="shared" si="257"/>
        <v>#DIV/0!</v>
      </c>
      <c r="FP111" s="331" t="e">
        <f t="shared" si="258"/>
        <v>#DIV/0!</v>
      </c>
      <c r="FQ111" s="335" t="e">
        <f t="shared" si="259"/>
        <v>#DIV/0!</v>
      </c>
      <c r="FS111" s="331" t="e">
        <f t="shared" si="260"/>
        <v>#DIV/0!</v>
      </c>
      <c r="FT111" s="331" t="e">
        <f>IF($FB111="Activo",LOOKUP($FA111,'Datos Mes'!$A$87:$A$92,'Datos Mes'!$C$87:$C$92),0)*$EO111</f>
        <v>#DIV/0!</v>
      </c>
      <c r="FU111" s="331" t="e">
        <f>IF($FB111="Activo",'Datos Mes'!$B$31,0)*$EO111</f>
        <v>#DIV/0!</v>
      </c>
      <c r="FV111" s="331" t="e">
        <f>'Datos Mes'!$B$32*$EO111</f>
        <v>#DIV/0!</v>
      </c>
      <c r="FW111" s="331" t="e">
        <f>'Datos Mes'!$D$28*$EO111</f>
        <v>#DIV/0!</v>
      </c>
      <c r="FX111" s="331" t="e">
        <f t="shared" si="261"/>
        <v>#DIV/0!</v>
      </c>
      <c r="FY111" s="331" t="e">
        <f t="shared" si="219"/>
        <v>#DIV/0!</v>
      </c>
      <c r="FZ111" s="331" t="e">
        <f t="shared" si="220"/>
        <v>#DIV/0!</v>
      </c>
      <c r="GA111" s="331">
        <f>(AS111+'Datos Mes'!B$24)*30/12</f>
        <v>9035.326086956522</v>
      </c>
      <c r="GB111" s="331" t="e">
        <f t="shared" si="262"/>
        <v>#DIV/0!</v>
      </c>
      <c r="GC111" s="331" t="e">
        <f t="shared" si="263"/>
        <v>#DIV/0!</v>
      </c>
      <c r="GD111" s="333" t="e">
        <f t="shared" si="264"/>
        <v>#DIV/0!</v>
      </c>
    </row>
    <row r="112" spans="1:186" s="329" customFormat="1" ht="15.75" customHeight="1">
      <c r="A112" s="421"/>
      <c r="B112" s="421"/>
      <c r="C112" s="311">
        <f t="shared" si="221"/>
        <v>0</v>
      </c>
      <c r="D112" s="429"/>
      <c r="E112" s="429"/>
      <c r="F112" s="429"/>
      <c r="G112" s="429"/>
      <c r="H112" s="429"/>
      <c r="I112" s="429"/>
      <c r="J112" s="429"/>
      <c r="K112" s="429"/>
      <c r="L112" s="429"/>
      <c r="M112" s="429"/>
      <c r="N112" s="429"/>
      <c r="O112" s="429"/>
      <c r="P112" s="429"/>
      <c r="Q112" s="429"/>
      <c r="R112" s="312"/>
      <c r="S112" s="430"/>
      <c r="T112" s="429"/>
      <c r="U112" s="429"/>
      <c r="V112" s="429"/>
      <c r="W112" s="429"/>
      <c r="X112" s="429"/>
      <c r="Y112" s="429"/>
      <c r="Z112" s="429"/>
      <c r="AA112" s="429"/>
      <c r="AB112" s="429"/>
      <c r="AC112" s="429"/>
      <c r="AD112" s="429"/>
      <c r="AE112" s="429"/>
      <c r="AF112" s="429"/>
      <c r="AG112" s="429"/>
      <c r="AH112" s="429"/>
      <c r="AI112" s="431"/>
      <c r="AJ112" s="328"/>
      <c r="AK112" s="314">
        <f t="shared" si="223"/>
        <v>0</v>
      </c>
      <c r="AL112" s="469">
        <f t="shared" si="224"/>
        <v>0</v>
      </c>
      <c r="AM112" s="469">
        <f t="shared" si="225"/>
        <v>0</v>
      </c>
      <c r="AN112" s="470">
        <f t="shared" si="226"/>
        <v>0</v>
      </c>
      <c r="AO112" s="469">
        <f t="shared" si="217"/>
        <v>0</v>
      </c>
      <c r="AP112" s="469">
        <f t="shared" si="218"/>
        <v>0</v>
      </c>
      <c r="AQ112" s="471">
        <f t="shared" si="227"/>
        <v>0</v>
      </c>
      <c r="AR112" s="472">
        <f t="shared" si="222"/>
        <v>0</v>
      </c>
      <c r="AS112" s="422"/>
      <c r="AT112" s="423">
        <f t="shared" si="228"/>
        <v>0</v>
      </c>
      <c r="AU112" s="422"/>
      <c r="AV112" s="315">
        <f t="shared" si="229"/>
        <v>0</v>
      </c>
      <c r="AW112" s="422"/>
      <c r="AX112" s="422"/>
      <c r="AY112" s="315">
        <f t="shared" si="230"/>
        <v>0</v>
      </c>
      <c r="AZ112" s="315">
        <f>(AQ112)*'Datos Mes'!$B$27+DB112</f>
        <v>0</v>
      </c>
      <c r="BA112" s="421"/>
      <c r="BB112" s="427"/>
      <c r="BC112" s="438"/>
      <c r="BF112" s="473"/>
      <c r="BG112" s="317">
        <f>(COUNTIF($D112:$AI112,"LL")+DL112)*(AS112-'Datos Mes'!$B$23)</f>
        <v>0</v>
      </c>
      <c r="BH112" s="474">
        <f t="shared" si="231"/>
        <v>0</v>
      </c>
      <c r="BI112" s="402"/>
      <c r="BJ112" s="403"/>
      <c r="BK112" s="403"/>
      <c r="BL112" s="403"/>
      <c r="BM112" s="403"/>
      <c r="BN112" s="403"/>
      <c r="BO112" s="403"/>
      <c r="BP112" s="403"/>
      <c r="BQ112" s="403"/>
      <c r="BR112" s="403"/>
      <c r="BS112" s="403"/>
      <c r="BT112" s="404"/>
      <c r="BU112" s="404"/>
      <c r="BV112" s="404"/>
      <c r="BW112" s="405"/>
      <c r="BX112" s="406"/>
      <c r="BY112" s="403"/>
      <c r="BZ112" s="403"/>
      <c r="CA112" s="407"/>
      <c r="CB112" s="407"/>
      <c r="CC112" s="408"/>
      <c r="CD112" s="408"/>
      <c r="CE112" s="408"/>
      <c r="CF112" s="408"/>
      <c r="CG112" s="408"/>
      <c r="CH112" s="407"/>
      <c r="CI112" s="407"/>
      <c r="CJ112" s="408"/>
      <c r="CK112" s="408"/>
      <c r="CL112" s="408"/>
      <c r="CM112" s="408"/>
      <c r="CN112" s="408"/>
      <c r="CO112" s="407"/>
      <c r="CP112" s="409"/>
      <c r="CQ112" s="410"/>
      <c r="CR112" s="411"/>
      <c r="CS112" s="410"/>
      <c r="CT112" s="410"/>
      <c r="CU112" s="410"/>
      <c r="CV112" s="410"/>
      <c r="CW112" s="410"/>
      <c r="CX112" s="404"/>
      <c r="CY112" s="404"/>
      <c r="CZ112" s="320">
        <f t="shared" si="232"/>
        <v>0</v>
      </c>
      <c r="DA112" s="321"/>
      <c r="DB112" s="414"/>
      <c r="DC112" s="322">
        <f t="shared" si="233"/>
        <v>0</v>
      </c>
      <c r="DD112" s="413"/>
      <c r="DE112" s="414"/>
      <c r="DF112" s="323">
        <f t="shared" si="234"/>
        <v>0</v>
      </c>
      <c r="DG112" s="323">
        <f t="shared" si="235"/>
        <v>0</v>
      </c>
      <c r="DH112" s="324">
        <f t="shared" si="236"/>
        <v>0</v>
      </c>
      <c r="DI112" s="325">
        <f t="shared" si="237"/>
        <v>0</v>
      </c>
      <c r="DJ112" s="177"/>
      <c r="DK112" s="315">
        <f t="shared" si="238"/>
        <v>0</v>
      </c>
      <c r="DL112" s="315">
        <f t="shared" si="239"/>
        <v>0</v>
      </c>
      <c r="DM112" s="315">
        <f t="shared" si="240"/>
        <v>0</v>
      </c>
      <c r="DN112" s="415"/>
      <c r="DO112" s="416"/>
      <c r="DP112" s="416"/>
      <c r="DQ112" s="416"/>
      <c r="DR112" s="417"/>
      <c r="DS112" s="416"/>
      <c r="DT112" s="416"/>
      <c r="DU112" s="416"/>
      <c r="DV112" s="418"/>
      <c r="DW112" s="416"/>
      <c r="DX112" s="416"/>
      <c r="DY112" s="419"/>
      <c r="DZ112" s="419"/>
      <c r="EA112" s="420"/>
      <c r="EB112" s="313"/>
      <c r="EC112" s="329" t="s">
        <v>133</v>
      </c>
      <c r="EF112" s="330">
        <f>'Datos Mes'!$B$23</f>
        <v>7000</v>
      </c>
      <c r="EG112" s="330">
        <f t="shared" si="241"/>
        <v>0</v>
      </c>
      <c r="EH112" s="330">
        <f t="shared" si="242"/>
        <v>0</v>
      </c>
      <c r="EI112" s="330" t="e">
        <f t="shared" si="243"/>
        <v>#DIV/0!</v>
      </c>
      <c r="EJ112" s="330" t="e">
        <f t="shared" si="244"/>
        <v>#DIV/0!</v>
      </c>
      <c r="EK112" s="330">
        <f t="shared" si="245"/>
        <v>0</v>
      </c>
      <c r="EL112" s="330">
        <f t="shared" si="246"/>
        <v>0</v>
      </c>
      <c r="EM112" s="330">
        <f t="shared" si="247"/>
        <v>0</v>
      </c>
      <c r="EN112" s="330">
        <f>'Datos Mes'!$B$24*AL112</f>
        <v>0</v>
      </c>
      <c r="EO112" s="330" t="e">
        <f>IF(SUM(EH112:EN112)&gt;'Datos Mes'!$B$21,'Datos Mes'!$B$21,SUM(EH112:EN112))</f>
        <v>#DIV/0!</v>
      </c>
      <c r="EP112" s="330" t="e">
        <f>IF(SUM(EH112:EN112)&gt;'Datos Mes'!$B$21,SUM(EH112:EN112)-EO112,0)</f>
        <v>#DIV/0!</v>
      </c>
      <c r="EQ112" s="330"/>
      <c r="ER112" s="330" t="e">
        <f>LOOKUP(EO112/AL112,'Datos Mes'!$B$75:$B$82,'Datos Mes'!$C$75:$C$82)*EQ112</f>
        <v>#DIV/0!</v>
      </c>
      <c r="ES112" s="330">
        <f>'Datos Mes'!$B$25*$AQ112</f>
        <v>0</v>
      </c>
      <c r="ET112" s="330">
        <f>'Datos Mes'!$B$26*$AQ112</f>
        <v>0</v>
      </c>
      <c r="EU112" s="330">
        <f t="shared" si="248"/>
        <v>0</v>
      </c>
      <c r="EV112" s="331" t="e">
        <f t="shared" si="249"/>
        <v>#DIV/0!</v>
      </c>
      <c r="EW112" s="455" t="s">
        <v>244</v>
      </c>
      <c r="EX112" s="457"/>
      <c r="EY112" s="331" t="e">
        <f>'Datos Mes'!$B$28*EO112</f>
        <v>#DIV/0!</v>
      </c>
      <c r="EZ112" s="331" t="e">
        <f>IF(EX112*'Datos Mes'!$B$19-EY112&gt;0,EX112*'Datos Mes'!$B$19-EY112,0)</f>
        <v>#DIV/0!</v>
      </c>
      <c r="FA112" s="456" t="s">
        <v>233</v>
      </c>
      <c r="FB112" s="455" t="s">
        <v>245</v>
      </c>
      <c r="FC112" s="333"/>
      <c r="FD112" s="331" t="e">
        <f t="shared" si="250"/>
        <v>#DIV/0!</v>
      </c>
      <c r="FE112" s="331" t="e">
        <f>IF(SUM(EH112:EN112)&gt;'Datos Mes'!$B$22,'Datos Mes'!$B$22,SUM(EH112:EN112))</f>
        <v>#DIV/0!</v>
      </c>
      <c r="FF112" s="331" t="e">
        <f>FE112*'Datos Mes'!$B$30</f>
        <v>#DIV/0!</v>
      </c>
      <c r="FG112" s="331" t="e">
        <f t="shared" si="251"/>
        <v>#DIV/0!</v>
      </c>
      <c r="FH112" s="331" t="e">
        <f t="shared" si="252"/>
        <v>#DIV/0!</v>
      </c>
      <c r="FI112" s="334" t="e">
        <f>LOOKUP(FH112,'Datos Mes'!$B$54:$B$69,'Datos Mes'!$C$54:$C$69)</f>
        <v>#DIV/0!</v>
      </c>
      <c r="FJ112" s="331" t="e">
        <f>LOOKUP(FH112,'Datos Mes'!$B$54:$B$69,'Datos Mes'!$E$54:$E$69)</f>
        <v>#DIV/0!</v>
      </c>
      <c r="FK112" s="331" t="e">
        <f t="shared" si="253"/>
        <v>#DIV/0!</v>
      </c>
      <c r="FL112" s="331">
        <f t="shared" si="254"/>
        <v>0</v>
      </c>
      <c r="FM112" s="331">
        <f t="shared" si="255"/>
        <v>0</v>
      </c>
      <c r="FN112" s="331">
        <f t="shared" si="256"/>
        <v>0</v>
      </c>
      <c r="FO112" s="331" t="e">
        <f t="shared" si="257"/>
        <v>#DIV/0!</v>
      </c>
      <c r="FP112" s="331" t="e">
        <f t="shared" si="258"/>
        <v>#DIV/0!</v>
      </c>
      <c r="FQ112" s="335" t="e">
        <f t="shared" si="259"/>
        <v>#DIV/0!</v>
      </c>
      <c r="FS112" s="331" t="e">
        <f t="shared" si="260"/>
        <v>#DIV/0!</v>
      </c>
      <c r="FT112" s="331" t="e">
        <f>IF($FB112="Activo",LOOKUP($FA112,'Datos Mes'!$A$87:$A$92,'Datos Mes'!$C$87:$C$92),0)*$EO112</f>
        <v>#DIV/0!</v>
      </c>
      <c r="FU112" s="331" t="e">
        <f>IF($FB112="Activo",'Datos Mes'!$B$31,0)*$EO112</f>
        <v>#DIV/0!</v>
      </c>
      <c r="FV112" s="331" t="e">
        <f>'Datos Mes'!$B$32*$EO112</f>
        <v>#DIV/0!</v>
      </c>
      <c r="FW112" s="331" t="e">
        <f>'Datos Mes'!$D$28*$EO112</f>
        <v>#DIV/0!</v>
      </c>
      <c r="FX112" s="331" t="e">
        <f t="shared" si="261"/>
        <v>#DIV/0!</v>
      </c>
      <c r="FY112" s="331" t="e">
        <f t="shared" si="219"/>
        <v>#DIV/0!</v>
      </c>
      <c r="FZ112" s="331" t="e">
        <f t="shared" si="220"/>
        <v>#DIV/0!</v>
      </c>
      <c r="GA112" s="331">
        <f>(AS112+'Datos Mes'!B$24)*30/12</f>
        <v>9035.326086956522</v>
      </c>
      <c r="GB112" s="331" t="e">
        <f t="shared" si="262"/>
        <v>#DIV/0!</v>
      </c>
      <c r="GC112" s="331" t="e">
        <f t="shared" si="263"/>
        <v>#DIV/0!</v>
      </c>
      <c r="GD112" s="333" t="e">
        <f t="shared" si="264"/>
        <v>#DIV/0!</v>
      </c>
    </row>
    <row r="113" spans="1:186" s="329" customFormat="1" ht="15.75" customHeight="1">
      <c r="A113" s="421"/>
      <c r="B113" s="421"/>
      <c r="C113" s="311">
        <f t="shared" si="221"/>
        <v>0</v>
      </c>
      <c r="D113" s="429"/>
      <c r="E113" s="429"/>
      <c r="F113" s="429"/>
      <c r="G113" s="429"/>
      <c r="H113" s="429"/>
      <c r="I113" s="429"/>
      <c r="J113" s="429"/>
      <c r="K113" s="429"/>
      <c r="L113" s="429"/>
      <c r="M113" s="429"/>
      <c r="N113" s="429"/>
      <c r="O113" s="429"/>
      <c r="P113" s="429"/>
      <c r="Q113" s="429"/>
      <c r="R113" s="312"/>
      <c r="S113" s="430"/>
      <c r="T113" s="429"/>
      <c r="U113" s="429"/>
      <c r="V113" s="429"/>
      <c r="W113" s="429"/>
      <c r="X113" s="429"/>
      <c r="Y113" s="429"/>
      <c r="Z113" s="429"/>
      <c r="AA113" s="429"/>
      <c r="AB113" s="429"/>
      <c r="AC113" s="429"/>
      <c r="AD113" s="429"/>
      <c r="AE113" s="429"/>
      <c r="AF113" s="429"/>
      <c r="AG113" s="429"/>
      <c r="AH113" s="429"/>
      <c r="AI113" s="431"/>
      <c r="AJ113" s="328"/>
      <c r="AK113" s="314">
        <f t="shared" si="223"/>
        <v>0</v>
      </c>
      <c r="AL113" s="469">
        <f t="shared" si="224"/>
        <v>0</v>
      </c>
      <c r="AM113" s="469">
        <f t="shared" si="225"/>
        <v>0</v>
      </c>
      <c r="AN113" s="470">
        <f t="shared" si="226"/>
        <v>0</v>
      </c>
      <c r="AO113" s="469">
        <f t="shared" si="217"/>
        <v>0</v>
      </c>
      <c r="AP113" s="469">
        <f t="shared" si="218"/>
        <v>0</v>
      </c>
      <c r="AQ113" s="471">
        <f t="shared" si="227"/>
        <v>0</v>
      </c>
      <c r="AR113" s="472">
        <f t="shared" si="222"/>
        <v>0</v>
      </c>
      <c r="AS113" s="422"/>
      <c r="AT113" s="423">
        <f t="shared" si="228"/>
        <v>0</v>
      </c>
      <c r="AU113" s="422"/>
      <c r="AV113" s="315">
        <f t="shared" si="229"/>
        <v>0</v>
      </c>
      <c r="AW113" s="422"/>
      <c r="AX113" s="422"/>
      <c r="AY113" s="315">
        <f t="shared" si="230"/>
        <v>0</v>
      </c>
      <c r="AZ113" s="315">
        <f>(AQ113)*'Datos Mes'!$B$27+DB113</f>
        <v>0</v>
      </c>
      <c r="BA113" s="421"/>
      <c r="BB113" s="427"/>
      <c r="BC113" s="438"/>
      <c r="BF113" s="473"/>
      <c r="BG113" s="317">
        <f>(COUNTIF($D113:$AI113,"LL")+DL113)*(AS113-'Datos Mes'!$B$23)</f>
        <v>0</v>
      </c>
      <c r="BH113" s="474">
        <f t="shared" si="231"/>
        <v>0</v>
      </c>
      <c r="BI113" s="402"/>
      <c r="BJ113" s="403"/>
      <c r="BK113" s="403"/>
      <c r="BL113" s="403"/>
      <c r="BM113" s="403"/>
      <c r="BN113" s="403"/>
      <c r="BO113" s="403"/>
      <c r="BP113" s="403"/>
      <c r="BQ113" s="403"/>
      <c r="BR113" s="403"/>
      <c r="BS113" s="403"/>
      <c r="BT113" s="404"/>
      <c r="BU113" s="404"/>
      <c r="BV113" s="404"/>
      <c r="BW113" s="405"/>
      <c r="BX113" s="406"/>
      <c r="BY113" s="403"/>
      <c r="BZ113" s="403"/>
      <c r="CA113" s="407"/>
      <c r="CB113" s="407"/>
      <c r="CC113" s="408"/>
      <c r="CD113" s="408"/>
      <c r="CE113" s="408"/>
      <c r="CF113" s="408"/>
      <c r="CG113" s="408"/>
      <c r="CH113" s="407"/>
      <c r="CI113" s="407"/>
      <c r="CJ113" s="408"/>
      <c r="CK113" s="408"/>
      <c r="CL113" s="408"/>
      <c r="CM113" s="408"/>
      <c r="CN113" s="408"/>
      <c r="CO113" s="407"/>
      <c r="CP113" s="409"/>
      <c r="CQ113" s="410"/>
      <c r="CR113" s="411"/>
      <c r="CS113" s="410"/>
      <c r="CT113" s="410"/>
      <c r="CU113" s="410"/>
      <c r="CV113" s="410"/>
      <c r="CW113" s="410"/>
      <c r="CX113" s="404"/>
      <c r="CY113" s="404"/>
      <c r="CZ113" s="320">
        <f t="shared" si="232"/>
        <v>0</v>
      </c>
      <c r="DA113" s="321"/>
      <c r="DB113" s="414"/>
      <c r="DC113" s="322">
        <f t="shared" si="233"/>
        <v>0</v>
      </c>
      <c r="DD113" s="413"/>
      <c r="DE113" s="414"/>
      <c r="DF113" s="323">
        <f t="shared" si="234"/>
        <v>0</v>
      </c>
      <c r="DG113" s="323">
        <f t="shared" si="235"/>
        <v>0</v>
      </c>
      <c r="DH113" s="324">
        <f t="shared" si="236"/>
        <v>0</v>
      </c>
      <c r="DI113" s="325">
        <f t="shared" si="237"/>
        <v>0</v>
      </c>
      <c r="DJ113" s="177"/>
      <c r="DK113" s="315">
        <f t="shared" si="238"/>
        <v>0</v>
      </c>
      <c r="DL113" s="315">
        <f t="shared" si="239"/>
        <v>0</v>
      </c>
      <c r="DM113" s="315">
        <f t="shared" si="240"/>
        <v>0</v>
      </c>
      <c r="DN113" s="415"/>
      <c r="DO113" s="416"/>
      <c r="DP113" s="416"/>
      <c r="DQ113" s="416"/>
      <c r="DR113" s="417"/>
      <c r="DS113" s="416"/>
      <c r="DT113" s="416"/>
      <c r="DU113" s="416"/>
      <c r="DV113" s="418"/>
      <c r="DW113" s="416"/>
      <c r="DX113" s="416"/>
      <c r="DY113" s="419"/>
      <c r="DZ113" s="419"/>
      <c r="EA113" s="420"/>
      <c r="EB113" s="313"/>
      <c r="EC113" s="329" t="s">
        <v>133</v>
      </c>
      <c r="EF113" s="330">
        <f>'Datos Mes'!$B$23</f>
        <v>7000</v>
      </c>
      <c r="EG113" s="330">
        <f t="shared" si="241"/>
        <v>0</v>
      </c>
      <c r="EH113" s="330">
        <f t="shared" si="242"/>
        <v>0</v>
      </c>
      <c r="EI113" s="330" t="e">
        <f t="shared" si="243"/>
        <v>#DIV/0!</v>
      </c>
      <c r="EJ113" s="330" t="e">
        <f t="shared" si="244"/>
        <v>#DIV/0!</v>
      </c>
      <c r="EK113" s="330">
        <f t="shared" si="245"/>
        <v>0</v>
      </c>
      <c r="EL113" s="330">
        <f t="shared" si="246"/>
        <v>0</v>
      </c>
      <c r="EM113" s="330">
        <f t="shared" si="247"/>
        <v>0</v>
      </c>
      <c r="EN113" s="330">
        <f>'Datos Mes'!$B$24*AL113</f>
        <v>0</v>
      </c>
      <c r="EO113" s="330" t="e">
        <f>IF(SUM(EH113:EN113)&gt;'Datos Mes'!$B$21,'Datos Mes'!$B$21,SUM(EH113:EN113))</f>
        <v>#DIV/0!</v>
      </c>
      <c r="EP113" s="330" t="e">
        <f>IF(SUM(EH113:EN113)&gt;'Datos Mes'!$B$21,SUM(EH113:EN113)-EO113,0)</f>
        <v>#DIV/0!</v>
      </c>
      <c r="EQ113" s="330"/>
      <c r="ER113" s="330" t="e">
        <f>LOOKUP(EO113/AL113,'Datos Mes'!$B$75:$B$82,'Datos Mes'!$C$75:$C$82)*EQ113</f>
        <v>#DIV/0!</v>
      </c>
      <c r="ES113" s="330">
        <f>'Datos Mes'!$B$25*$AQ113</f>
        <v>0</v>
      </c>
      <c r="ET113" s="330">
        <f>'Datos Mes'!$B$26*$AQ113</f>
        <v>0</v>
      </c>
      <c r="EU113" s="330">
        <f t="shared" si="248"/>
        <v>0</v>
      </c>
      <c r="EV113" s="331" t="e">
        <f t="shared" si="249"/>
        <v>#DIV/0!</v>
      </c>
      <c r="EW113" s="455" t="s">
        <v>244</v>
      </c>
      <c r="EX113" s="457"/>
      <c r="EY113" s="331" t="e">
        <f>'Datos Mes'!$B$28*EO113</f>
        <v>#DIV/0!</v>
      </c>
      <c r="EZ113" s="331" t="e">
        <f>IF(EX113*'Datos Mes'!$B$19-EY113&gt;0,EX113*'Datos Mes'!$B$19-EY113,0)</f>
        <v>#DIV/0!</v>
      </c>
      <c r="FA113" s="456" t="s">
        <v>233</v>
      </c>
      <c r="FB113" s="455" t="s">
        <v>245</v>
      </c>
      <c r="FC113" s="333"/>
      <c r="FD113" s="331" t="e">
        <f t="shared" si="250"/>
        <v>#DIV/0!</v>
      </c>
      <c r="FE113" s="331" t="e">
        <f>IF(SUM(EH113:EN113)&gt;'Datos Mes'!$B$22,'Datos Mes'!$B$22,SUM(EH113:EN113))</f>
        <v>#DIV/0!</v>
      </c>
      <c r="FF113" s="331" t="e">
        <f>FE113*'Datos Mes'!$B$30</f>
        <v>#DIV/0!</v>
      </c>
      <c r="FG113" s="331" t="e">
        <f t="shared" si="251"/>
        <v>#DIV/0!</v>
      </c>
      <c r="FH113" s="331" t="e">
        <f t="shared" si="252"/>
        <v>#DIV/0!</v>
      </c>
      <c r="FI113" s="334" t="e">
        <f>LOOKUP(FH113,'Datos Mes'!$B$54:$B$69,'Datos Mes'!$C$54:$C$69)</f>
        <v>#DIV/0!</v>
      </c>
      <c r="FJ113" s="331" t="e">
        <f>LOOKUP(FH113,'Datos Mes'!$B$54:$B$69,'Datos Mes'!$E$54:$E$69)</f>
        <v>#DIV/0!</v>
      </c>
      <c r="FK113" s="331" t="e">
        <f t="shared" si="253"/>
        <v>#DIV/0!</v>
      </c>
      <c r="FL113" s="331">
        <f t="shared" si="254"/>
        <v>0</v>
      </c>
      <c r="FM113" s="331">
        <f t="shared" si="255"/>
        <v>0</v>
      </c>
      <c r="FN113" s="331">
        <f t="shared" si="256"/>
        <v>0</v>
      </c>
      <c r="FO113" s="331" t="e">
        <f t="shared" si="257"/>
        <v>#DIV/0!</v>
      </c>
      <c r="FP113" s="331" t="e">
        <f t="shared" si="258"/>
        <v>#DIV/0!</v>
      </c>
      <c r="FQ113" s="335" t="e">
        <f t="shared" si="259"/>
        <v>#DIV/0!</v>
      </c>
      <c r="FS113" s="331" t="e">
        <f t="shared" si="260"/>
        <v>#DIV/0!</v>
      </c>
      <c r="FT113" s="331" t="e">
        <f>IF($FB113="Activo",LOOKUP($FA113,'Datos Mes'!$A$87:$A$92,'Datos Mes'!$C$87:$C$92),0)*$EO113</f>
        <v>#DIV/0!</v>
      </c>
      <c r="FU113" s="331" t="e">
        <f>IF($FB113="Activo",'Datos Mes'!$B$31,0)*$EO113</f>
        <v>#DIV/0!</v>
      </c>
      <c r="FV113" s="331" t="e">
        <f>'Datos Mes'!$B$32*$EO113</f>
        <v>#DIV/0!</v>
      </c>
      <c r="FW113" s="331" t="e">
        <f>'Datos Mes'!$D$28*$EO113</f>
        <v>#DIV/0!</v>
      </c>
      <c r="FX113" s="331" t="e">
        <f t="shared" si="261"/>
        <v>#DIV/0!</v>
      </c>
      <c r="FY113" s="331" t="e">
        <f t="shared" si="219"/>
        <v>#DIV/0!</v>
      </c>
      <c r="FZ113" s="331" t="e">
        <f t="shared" si="220"/>
        <v>#DIV/0!</v>
      </c>
      <c r="GA113" s="331">
        <f>(AS113+'Datos Mes'!B$24)*30/12</f>
        <v>9035.326086956522</v>
      </c>
      <c r="GB113" s="331" t="e">
        <f t="shared" si="262"/>
        <v>#DIV/0!</v>
      </c>
      <c r="GC113" s="331" t="e">
        <f t="shared" si="263"/>
        <v>#DIV/0!</v>
      </c>
      <c r="GD113" s="333" t="e">
        <f t="shared" si="264"/>
        <v>#DIV/0!</v>
      </c>
    </row>
    <row r="114" spans="1:186" s="329" customFormat="1" ht="15.75" customHeight="1">
      <c r="A114" s="421"/>
      <c r="B114" s="421"/>
      <c r="C114" s="311">
        <f t="shared" si="221"/>
        <v>0</v>
      </c>
      <c r="D114" s="429"/>
      <c r="E114" s="429"/>
      <c r="F114" s="429"/>
      <c r="G114" s="429"/>
      <c r="H114" s="429"/>
      <c r="I114" s="429"/>
      <c r="J114" s="429"/>
      <c r="K114" s="429"/>
      <c r="L114" s="429"/>
      <c r="M114" s="429"/>
      <c r="N114" s="429"/>
      <c r="O114" s="429"/>
      <c r="P114" s="429"/>
      <c r="Q114" s="429"/>
      <c r="R114" s="312"/>
      <c r="S114" s="430"/>
      <c r="T114" s="429"/>
      <c r="U114" s="429"/>
      <c r="V114" s="429"/>
      <c r="W114" s="429"/>
      <c r="X114" s="429"/>
      <c r="Y114" s="429"/>
      <c r="Z114" s="429"/>
      <c r="AA114" s="429"/>
      <c r="AB114" s="429"/>
      <c r="AC114" s="429"/>
      <c r="AD114" s="429"/>
      <c r="AE114" s="429"/>
      <c r="AF114" s="429"/>
      <c r="AG114" s="429"/>
      <c r="AH114" s="429"/>
      <c r="AI114" s="431"/>
      <c r="AJ114" s="328"/>
      <c r="AK114" s="314">
        <f t="shared" si="223"/>
        <v>0</v>
      </c>
      <c r="AL114" s="469">
        <f t="shared" si="224"/>
        <v>0</v>
      </c>
      <c r="AM114" s="469">
        <f t="shared" si="225"/>
        <v>0</v>
      </c>
      <c r="AN114" s="470">
        <f t="shared" si="226"/>
        <v>0</v>
      </c>
      <c r="AO114" s="469">
        <f t="shared" si="217"/>
        <v>0</v>
      </c>
      <c r="AP114" s="469">
        <f t="shared" si="218"/>
        <v>0</v>
      </c>
      <c r="AQ114" s="471">
        <f t="shared" si="227"/>
        <v>0</v>
      </c>
      <c r="AR114" s="472">
        <f t="shared" si="222"/>
        <v>0</v>
      </c>
      <c r="AS114" s="422"/>
      <c r="AT114" s="423">
        <f t="shared" si="228"/>
        <v>0</v>
      </c>
      <c r="AU114" s="422"/>
      <c r="AV114" s="315">
        <f t="shared" si="229"/>
        <v>0</v>
      </c>
      <c r="AW114" s="422"/>
      <c r="AX114" s="422"/>
      <c r="AY114" s="315">
        <f t="shared" si="230"/>
        <v>0</v>
      </c>
      <c r="AZ114" s="315">
        <f>(AQ114)*'Datos Mes'!$B$27+DB114</f>
        <v>0</v>
      </c>
      <c r="BA114" s="421"/>
      <c r="BB114" s="427"/>
      <c r="BC114" s="438"/>
      <c r="BF114" s="473"/>
      <c r="BG114" s="317">
        <f>(COUNTIF($D114:$AI114,"LL")+DL114)*(AS114-'Datos Mes'!$B$23)</f>
        <v>0</v>
      </c>
      <c r="BH114" s="474">
        <f t="shared" si="231"/>
        <v>0</v>
      </c>
      <c r="BI114" s="402"/>
      <c r="BJ114" s="403"/>
      <c r="BK114" s="403"/>
      <c r="BL114" s="403"/>
      <c r="BM114" s="403"/>
      <c r="BN114" s="403"/>
      <c r="BO114" s="403"/>
      <c r="BP114" s="403"/>
      <c r="BQ114" s="403"/>
      <c r="BR114" s="403"/>
      <c r="BS114" s="403"/>
      <c r="BT114" s="404"/>
      <c r="BU114" s="404"/>
      <c r="BV114" s="404"/>
      <c r="BW114" s="405"/>
      <c r="BX114" s="406"/>
      <c r="BY114" s="403"/>
      <c r="BZ114" s="403"/>
      <c r="CA114" s="407"/>
      <c r="CB114" s="407"/>
      <c r="CC114" s="408"/>
      <c r="CD114" s="408"/>
      <c r="CE114" s="408"/>
      <c r="CF114" s="408"/>
      <c r="CG114" s="408"/>
      <c r="CH114" s="407"/>
      <c r="CI114" s="407"/>
      <c r="CJ114" s="408"/>
      <c r="CK114" s="408"/>
      <c r="CL114" s="408"/>
      <c r="CM114" s="408"/>
      <c r="CN114" s="408"/>
      <c r="CO114" s="407"/>
      <c r="CP114" s="409"/>
      <c r="CQ114" s="410"/>
      <c r="CR114" s="411"/>
      <c r="CS114" s="410"/>
      <c r="CT114" s="410"/>
      <c r="CU114" s="410"/>
      <c r="CV114" s="410"/>
      <c r="CW114" s="410"/>
      <c r="CX114" s="404"/>
      <c r="CY114" s="404"/>
      <c r="CZ114" s="320">
        <f t="shared" si="232"/>
        <v>0</v>
      </c>
      <c r="DA114" s="321"/>
      <c r="DB114" s="414"/>
      <c r="DC114" s="322">
        <f t="shared" si="233"/>
        <v>0</v>
      </c>
      <c r="DD114" s="413"/>
      <c r="DE114" s="414"/>
      <c r="DF114" s="323">
        <f t="shared" si="234"/>
        <v>0</v>
      </c>
      <c r="DG114" s="323">
        <f t="shared" si="235"/>
        <v>0</v>
      </c>
      <c r="DH114" s="324">
        <f t="shared" si="236"/>
        <v>0</v>
      </c>
      <c r="DI114" s="325">
        <f t="shared" si="237"/>
        <v>0</v>
      </c>
      <c r="DJ114" s="177"/>
      <c r="DK114" s="315">
        <f t="shared" si="238"/>
        <v>0</v>
      </c>
      <c r="DL114" s="315">
        <f t="shared" si="239"/>
        <v>0</v>
      </c>
      <c r="DM114" s="315">
        <f t="shared" si="240"/>
        <v>0</v>
      </c>
      <c r="DN114" s="415"/>
      <c r="DO114" s="416"/>
      <c r="DP114" s="416"/>
      <c r="DQ114" s="416"/>
      <c r="DR114" s="417"/>
      <c r="DS114" s="416"/>
      <c r="DT114" s="416"/>
      <c r="DU114" s="416"/>
      <c r="DV114" s="418"/>
      <c r="DW114" s="416"/>
      <c r="DX114" s="416"/>
      <c r="DY114" s="419"/>
      <c r="DZ114" s="419"/>
      <c r="EA114" s="420"/>
      <c r="EB114" s="313"/>
      <c r="EC114" s="329" t="s">
        <v>133</v>
      </c>
      <c r="EF114" s="330">
        <f>'Datos Mes'!$B$23</f>
        <v>7000</v>
      </c>
      <c r="EG114" s="330">
        <f t="shared" si="241"/>
        <v>0</v>
      </c>
      <c r="EH114" s="330">
        <f t="shared" si="242"/>
        <v>0</v>
      </c>
      <c r="EI114" s="330" t="e">
        <f t="shared" si="243"/>
        <v>#DIV/0!</v>
      </c>
      <c r="EJ114" s="330" t="e">
        <f t="shared" si="244"/>
        <v>#DIV/0!</v>
      </c>
      <c r="EK114" s="330">
        <f t="shared" si="245"/>
        <v>0</v>
      </c>
      <c r="EL114" s="330">
        <f t="shared" si="246"/>
        <v>0</v>
      </c>
      <c r="EM114" s="330">
        <f t="shared" si="247"/>
        <v>0</v>
      </c>
      <c r="EN114" s="330">
        <f>'Datos Mes'!$B$24*AL114</f>
        <v>0</v>
      </c>
      <c r="EO114" s="330" t="e">
        <f>IF(SUM(EH114:EN114)&gt;'Datos Mes'!$B$21,'Datos Mes'!$B$21,SUM(EH114:EN114))</f>
        <v>#DIV/0!</v>
      </c>
      <c r="EP114" s="330" t="e">
        <f>IF(SUM(EH114:EN114)&gt;'Datos Mes'!$B$21,SUM(EH114:EN114)-EO114,0)</f>
        <v>#DIV/0!</v>
      </c>
      <c r="EQ114" s="330"/>
      <c r="ER114" s="330" t="e">
        <f>LOOKUP(EO114/AL114,'Datos Mes'!$B$75:$B$82,'Datos Mes'!$C$75:$C$82)*EQ114</f>
        <v>#DIV/0!</v>
      </c>
      <c r="ES114" s="330">
        <f>'Datos Mes'!$B$25*$AQ114</f>
        <v>0</v>
      </c>
      <c r="ET114" s="330">
        <f>'Datos Mes'!$B$26*$AQ114</f>
        <v>0</v>
      </c>
      <c r="EU114" s="330">
        <f t="shared" si="248"/>
        <v>0</v>
      </c>
      <c r="EV114" s="331" t="e">
        <f t="shared" si="249"/>
        <v>#DIV/0!</v>
      </c>
      <c r="EW114" s="455" t="s">
        <v>244</v>
      </c>
      <c r="EX114" s="457"/>
      <c r="EY114" s="331" t="e">
        <f>'Datos Mes'!$B$28*EO114</f>
        <v>#DIV/0!</v>
      </c>
      <c r="EZ114" s="331" t="e">
        <f>IF(EX114*'Datos Mes'!$B$19-EY114&gt;0,EX114*'Datos Mes'!$B$19-EY114,0)</f>
        <v>#DIV/0!</v>
      </c>
      <c r="FA114" s="456" t="s">
        <v>233</v>
      </c>
      <c r="FB114" s="455" t="s">
        <v>245</v>
      </c>
      <c r="FC114" s="333"/>
      <c r="FD114" s="331" t="e">
        <f t="shared" si="250"/>
        <v>#DIV/0!</v>
      </c>
      <c r="FE114" s="331" t="e">
        <f>IF(SUM(EH114:EN114)&gt;'Datos Mes'!$B$22,'Datos Mes'!$B$22,SUM(EH114:EN114))</f>
        <v>#DIV/0!</v>
      </c>
      <c r="FF114" s="331" t="e">
        <f>FE114*'Datos Mes'!$B$30</f>
        <v>#DIV/0!</v>
      </c>
      <c r="FG114" s="331" t="e">
        <f t="shared" si="251"/>
        <v>#DIV/0!</v>
      </c>
      <c r="FH114" s="331" t="e">
        <f t="shared" si="252"/>
        <v>#DIV/0!</v>
      </c>
      <c r="FI114" s="334" t="e">
        <f>LOOKUP(FH114,'Datos Mes'!$B$54:$B$69,'Datos Mes'!$C$54:$C$69)</f>
        <v>#DIV/0!</v>
      </c>
      <c r="FJ114" s="331" t="e">
        <f>LOOKUP(FH114,'Datos Mes'!$B$54:$B$69,'Datos Mes'!$E$54:$E$69)</f>
        <v>#DIV/0!</v>
      </c>
      <c r="FK114" s="331" t="e">
        <f t="shared" si="253"/>
        <v>#DIV/0!</v>
      </c>
      <c r="FL114" s="331">
        <f t="shared" si="254"/>
        <v>0</v>
      </c>
      <c r="FM114" s="331">
        <f t="shared" si="255"/>
        <v>0</v>
      </c>
      <c r="FN114" s="331">
        <f t="shared" si="256"/>
        <v>0</v>
      </c>
      <c r="FO114" s="331" t="e">
        <f t="shared" si="257"/>
        <v>#DIV/0!</v>
      </c>
      <c r="FP114" s="331" t="e">
        <f t="shared" si="258"/>
        <v>#DIV/0!</v>
      </c>
      <c r="FQ114" s="335" t="e">
        <f t="shared" si="259"/>
        <v>#DIV/0!</v>
      </c>
      <c r="FS114" s="331" t="e">
        <f t="shared" si="260"/>
        <v>#DIV/0!</v>
      </c>
      <c r="FT114" s="331" t="e">
        <f>IF($FB114="Activo",LOOKUP($FA114,'Datos Mes'!$A$87:$A$92,'Datos Mes'!$C$87:$C$92),0)*$EO114</f>
        <v>#DIV/0!</v>
      </c>
      <c r="FU114" s="331" t="e">
        <f>IF($FB114="Activo",'Datos Mes'!$B$31,0)*$EO114</f>
        <v>#DIV/0!</v>
      </c>
      <c r="FV114" s="331" t="e">
        <f>'Datos Mes'!$B$32*$EO114</f>
        <v>#DIV/0!</v>
      </c>
      <c r="FW114" s="331" t="e">
        <f>'Datos Mes'!$D$28*$EO114</f>
        <v>#DIV/0!</v>
      </c>
      <c r="FX114" s="331" t="e">
        <f t="shared" si="261"/>
        <v>#DIV/0!</v>
      </c>
      <c r="FY114" s="331" t="e">
        <f t="shared" si="219"/>
        <v>#DIV/0!</v>
      </c>
      <c r="FZ114" s="331" t="e">
        <f t="shared" si="220"/>
        <v>#DIV/0!</v>
      </c>
      <c r="GA114" s="331">
        <f>(AS114+'Datos Mes'!B$24)*30/12</f>
        <v>9035.326086956522</v>
      </c>
      <c r="GB114" s="331" t="e">
        <f t="shared" si="262"/>
        <v>#DIV/0!</v>
      </c>
      <c r="GC114" s="331" t="e">
        <f t="shared" si="263"/>
        <v>#DIV/0!</v>
      </c>
      <c r="GD114" s="333" t="e">
        <f t="shared" si="264"/>
        <v>#DIV/0!</v>
      </c>
    </row>
    <row r="115" spans="1:186" s="329" customFormat="1" ht="15.75" customHeight="1">
      <c r="A115" s="421"/>
      <c r="B115" s="421"/>
      <c r="C115" s="311">
        <f t="shared" si="221"/>
        <v>0</v>
      </c>
      <c r="D115" s="429"/>
      <c r="E115" s="429"/>
      <c r="F115" s="429"/>
      <c r="G115" s="429"/>
      <c r="H115" s="429"/>
      <c r="I115" s="429"/>
      <c r="J115" s="429"/>
      <c r="K115" s="429"/>
      <c r="L115" s="429"/>
      <c r="M115" s="429"/>
      <c r="N115" s="429"/>
      <c r="O115" s="429"/>
      <c r="P115" s="429"/>
      <c r="Q115" s="429"/>
      <c r="R115" s="312"/>
      <c r="S115" s="430"/>
      <c r="T115" s="429"/>
      <c r="U115" s="429"/>
      <c r="V115" s="429"/>
      <c r="W115" s="429"/>
      <c r="X115" s="429"/>
      <c r="Y115" s="429"/>
      <c r="Z115" s="429"/>
      <c r="AA115" s="429"/>
      <c r="AB115" s="429"/>
      <c r="AC115" s="429"/>
      <c r="AD115" s="429"/>
      <c r="AE115" s="429"/>
      <c r="AF115" s="429"/>
      <c r="AG115" s="429"/>
      <c r="AH115" s="429"/>
      <c r="AI115" s="431"/>
      <c r="AJ115" s="328"/>
      <c r="AK115" s="314">
        <f t="shared" si="223"/>
        <v>0</v>
      </c>
      <c r="AL115" s="469">
        <f t="shared" si="224"/>
        <v>0</v>
      </c>
      <c r="AM115" s="469">
        <f t="shared" si="225"/>
        <v>0</v>
      </c>
      <c r="AN115" s="470">
        <f t="shared" si="226"/>
        <v>0</v>
      </c>
      <c r="AO115" s="469">
        <f t="shared" si="217"/>
        <v>0</v>
      </c>
      <c r="AP115" s="469">
        <f t="shared" si="218"/>
        <v>0</v>
      </c>
      <c r="AQ115" s="471">
        <f t="shared" si="227"/>
        <v>0</v>
      </c>
      <c r="AR115" s="472">
        <f t="shared" si="222"/>
        <v>0</v>
      </c>
      <c r="AS115" s="422"/>
      <c r="AT115" s="423">
        <f t="shared" si="228"/>
        <v>0</v>
      </c>
      <c r="AU115" s="422"/>
      <c r="AV115" s="315">
        <f t="shared" si="229"/>
        <v>0</v>
      </c>
      <c r="AW115" s="422"/>
      <c r="AX115" s="422"/>
      <c r="AY115" s="315">
        <f t="shared" si="230"/>
        <v>0</v>
      </c>
      <c r="AZ115" s="315">
        <f>(AQ115)*'Datos Mes'!$B$27+DB115</f>
        <v>0</v>
      </c>
      <c r="BA115" s="421"/>
      <c r="BB115" s="427"/>
      <c r="BC115" s="438"/>
      <c r="BF115" s="473"/>
      <c r="BG115" s="317">
        <f>(COUNTIF($D115:$AI115,"LL")+DL115)*(AS115-'Datos Mes'!$B$23)</f>
        <v>0</v>
      </c>
      <c r="BH115" s="474">
        <f t="shared" si="231"/>
        <v>0</v>
      </c>
      <c r="BI115" s="402"/>
      <c r="BJ115" s="403"/>
      <c r="BK115" s="403"/>
      <c r="BL115" s="403"/>
      <c r="BM115" s="403"/>
      <c r="BN115" s="403"/>
      <c r="BO115" s="403"/>
      <c r="BP115" s="403"/>
      <c r="BQ115" s="403"/>
      <c r="BR115" s="403"/>
      <c r="BS115" s="403"/>
      <c r="BT115" s="404"/>
      <c r="BU115" s="404"/>
      <c r="BV115" s="404"/>
      <c r="BW115" s="405"/>
      <c r="BX115" s="406"/>
      <c r="BY115" s="403"/>
      <c r="BZ115" s="403"/>
      <c r="CA115" s="407"/>
      <c r="CB115" s="407"/>
      <c r="CC115" s="408"/>
      <c r="CD115" s="408"/>
      <c r="CE115" s="408"/>
      <c r="CF115" s="408"/>
      <c r="CG115" s="408"/>
      <c r="CH115" s="407"/>
      <c r="CI115" s="407"/>
      <c r="CJ115" s="408"/>
      <c r="CK115" s="408"/>
      <c r="CL115" s="408"/>
      <c r="CM115" s="408"/>
      <c r="CN115" s="408"/>
      <c r="CO115" s="407"/>
      <c r="CP115" s="409"/>
      <c r="CQ115" s="410"/>
      <c r="CR115" s="411"/>
      <c r="CS115" s="410"/>
      <c r="CT115" s="410"/>
      <c r="CU115" s="410"/>
      <c r="CV115" s="410"/>
      <c r="CW115" s="410"/>
      <c r="CX115" s="404"/>
      <c r="CY115" s="404"/>
      <c r="CZ115" s="320">
        <f t="shared" si="232"/>
        <v>0</v>
      </c>
      <c r="DA115" s="321"/>
      <c r="DB115" s="414"/>
      <c r="DC115" s="322">
        <f t="shared" si="233"/>
        <v>0</v>
      </c>
      <c r="DD115" s="413"/>
      <c r="DE115" s="414"/>
      <c r="DF115" s="323">
        <f t="shared" si="234"/>
        <v>0</v>
      </c>
      <c r="DG115" s="323">
        <f t="shared" si="235"/>
        <v>0</v>
      </c>
      <c r="DH115" s="324">
        <f t="shared" si="236"/>
        <v>0</v>
      </c>
      <c r="DI115" s="325">
        <f t="shared" si="237"/>
        <v>0</v>
      </c>
      <c r="DJ115" s="177"/>
      <c r="DK115" s="315">
        <f t="shared" si="238"/>
        <v>0</v>
      </c>
      <c r="DL115" s="315">
        <f t="shared" si="239"/>
        <v>0</v>
      </c>
      <c r="DM115" s="315">
        <f t="shared" si="240"/>
        <v>0</v>
      </c>
      <c r="DN115" s="415"/>
      <c r="DO115" s="416"/>
      <c r="DP115" s="416"/>
      <c r="DQ115" s="416"/>
      <c r="DR115" s="417"/>
      <c r="DS115" s="416"/>
      <c r="DT115" s="416"/>
      <c r="DU115" s="416"/>
      <c r="DV115" s="418"/>
      <c r="DW115" s="416"/>
      <c r="DX115" s="416"/>
      <c r="DY115" s="419"/>
      <c r="DZ115" s="419"/>
      <c r="EA115" s="420"/>
      <c r="EB115" s="313"/>
      <c r="EC115" s="329" t="s">
        <v>133</v>
      </c>
      <c r="EF115" s="330">
        <f>'Datos Mes'!$B$23</f>
        <v>7000</v>
      </c>
      <c r="EG115" s="330">
        <f t="shared" si="241"/>
        <v>0</v>
      </c>
      <c r="EH115" s="330">
        <f t="shared" si="242"/>
        <v>0</v>
      </c>
      <c r="EI115" s="330" t="e">
        <f t="shared" si="243"/>
        <v>#DIV/0!</v>
      </c>
      <c r="EJ115" s="330" t="e">
        <f t="shared" si="244"/>
        <v>#DIV/0!</v>
      </c>
      <c r="EK115" s="330">
        <f t="shared" si="245"/>
        <v>0</v>
      </c>
      <c r="EL115" s="330">
        <f t="shared" si="246"/>
        <v>0</v>
      </c>
      <c r="EM115" s="330">
        <f t="shared" si="247"/>
        <v>0</v>
      </c>
      <c r="EN115" s="330">
        <f>'Datos Mes'!$B$24*AL115</f>
        <v>0</v>
      </c>
      <c r="EO115" s="330" t="e">
        <f>IF(SUM(EH115:EN115)&gt;'Datos Mes'!$B$21,'Datos Mes'!$B$21,SUM(EH115:EN115))</f>
        <v>#DIV/0!</v>
      </c>
      <c r="EP115" s="330" t="e">
        <f>IF(SUM(EH115:EN115)&gt;'Datos Mes'!$B$21,SUM(EH115:EN115)-EO115,0)</f>
        <v>#DIV/0!</v>
      </c>
      <c r="EQ115" s="330"/>
      <c r="ER115" s="330" t="e">
        <f>LOOKUP(EO115/AL115,'Datos Mes'!$B$75:$B$82,'Datos Mes'!$C$75:$C$82)*EQ115</f>
        <v>#DIV/0!</v>
      </c>
      <c r="ES115" s="330">
        <f>'Datos Mes'!$B$25*$AQ115</f>
        <v>0</v>
      </c>
      <c r="ET115" s="330">
        <f>'Datos Mes'!$B$26*$AQ115</f>
        <v>0</v>
      </c>
      <c r="EU115" s="330">
        <f t="shared" si="248"/>
        <v>0</v>
      </c>
      <c r="EV115" s="331" t="e">
        <f t="shared" si="249"/>
        <v>#DIV/0!</v>
      </c>
      <c r="EW115" s="455" t="s">
        <v>244</v>
      </c>
      <c r="EX115" s="457"/>
      <c r="EY115" s="331" t="e">
        <f>'Datos Mes'!$B$28*EO115</f>
        <v>#DIV/0!</v>
      </c>
      <c r="EZ115" s="331" t="e">
        <f>IF(EX115*'Datos Mes'!$B$19-EY115&gt;0,EX115*'Datos Mes'!$B$19-EY115,0)</f>
        <v>#DIV/0!</v>
      </c>
      <c r="FA115" s="456" t="s">
        <v>233</v>
      </c>
      <c r="FB115" s="455" t="s">
        <v>245</v>
      </c>
      <c r="FC115" s="333"/>
      <c r="FD115" s="331" t="e">
        <f t="shared" si="250"/>
        <v>#DIV/0!</v>
      </c>
      <c r="FE115" s="331" t="e">
        <f>IF(SUM(EH115:EN115)&gt;'Datos Mes'!$B$22,'Datos Mes'!$B$22,SUM(EH115:EN115))</f>
        <v>#DIV/0!</v>
      </c>
      <c r="FF115" s="331" t="e">
        <f>FE115*'Datos Mes'!$B$30</f>
        <v>#DIV/0!</v>
      </c>
      <c r="FG115" s="331" t="e">
        <f t="shared" si="251"/>
        <v>#DIV/0!</v>
      </c>
      <c r="FH115" s="331" t="e">
        <f t="shared" si="252"/>
        <v>#DIV/0!</v>
      </c>
      <c r="FI115" s="334" t="e">
        <f>LOOKUP(FH115,'Datos Mes'!$B$54:$B$69,'Datos Mes'!$C$54:$C$69)</f>
        <v>#DIV/0!</v>
      </c>
      <c r="FJ115" s="331" t="e">
        <f>LOOKUP(FH115,'Datos Mes'!$B$54:$B$69,'Datos Mes'!$E$54:$E$69)</f>
        <v>#DIV/0!</v>
      </c>
      <c r="FK115" s="331" t="e">
        <f t="shared" si="253"/>
        <v>#DIV/0!</v>
      </c>
      <c r="FL115" s="331">
        <f t="shared" si="254"/>
        <v>0</v>
      </c>
      <c r="FM115" s="331">
        <f t="shared" si="255"/>
        <v>0</v>
      </c>
      <c r="FN115" s="331">
        <f t="shared" si="256"/>
        <v>0</v>
      </c>
      <c r="FO115" s="331" t="e">
        <f t="shared" si="257"/>
        <v>#DIV/0!</v>
      </c>
      <c r="FP115" s="331" t="e">
        <f t="shared" si="258"/>
        <v>#DIV/0!</v>
      </c>
      <c r="FQ115" s="335" t="e">
        <f t="shared" si="259"/>
        <v>#DIV/0!</v>
      </c>
      <c r="FS115" s="331" t="e">
        <f t="shared" si="260"/>
        <v>#DIV/0!</v>
      </c>
      <c r="FT115" s="331" t="e">
        <f>IF($FB115="Activo",LOOKUP($FA115,'Datos Mes'!$A$87:$A$92,'Datos Mes'!$C$87:$C$92),0)*$EO115</f>
        <v>#DIV/0!</v>
      </c>
      <c r="FU115" s="331" t="e">
        <f>IF($FB115="Activo",'Datos Mes'!$B$31,0)*$EO115</f>
        <v>#DIV/0!</v>
      </c>
      <c r="FV115" s="331" t="e">
        <f>'Datos Mes'!$B$32*$EO115</f>
        <v>#DIV/0!</v>
      </c>
      <c r="FW115" s="331" t="e">
        <f>'Datos Mes'!$D$28*$EO115</f>
        <v>#DIV/0!</v>
      </c>
      <c r="FX115" s="331" t="e">
        <f t="shared" si="261"/>
        <v>#DIV/0!</v>
      </c>
      <c r="FY115" s="331" t="e">
        <f t="shared" si="219"/>
        <v>#DIV/0!</v>
      </c>
      <c r="FZ115" s="331" t="e">
        <f t="shared" si="220"/>
        <v>#DIV/0!</v>
      </c>
      <c r="GA115" s="331">
        <f>(AS115+'Datos Mes'!B$24)*30/12</f>
        <v>9035.326086956522</v>
      </c>
      <c r="GB115" s="331" t="e">
        <f t="shared" si="262"/>
        <v>#DIV/0!</v>
      </c>
      <c r="GC115" s="331" t="e">
        <f t="shared" si="263"/>
        <v>#DIV/0!</v>
      </c>
      <c r="GD115" s="333" t="e">
        <f t="shared" si="264"/>
        <v>#DIV/0!</v>
      </c>
    </row>
    <row r="116" spans="1:186" s="329" customFormat="1" ht="15.75" customHeight="1">
      <c r="A116" s="421"/>
      <c r="B116" s="421"/>
      <c r="C116" s="311">
        <f t="shared" si="221"/>
        <v>0</v>
      </c>
      <c r="D116" s="429"/>
      <c r="E116" s="429"/>
      <c r="F116" s="429"/>
      <c r="G116" s="429"/>
      <c r="H116" s="429"/>
      <c r="I116" s="429"/>
      <c r="J116" s="429"/>
      <c r="K116" s="429"/>
      <c r="L116" s="429"/>
      <c r="M116" s="429"/>
      <c r="N116" s="429"/>
      <c r="O116" s="429"/>
      <c r="P116" s="429"/>
      <c r="Q116" s="429"/>
      <c r="R116" s="312"/>
      <c r="S116" s="430"/>
      <c r="T116" s="429"/>
      <c r="U116" s="429"/>
      <c r="V116" s="429"/>
      <c r="W116" s="429"/>
      <c r="X116" s="429"/>
      <c r="Y116" s="429"/>
      <c r="Z116" s="429"/>
      <c r="AA116" s="429"/>
      <c r="AB116" s="429"/>
      <c r="AC116" s="429"/>
      <c r="AD116" s="429"/>
      <c r="AE116" s="429"/>
      <c r="AF116" s="429"/>
      <c r="AG116" s="429"/>
      <c r="AH116" s="429"/>
      <c r="AI116" s="431"/>
      <c r="AJ116" s="328"/>
      <c r="AK116" s="314">
        <f t="shared" si="223"/>
        <v>0</v>
      </c>
      <c r="AL116" s="469">
        <f t="shared" si="224"/>
        <v>0</v>
      </c>
      <c r="AM116" s="469">
        <f t="shared" si="225"/>
        <v>0</v>
      </c>
      <c r="AN116" s="470">
        <f t="shared" si="226"/>
        <v>0</v>
      </c>
      <c r="AO116" s="469">
        <f t="shared" si="217"/>
        <v>0</v>
      </c>
      <c r="AP116" s="469">
        <f t="shared" si="218"/>
        <v>0</v>
      </c>
      <c r="AQ116" s="471">
        <f t="shared" si="227"/>
        <v>0</v>
      </c>
      <c r="AR116" s="472">
        <f t="shared" si="222"/>
        <v>0</v>
      </c>
      <c r="AS116" s="422"/>
      <c r="AT116" s="423">
        <f t="shared" si="228"/>
        <v>0</v>
      </c>
      <c r="AU116" s="422"/>
      <c r="AV116" s="315">
        <f t="shared" si="229"/>
        <v>0</v>
      </c>
      <c r="AW116" s="422"/>
      <c r="AX116" s="422"/>
      <c r="AY116" s="315">
        <f t="shared" si="230"/>
        <v>0</v>
      </c>
      <c r="AZ116" s="315">
        <f>(AQ116)*'Datos Mes'!$B$27+DB116</f>
        <v>0</v>
      </c>
      <c r="BA116" s="421"/>
      <c r="BB116" s="427"/>
      <c r="BC116" s="438"/>
      <c r="BF116" s="473"/>
      <c r="BG116" s="317">
        <f>(COUNTIF($D116:$AI116,"LL")+DL116)*(AS116-'Datos Mes'!$B$23)</f>
        <v>0</v>
      </c>
      <c r="BH116" s="474">
        <f t="shared" si="231"/>
        <v>0</v>
      </c>
      <c r="BI116" s="402"/>
      <c r="BJ116" s="403"/>
      <c r="BK116" s="403"/>
      <c r="BL116" s="403"/>
      <c r="BM116" s="403"/>
      <c r="BN116" s="403"/>
      <c r="BO116" s="403"/>
      <c r="BP116" s="403"/>
      <c r="BQ116" s="403"/>
      <c r="BR116" s="403"/>
      <c r="BS116" s="403"/>
      <c r="BT116" s="404"/>
      <c r="BU116" s="404"/>
      <c r="BV116" s="404"/>
      <c r="BW116" s="405"/>
      <c r="BX116" s="406"/>
      <c r="BY116" s="403"/>
      <c r="BZ116" s="403"/>
      <c r="CA116" s="407"/>
      <c r="CB116" s="407"/>
      <c r="CC116" s="408"/>
      <c r="CD116" s="408"/>
      <c r="CE116" s="408"/>
      <c r="CF116" s="408"/>
      <c r="CG116" s="408"/>
      <c r="CH116" s="407"/>
      <c r="CI116" s="407"/>
      <c r="CJ116" s="408"/>
      <c r="CK116" s="408"/>
      <c r="CL116" s="408"/>
      <c r="CM116" s="408"/>
      <c r="CN116" s="408"/>
      <c r="CO116" s="407"/>
      <c r="CP116" s="409"/>
      <c r="CQ116" s="410"/>
      <c r="CR116" s="411"/>
      <c r="CS116" s="410"/>
      <c r="CT116" s="410"/>
      <c r="CU116" s="410"/>
      <c r="CV116" s="410"/>
      <c r="CW116" s="410"/>
      <c r="CX116" s="404"/>
      <c r="CY116" s="404"/>
      <c r="CZ116" s="320">
        <f t="shared" si="232"/>
        <v>0</v>
      </c>
      <c r="DA116" s="321"/>
      <c r="DB116" s="414"/>
      <c r="DC116" s="322">
        <f t="shared" si="233"/>
        <v>0</v>
      </c>
      <c r="DD116" s="413"/>
      <c r="DE116" s="414"/>
      <c r="DF116" s="323">
        <f t="shared" si="234"/>
        <v>0</v>
      </c>
      <c r="DG116" s="323">
        <f t="shared" si="235"/>
        <v>0</v>
      </c>
      <c r="DH116" s="324">
        <f t="shared" si="236"/>
        <v>0</v>
      </c>
      <c r="DI116" s="325">
        <f t="shared" si="237"/>
        <v>0</v>
      </c>
      <c r="DJ116" s="177"/>
      <c r="DK116" s="315">
        <f t="shared" si="238"/>
        <v>0</v>
      </c>
      <c r="DL116" s="315">
        <f t="shared" si="239"/>
        <v>0</v>
      </c>
      <c r="DM116" s="315">
        <f t="shared" si="240"/>
        <v>0</v>
      </c>
      <c r="DN116" s="415"/>
      <c r="DO116" s="416"/>
      <c r="DP116" s="416"/>
      <c r="DQ116" s="416"/>
      <c r="DR116" s="417"/>
      <c r="DS116" s="416"/>
      <c r="DT116" s="416"/>
      <c r="DU116" s="416"/>
      <c r="DV116" s="418"/>
      <c r="DW116" s="416"/>
      <c r="DX116" s="416"/>
      <c r="DY116" s="419"/>
      <c r="DZ116" s="419"/>
      <c r="EA116" s="420"/>
      <c r="EB116" s="313"/>
      <c r="EC116" s="329" t="s">
        <v>133</v>
      </c>
      <c r="EF116" s="330">
        <f>'Datos Mes'!$B$23</f>
        <v>7000</v>
      </c>
      <c r="EG116" s="330">
        <f t="shared" si="241"/>
        <v>0</v>
      </c>
      <c r="EH116" s="330">
        <f t="shared" si="242"/>
        <v>0</v>
      </c>
      <c r="EI116" s="330" t="e">
        <f t="shared" si="243"/>
        <v>#DIV/0!</v>
      </c>
      <c r="EJ116" s="330" t="e">
        <f t="shared" si="244"/>
        <v>#DIV/0!</v>
      </c>
      <c r="EK116" s="330">
        <f t="shared" si="245"/>
        <v>0</v>
      </c>
      <c r="EL116" s="330">
        <f t="shared" si="246"/>
        <v>0</v>
      </c>
      <c r="EM116" s="330">
        <f t="shared" si="247"/>
        <v>0</v>
      </c>
      <c r="EN116" s="330">
        <f>'Datos Mes'!$B$24*AL116</f>
        <v>0</v>
      </c>
      <c r="EO116" s="330" t="e">
        <f>IF(SUM(EH116:EN116)&gt;'Datos Mes'!$B$21,'Datos Mes'!$B$21,SUM(EH116:EN116))</f>
        <v>#DIV/0!</v>
      </c>
      <c r="EP116" s="330" t="e">
        <f>IF(SUM(EH116:EN116)&gt;'Datos Mes'!$B$21,SUM(EH116:EN116)-EO116,0)</f>
        <v>#DIV/0!</v>
      </c>
      <c r="EQ116" s="330"/>
      <c r="ER116" s="330" t="e">
        <f>LOOKUP(EO116/AL116,'Datos Mes'!$B$75:$B$82,'Datos Mes'!$C$75:$C$82)*EQ116</f>
        <v>#DIV/0!</v>
      </c>
      <c r="ES116" s="330">
        <f>'Datos Mes'!$B$25*$AQ116</f>
        <v>0</v>
      </c>
      <c r="ET116" s="330">
        <f>'Datos Mes'!$B$26*$AQ116</f>
        <v>0</v>
      </c>
      <c r="EU116" s="330">
        <f t="shared" si="248"/>
        <v>0</v>
      </c>
      <c r="EV116" s="331" t="e">
        <f t="shared" si="249"/>
        <v>#DIV/0!</v>
      </c>
      <c r="EW116" s="455" t="s">
        <v>244</v>
      </c>
      <c r="EX116" s="457"/>
      <c r="EY116" s="331" t="e">
        <f>'Datos Mes'!$B$28*EO116</f>
        <v>#DIV/0!</v>
      </c>
      <c r="EZ116" s="331" t="e">
        <f>IF(EX116*'Datos Mes'!$B$19-EY116&gt;0,EX116*'Datos Mes'!$B$19-EY116,0)</f>
        <v>#DIV/0!</v>
      </c>
      <c r="FA116" s="456" t="s">
        <v>233</v>
      </c>
      <c r="FB116" s="455" t="s">
        <v>245</v>
      </c>
      <c r="FC116" s="333"/>
      <c r="FD116" s="331" t="e">
        <f t="shared" si="250"/>
        <v>#DIV/0!</v>
      </c>
      <c r="FE116" s="331" t="e">
        <f>IF(SUM(EH116:EN116)&gt;'Datos Mes'!$B$22,'Datos Mes'!$B$22,SUM(EH116:EN116))</f>
        <v>#DIV/0!</v>
      </c>
      <c r="FF116" s="331" t="e">
        <f>FE116*'Datos Mes'!$B$30</f>
        <v>#DIV/0!</v>
      </c>
      <c r="FG116" s="331" t="e">
        <f t="shared" si="251"/>
        <v>#DIV/0!</v>
      </c>
      <c r="FH116" s="331" t="e">
        <f t="shared" si="252"/>
        <v>#DIV/0!</v>
      </c>
      <c r="FI116" s="334" t="e">
        <f>LOOKUP(FH116,'Datos Mes'!$B$54:$B$69,'Datos Mes'!$C$54:$C$69)</f>
        <v>#DIV/0!</v>
      </c>
      <c r="FJ116" s="331" t="e">
        <f>LOOKUP(FH116,'Datos Mes'!$B$54:$B$69,'Datos Mes'!$E$54:$E$69)</f>
        <v>#DIV/0!</v>
      </c>
      <c r="FK116" s="331" t="e">
        <f t="shared" si="253"/>
        <v>#DIV/0!</v>
      </c>
      <c r="FL116" s="331">
        <f t="shared" si="254"/>
        <v>0</v>
      </c>
      <c r="FM116" s="331">
        <f t="shared" si="255"/>
        <v>0</v>
      </c>
      <c r="FN116" s="331">
        <f t="shared" si="256"/>
        <v>0</v>
      </c>
      <c r="FO116" s="331" t="e">
        <f t="shared" si="257"/>
        <v>#DIV/0!</v>
      </c>
      <c r="FP116" s="331" t="e">
        <f t="shared" si="258"/>
        <v>#DIV/0!</v>
      </c>
      <c r="FQ116" s="335" t="e">
        <f t="shared" si="259"/>
        <v>#DIV/0!</v>
      </c>
      <c r="FS116" s="331" t="e">
        <f t="shared" si="260"/>
        <v>#DIV/0!</v>
      </c>
      <c r="FT116" s="331" t="e">
        <f>IF($FB116="Activo",LOOKUP($FA116,'Datos Mes'!$A$87:$A$92,'Datos Mes'!$C$87:$C$92),0)*$EO116</f>
        <v>#DIV/0!</v>
      </c>
      <c r="FU116" s="331" t="e">
        <f>IF($FB116="Activo",'Datos Mes'!$B$31,0)*$EO116</f>
        <v>#DIV/0!</v>
      </c>
      <c r="FV116" s="331" t="e">
        <f>'Datos Mes'!$B$32*$EO116</f>
        <v>#DIV/0!</v>
      </c>
      <c r="FW116" s="331" t="e">
        <f>'Datos Mes'!$D$28*$EO116</f>
        <v>#DIV/0!</v>
      </c>
      <c r="FX116" s="331" t="e">
        <f t="shared" si="261"/>
        <v>#DIV/0!</v>
      </c>
      <c r="FY116" s="331" t="e">
        <f t="shared" si="219"/>
        <v>#DIV/0!</v>
      </c>
      <c r="FZ116" s="331" t="e">
        <f t="shared" si="220"/>
        <v>#DIV/0!</v>
      </c>
      <c r="GA116" s="331">
        <f>(AS116+'Datos Mes'!B$24)*30/12</f>
        <v>9035.326086956522</v>
      </c>
      <c r="GB116" s="331" t="e">
        <f t="shared" si="262"/>
        <v>#DIV/0!</v>
      </c>
      <c r="GC116" s="331" t="e">
        <f t="shared" si="263"/>
        <v>#DIV/0!</v>
      </c>
      <c r="GD116" s="333" t="e">
        <f t="shared" si="264"/>
        <v>#DIV/0!</v>
      </c>
    </row>
    <row r="117" spans="1:186" s="329" customFormat="1" ht="15.75" customHeight="1">
      <c r="A117" s="421"/>
      <c r="B117" s="421"/>
      <c r="C117" s="311">
        <f t="shared" si="221"/>
        <v>0</v>
      </c>
      <c r="D117" s="429"/>
      <c r="E117" s="429"/>
      <c r="F117" s="429"/>
      <c r="G117" s="429"/>
      <c r="H117" s="429"/>
      <c r="I117" s="429"/>
      <c r="J117" s="429"/>
      <c r="K117" s="429"/>
      <c r="L117" s="429"/>
      <c r="M117" s="429"/>
      <c r="N117" s="429"/>
      <c r="O117" s="429"/>
      <c r="P117" s="429"/>
      <c r="Q117" s="429"/>
      <c r="R117" s="312"/>
      <c r="S117" s="430"/>
      <c r="T117" s="429"/>
      <c r="U117" s="429"/>
      <c r="V117" s="429"/>
      <c r="W117" s="429"/>
      <c r="X117" s="429"/>
      <c r="Y117" s="429"/>
      <c r="Z117" s="429"/>
      <c r="AA117" s="429"/>
      <c r="AB117" s="429"/>
      <c r="AC117" s="429"/>
      <c r="AD117" s="429"/>
      <c r="AE117" s="429"/>
      <c r="AF117" s="429"/>
      <c r="AG117" s="429"/>
      <c r="AH117" s="429"/>
      <c r="AI117" s="431"/>
      <c r="AJ117" s="328"/>
      <c r="AK117" s="314">
        <f t="shared" si="223"/>
        <v>0</v>
      </c>
      <c r="AL117" s="469">
        <f t="shared" si="224"/>
        <v>0</v>
      </c>
      <c r="AM117" s="469">
        <f t="shared" si="225"/>
        <v>0</v>
      </c>
      <c r="AN117" s="470">
        <f t="shared" si="226"/>
        <v>0</v>
      </c>
      <c r="AO117" s="469">
        <f t="shared" si="217"/>
        <v>0</v>
      </c>
      <c r="AP117" s="469">
        <f t="shared" si="218"/>
        <v>0</v>
      </c>
      <c r="AQ117" s="471">
        <f t="shared" si="227"/>
        <v>0</v>
      </c>
      <c r="AR117" s="472">
        <f t="shared" si="222"/>
        <v>0</v>
      </c>
      <c r="AS117" s="422"/>
      <c r="AT117" s="423">
        <f t="shared" si="228"/>
        <v>0</v>
      </c>
      <c r="AU117" s="422"/>
      <c r="AV117" s="315">
        <f t="shared" si="229"/>
        <v>0</v>
      </c>
      <c r="AW117" s="422"/>
      <c r="AX117" s="422"/>
      <c r="AY117" s="315">
        <f t="shared" si="230"/>
        <v>0</v>
      </c>
      <c r="AZ117" s="315">
        <f>(AQ117)*'Datos Mes'!$B$27+DB117</f>
        <v>0</v>
      </c>
      <c r="BA117" s="421"/>
      <c r="BB117" s="427"/>
      <c r="BC117" s="438"/>
      <c r="BF117" s="473"/>
      <c r="BG117" s="317">
        <f>(COUNTIF($D117:$AI117,"LL")+DL117)*(AS117-'Datos Mes'!$B$23)</f>
        <v>0</v>
      </c>
      <c r="BH117" s="474">
        <f t="shared" si="231"/>
        <v>0</v>
      </c>
      <c r="BI117" s="402"/>
      <c r="BJ117" s="403"/>
      <c r="BK117" s="403"/>
      <c r="BL117" s="403"/>
      <c r="BM117" s="403"/>
      <c r="BN117" s="403"/>
      <c r="BO117" s="403"/>
      <c r="BP117" s="403"/>
      <c r="BQ117" s="403"/>
      <c r="BR117" s="403"/>
      <c r="BS117" s="403"/>
      <c r="BT117" s="404"/>
      <c r="BU117" s="404"/>
      <c r="BV117" s="404"/>
      <c r="BW117" s="405"/>
      <c r="BX117" s="406"/>
      <c r="BY117" s="403"/>
      <c r="BZ117" s="403"/>
      <c r="CA117" s="407"/>
      <c r="CB117" s="407"/>
      <c r="CC117" s="408"/>
      <c r="CD117" s="408"/>
      <c r="CE117" s="408"/>
      <c r="CF117" s="408"/>
      <c r="CG117" s="408"/>
      <c r="CH117" s="407"/>
      <c r="CI117" s="407"/>
      <c r="CJ117" s="408"/>
      <c r="CK117" s="408"/>
      <c r="CL117" s="408"/>
      <c r="CM117" s="408"/>
      <c r="CN117" s="408"/>
      <c r="CO117" s="407"/>
      <c r="CP117" s="409"/>
      <c r="CQ117" s="410"/>
      <c r="CR117" s="411"/>
      <c r="CS117" s="410"/>
      <c r="CT117" s="410"/>
      <c r="CU117" s="410"/>
      <c r="CV117" s="410"/>
      <c r="CW117" s="410"/>
      <c r="CX117" s="404"/>
      <c r="CY117" s="404"/>
      <c r="CZ117" s="320">
        <f t="shared" si="232"/>
        <v>0</v>
      </c>
      <c r="DA117" s="321"/>
      <c r="DB117" s="414"/>
      <c r="DC117" s="322">
        <f t="shared" si="233"/>
        <v>0</v>
      </c>
      <c r="DD117" s="413"/>
      <c r="DE117" s="414"/>
      <c r="DF117" s="323">
        <f t="shared" si="234"/>
        <v>0</v>
      </c>
      <c r="DG117" s="323">
        <f t="shared" si="235"/>
        <v>0</v>
      </c>
      <c r="DH117" s="324">
        <f t="shared" si="236"/>
        <v>0</v>
      </c>
      <c r="DI117" s="325">
        <f t="shared" si="237"/>
        <v>0</v>
      </c>
      <c r="DJ117" s="177"/>
      <c r="DK117" s="315">
        <f t="shared" si="238"/>
        <v>0</v>
      </c>
      <c r="DL117" s="315">
        <f t="shared" si="239"/>
        <v>0</v>
      </c>
      <c r="DM117" s="315">
        <f t="shared" si="240"/>
        <v>0</v>
      </c>
      <c r="DN117" s="415"/>
      <c r="DO117" s="416"/>
      <c r="DP117" s="416"/>
      <c r="DQ117" s="416"/>
      <c r="DR117" s="417"/>
      <c r="DS117" s="416"/>
      <c r="DT117" s="416"/>
      <c r="DU117" s="416"/>
      <c r="DV117" s="418"/>
      <c r="DW117" s="416"/>
      <c r="DX117" s="416"/>
      <c r="DY117" s="419"/>
      <c r="DZ117" s="419"/>
      <c r="EA117" s="420"/>
      <c r="EB117" s="313"/>
      <c r="EC117" s="329" t="s">
        <v>133</v>
      </c>
      <c r="EF117" s="330">
        <f>'Datos Mes'!$B$23</f>
        <v>7000</v>
      </c>
      <c r="EG117" s="330">
        <f t="shared" si="241"/>
        <v>0</v>
      </c>
      <c r="EH117" s="330">
        <f t="shared" si="242"/>
        <v>0</v>
      </c>
      <c r="EI117" s="330" t="e">
        <f t="shared" si="243"/>
        <v>#DIV/0!</v>
      </c>
      <c r="EJ117" s="330" t="e">
        <f t="shared" si="244"/>
        <v>#DIV/0!</v>
      </c>
      <c r="EK117" s="330">
        <f t="shared" si="245"/>
        <v>0</v>
      </c>
      <c r="EL117" s="330">
        <f t="shared" si="246"/>
        <v>0</v>
      </c>
      <c r="EM117" s="330">
        <f t="shared" si="247"/>
        <v>0</v>
      </c>
      <c r="EN117" s="330">
        <f>'Datos Mes'!$B$24*AL117</f>
        <v>0</v>
      </c>
      <c r="EO117" s="330" t="e">
        <f>IF(SUM(EH117:EN117)&gt;'Datos Mes'!$B$21,'Datos Mes'!$B$21,SUM(EH117:EN117))</f>
        <v>#DIV/0!</v>
      </c>
      <c r="EP117" s="330" t="e">
        <f>IF(SUM(EH117:EN117)&gt;'Datos Mes'!$B$21,SUM(EH117:EN117)-EO117,0)</f>
        <v>#DIV/0!</v>
      </c>
      <c r="EQ117" s="330"/>
      <c r="ER117" s="330" t="e">
        <f>LOOKUP(EO117/AL117,'Datos Mes'!$B$75:$B$82,'Datos Mes'!$C$75:$C$82)*EQ117</f>
        <v>#DIV/0!</v>
      </c>
      <c r="ES117" s="330">
        <f>'Datos Mes'!$B$25*$AQ117</f>
        <v>0</v>
      </c>
      <c r="ET117" s="330">
        <f>'Datos Mes'!$B$26*$AQ117</f>
        <v>0</v>
      </c>
      <c r="EU117" s="330">
        <f t="shared" si="248"/>
        <v>0</v>
      </c>
      <c r="EV117" s="331" t="e">
        <f t="shared" si="249"/>
        <v>#DIV/0!</v>
      </c>
      <c r="EW117" s="455" t="s">
        <v>244</v>
      </c>
      <c r="EX117" s="457"/>
      <c r="EY117" s="331" t="e">
        <f>'Datos Mes'!$B$28*EO117</f>
        <v>#DIV/0!</v>
      </c>
      <c r="EZ117" s="331" t="e">
        <f>IF(EX117*'Datos Mes'!$B$19-EY117&gt;0,EX117*'Datos Mes'!$B$19-EY117,0)</f>
        <v>#DIV/0!</v>
      </c>
      <c r="FA117" s="456" t="s">
        <v>233</v>
      </c>
      <c r="FB117" s="455" t="s">
        <v>245</v>
      </c>
      <c r="FC117" s="333"/>
      <c r="FD117" s="331" t="e">
        <f t="shared" si="250"/>
        <v>#DIV/0!</v>
      </c>
      <c r="FE117" s="331" t="e">
        <f>IF(SUM(EH117:EN117)&gt;'Datos Mes'!$B$22,'Datos Mes'!$B$22,SUM(EH117:EN117))</f>
        <v>#DIV/0!</v>
      </c>
      <c r="FF117" s="331" t="e">
        <f>FE117*'Datos Mes'!$B$30</f>
        <v>#DIV/0!</v>
      </c>
      <c r="FG117" s="331" t="e">
        <f t="shared" si="251"/>
        <v>#DIV/0!</v>
      </c>
      <c r="FH117" s="331" t="e">
        <f t="shared" si="252"/>
        <v>#DIV/0!</v>
      </c>
      <c r="FI117" s="334" t="e">
        <f>LOOKUP(FH117,'Datos Mes'!$B$54:$B$69,'Datos Mes'!$C$54:$C$69)</f>
        <v>#DIV/0!</v>
      </c>
      <c r="FJ117" s="331" t="e">
        <f>LOOKUP(FH117,'Datos Mes'!$B$54:$B$69,'Datos Mes'!$E$54:$E$69)</f>
        <v>#DIV/0!</v>
      </c>
      <c r="FK117" s="331" t="e">
        <f t="shared" si="253"/>
        <v>#DIV/0!</v>
      </c>
      <c r="FL117" s="331">
        <f t="shared" si="254"/>
        <v>0</v>
      </c>
      <c r="FM117" s="331">
        <f t="shared" si="255"/>
        <v>0</v>
      </c>
      <c r="FN117" s="331">
        <f t="shared" si="256"/>
        <v>0</v>
      </c>
      <c r="FO117" s="331" t="e">
        <f t="shared" si="257"/>
        <v>#DIV/0!</v>
      </c>
      <c r="FP117" s="331" t="e">
        <f t="shared" si="258"/>
        <v>#DIV/0!</v>
      </c>
      <c r="FQ117" s="335" t="e">
        <f t="shared" si="259"/>
        <v>#DIV/0!</v>
      </c>
      <c r="FS117" s="331" t="e">
        <f t="shared" si="260"/>
        <v>#DIV/0!</v>
      </c>
      <c r="FT117" s="331" t="e">
        <f>IF($FB117="Activo",LOOKUP($FA117,'Datos Mes'!$A$87:$A$92,'Datos Mes'!$C$87:$C$92),0)*$EO117</f>
        <v>#DIV/0!</v>
      </c>
      <c r="FU117" s="331" t="e">
        <f>IF($FB117="Activo",'Datos Mes'!$B$31,0)*$EO117</f>
        <v>#DIV/0!</v>
      </c>
      <c r="FV117" s="331" t="e">
        <f>'Datos Mes'!$B$32*$EO117</f>
        <v>#DIV/0!</v>
      </c>
      <c r="FW117" s="331" t="e">
        <f>'Datos Mes'!$D$28*$EO117</f>
        <v>#DIV/0!</v>
      </c>
      <c r="FX117" s="331" t="e">
        <f t="shared" si="261"/>
        <v>#DIV/0!</v>
      </c>
      <c r="FY117" s="331" t="e">
        <f t="shared" si="219"/>
        <v>#DIV/0!</v>
      </c>
      <c r="FZ117" s="331" t="e">
        <f t="shared" si="220"/>
        <v>#DIV/0!</v>
      </c>
      <c r="GA117" s="331">
        <f>(AS117+'Datos Mes'!B$24)*30/12</f>
        <v>9035.326086956522</v>
      </c>
      <c r="GB117" s="331" t="e">
        <f t="shared" si="262"/>
        <v>#DIV/0!</v>
      </c>
      <c r="GC117" s="331" t="e">
        <f t="shared" si="263"/>
        <v>#DIV/0!</v>
      </c>
      <c r="GD117" s="333" t="e">
        <f t="shared" si="264"/>
        <v>#DIV/0!</v>
      </c>
    </row>
    <row r="118" spans="1:186" s="329" customFormat="1" ht="15.75" customHeight="1">
      <c r="A118" s="421"/>
      <c r="B118" s="421"/>
      <c r="C118" s="311">
        <f t="shared" si="221"/>
        <v>0</v>
      </c>
      <c r="D118" s="429"/>
      <c r="E118" s="429"/>
      <c r="F118" s="429"/>
      <c r="G118" s="429"/>
      <c r="H118" s="429"/>
      <c r="I118" s="429"/>
      <c r="J118" s="429"/>
      <c r="K118" s="429"/>
      <c r="L118" s="429"/>
      <c r="M118" s="429"/>
      <c r="N118" s="429"/>
      <c r="O118" s="429"/>
      <c r="P118" s="429"/>
      <c r="Q118" s="429"/>
      <c r="R118" s="312"/>
      <c r="S118" s="430"/>
      <c r="T118" s="429"/>
      <c r="U118" s="429"/>
      <c r="V118" s="429"/>
      <c r="W118" s="429"/>
      <c r="X118" s="429"/>
      <c r="Y118" s="429"/>
      <c r="Z118" s="429"/>
      <c r="AA118" s="429"/>
      <c r="AB118" s="429"/>
      <c r="AC118" s="429"/>
      <c r="AD118" s="429"/>
      <c r="AE118" s="429"/>
      <c r="AF118" s="429"/>
      <c r="AG118" s="429"/>
      <c r="AH118" s="429"/>
      <c r="AI118" s="431"/>
      <c r="AJ118" s="328"/>
      <c r="AK118" s="314">
        <f t="shared" si="223"/>
        <v>0</v>
      </c>
      <c r="AL118" s="469">
        <f t="shared" si="224"/>
        <v>0</v>
      </c>
      <c r="AM118" s="469">
        <f t="shared" si="225"/>
        <v>0</v>
      </c>
      <c r="AN118" s="470">
        <f t="shared" si="226"/>
        <v>0</v>
      </c>
      <c r="AO118" s="469">
        <f t="shared" si="217"/>
        <v>0</v>
      </c>
      <c r="AP118" s="469">
        <f t="shared" si="218"/>
        <v>0</v>
      </c>
      <c r="AQ118" s="471">
        <f t="shared" si="227"/>
        <v>0</v>
      </c>
      <c r="AR118" s="472">
        <f t="shared" si="222"/>
        <v>0</v>
      </c>
      <c r="AS118" s="422"/>
      <c r="AT118" s="423">
        <f t="shared" si="228"/>
        <v>0</v>
      </c>
      <c r="AU118" s="422"/>
      <c r="AV118" s="315">
        <f t="shared" si="229"/>
        <v>0</v>
      </c>
      <c r="AW118" s="422"/>
      <c r="AX118" s="422"/>
      <c r="AY118" s="315">
        <f t="shared" si="230"/>
        <v>0</v>
      </c>
      <c r="AZ118" s="315">
        <f>(AQ118)*'Datos Mes'!$B$27+DB118</f>
        <v>0</v>
      </c>
      <c r="BA118" s="421"/>
      <c r="BB118" s="427"/>
      <c r="BC118" s="438"/>
      <c r="BF118" s="473"/>
      <c r="BG118" s="317">
        <f>(COUNTIF($D118:$AI118,"LL")+DL118)*(AS118-'Datos Mes'!$B$23)</f>
        <v>0</v>
      </c>
      <c r="BH118" s="474">
        <f t="shared" si="231"/>
        <v>0</v>
      </c>
      <c r="BI118" s="402"/>
      <c r="BJ118" s="403"/>
      <c r="BK118" s="403"/>
      <c r="BL118" s="403"/>
      <c r="BM118" s="403"/>
      <c r="BN118" s="403"/>
      <c r="BO118" s="403"/>
      <c r="BP118" s="403"/>
      <c r="BQ118" s="403"/>
      <c r="BR118" s="403"/>
      <c r="BS118" s="403"/>
      <c r="BT118" s="404"/>
      <c r="BU118" s="404"/>
      <c r="BV118" s="404"/>
      <c r="BW118" s="405"/>
      <c r="BX118" s="406"/>
      <c r="BY118" s="403"/>
      <c r="BZ118" s="403"/>
      <c r="CA118" s="407"/>
      <c r="CB118" s="407"/>
      <c r="CC118" s="408"/>
      <c r="CD118" s="408"/>
      <c r="CE118" s="408"/>
      <c r="CF118" s="408"/>
      <c r="CG118" s="408"/>
      <c r="CH118" s="407"/>
      <c r="CI118" s="407"/>
      <c r="CJ118" s="408"/>
      <c r="CK118" s="408"/>
      <c r="CL118" s="408"/>
      <c r="CM118" s="408"/>
      <c r="CN118" s="408"/>
      <c r="CO118" s="407"/>
      <c r="CP118" s="409"/>
      <c r="CQ118" s="410"/>
      <c r="CR118" s="411"/>
      <c r="CS118" s="410"/>
      <c r="CT118" s="410"/>
      <c r="CU118" s="410"/>
      <c r="CV118" s="410"/>
      <c r="CW118" s="410"/>
      <c r="CX118" s="404"/>
      <c r="CY118" s="404"/>
      <c r="CZ118" s="320">
        <f t="shared" si="232"/>
        <v>0</v>
      </c>
      <c r="DA118" s="321"/>
      <c r="DB118" s="414"/>
      <c r="DC118" s="322">
        <f t="shared" si="233"/>
        <v>0</v>
      </c>
      <c r="DD118" s="413"/>
      <c r="DE118" s="414"/>
      <c r="DF118" s="323">
        <f t="shared" si="234"/>
        <v>0</v>
      </c>
      <c r="DG118" s="323">
        <f t="shared" si="235"/>
        <v>0</v>
      </c>
      <c r="DH118" s="324">
        <f t="shared" si="236"/>
        <v>0</v>
      </c>
      <c r="DI118" s="325">
        <f t="shared" si="237"/>
        <v>0</v>
      </c>
      <c r="DJ118" s="177"/>
      <c r="DK118" s="315">
        <f t="shared" si="238"/>
        <v>0</v>
      </c>
      <c r="DL118" s="315">
        <f t="shared" si="239"/>
        <v>0</v>
      </c>
      <c r="DM118" s="315">
        <f t="shared" si="240"/>
        <v>0</v>
      </c>
      <c r="DN118" s="415"/>
      <c r="DO118" s="416"/>
      <c r="DP118" s="416"/>
      <c r="DQ118" s="416"/>
      <c r="DR118" s="417"/>
      <c r="DS118" s="416"/>
      <c r="DT118" s="416"/>
      <c r="DU118" s="416"/>
      <c r="DV118" s="418"/>
      <c r="DW118" s="416"/>
      <c r="DX118" s="416"/>
      <c r="DY118" s="419"/>
      <c r="DZ118" s="419"/>
      <c r="EA118" s="420"/>
      <c r="EB118" s="313"/>
      <c r="EC118" s="329" t="s">
        <v>133</v>
      </c>
      <c r="EF118" s="330">
        <f>'Datos Mes'!$B$23</f>
        <v>7000</v>
      </c>
      <c r="EG118" s="330">
        <f t="shared" si="241"/>
        <v>0</v>
      </c>
      <c r="EH118" s="330">
        <f t="shared" si="242"/>
        <v>0</v>
      </c>
      <c r="EI118" s="330" t="e">
        <f t="shared" si="243"/>
        <v>#DIV/0!</v>
      </c>
      <c r="EJ118" s="330" t="e">
        <f t="shared" si="244"/>
        <v>#DIV/0!</v>
      </c>
      <c r="EK118" s="330">
        <f t="shared" si="245"/>
        <v>0</v>
      </c>
      <c r="EL118" s="330">
        <f t="shared" si="246"/>
        <v>0</v>
      </c>
      <c r="EM118" s="330">
        <f t="shared" si="247"/>
        <v>0</v>
      </c>
      <c r="EN118" s="330">
        <f>'Datos Mes'!$B$24*AL118</f>
        <v>0</v>
      </c>
      <c r="EO118" s="330" t="e">
        <f>IF(SUM(EH118:EN118)&gt;'Datos Mes'!$B$21,'Datos Mes'!$B$21,SUM(EH118:EN118))</f>
        <v>#DIV/0!</v>
      </c>
      <c r="EP118" s="330" t="e">
        <f>IF(SUM(EH118:EN118)&gt;'Datos Mes'!$B$21,SUM(EH118:EN118)-EO118,0)</f>
        <v>#DIV/0!</v>
      </c>
      <c r="EQ118" s="330"/>
      <c r="ER118" s="330" t="e">
        <f>LOOKUP(EO118/AL118,'Datos Mes'!$B$75:$B$82,'Datos Mes'!$C$75:$C$82)*EQ118</f>
        <v>#DIV/0!</v>
      </c>
      <c r="ES118" s="330">
        <f>'Datos Mes'!$B$25*$AQ118</f>
        <v>0</v>
      </c>
      <c r="ET118" s="330">
        <f>'Datos Mes'!$B$26*$AQ118</f>
        <v>0</v>
      </c>
      <c r="EU118" s="330">
        <f t="shared" si="248"/>
        <v>0</v>
      </c>
      <c r="EV118" s="331" t="e">
        <f t="shared" si="249"/>
        <v>#DIV/0!</v>
      </c>
      <c r="EW118" s="455" t="s">
        <v>244</v>
      </c>
      <c r="EX118" s="457"/>
      <c r="EY118" s="331" t="e">
        <f>'Datos Mes'!$B$28*EO118</f>
        <v>#DIV/0!</v>
      </c>
      <c r="EZ118" s="331" t="e">
        <f>IF(EX118*'Datos Mes'!$B$19-EY118&gt;0,EX118*'Datos Mes'!$B$19-EY118,0)</f>
        <v>#DIV/0!</v>
      </c>
      <c r="FA118" s="456" t="s">
        <v>233</v>
      </c>
      <c r="FB118" s="455" t="s">
        <v>245</v>
      </c>
      <c r="FC118" s="333"/>
      <c r="FD118" s="331" t="e">
        <f t="shared" si="250"/>
        <v>#DIV/0!</v>
      </c>
      <c r="FE118" s="331" t="e">
        <f>IF(SUM(EH118:EN118)&gt;'Datos Mes'!$B$22,'Datos Mes'!$B$22,SUM(EH118:EN118))</f>
        <v>#DIV/0!</v>
      </c>
      <c r="FF118" s="331" t="e">
        <f>FE118*'Datos Mes'!$B$30</f>
        <v>#DIV/0!</v>
      </c>
      <c r="FG118" s="331" t="e">
        <f t="shared" si="251"/>
        <v>#DIV/0!</v>
      </c>
      <c r="FH118" s="331" t="e">
        <f t="shared" si="252"/>
        <v>#DIV/0!</v>
      </c>
      <c r="FI118" s="334" t="e">
        <f>LOOKUP(FH118,'Datos Mes'!$B$54:$B$69,'Datos Mes'!$C$54:$C$69)</f>
        <v>#DIV/0!</v>
      </c>
      <c r="FJ118" s="331" t="e">
        <f>LOOKUP(FH118,'Datos Mes'!$B$54:$B$69,'Datos Mes'!$E$54:$E$69)</f>
        <v>#DIV/0!</v>
      </c>
      <c r="FK118" s="331" t="e">
        <f t="shared" si="253"/>
        <v>#DIV/0!</v>
      </c>
      <c r="FL118" s="331">
        <f t="shared" si="254"/>
        <v>0</v>
      </c>
      <c r="FM118" s="331">
        <f t="shared" si="255"/>
        <v>0</v>
      </c>
      <c r="FN118" s="331">
        <f t="shared" si="256"/>
        <v>0</v>
      </c>
      <c r="FO118" s="331" t="e">
        <f t="shared" si="257"/>
        <v>#DIV/0!</v>
      </c>
      <c r="FP118" s="331" t="e">
        <f t="shared" si="258"/>
        <v>#DIV/0!</v>
      </c>
      <c r="FQ118" s="335" t="e">
        <f t="shared" si="259"/>
        <v>#DIV/0!</v>
      </c>
      <c r="FS118" s="331" t="e">
        <f t="shared" si="260"/>
        <v>#DIV/0!</v>
      </c>
      <c r="FT118" s="331" t="e">
        <f>IF($FB118="Activo",LOOKUP($FA118,'Datos Mes'!$A$87:$A$92,'Datos Mes'!$C$87:$C$92),0)*$EO118</f>
        <v>#DIV/0!</v>
      </c>
      <c r="FU118" s="331" t="e">
        <f>IF($FB118="Activo",'Datos Mes'!$B$31,0)*$EO118</f>
        <v>#DIV/0!</v>
      </c>
      <c r="FV118" s="331" t="e">
        <f>'Datos Mes'!$B$32*$EO118</f>
        <v>#DIV/0!</v>
      </c>
      <c r="FW118" s="331" t="e">
        <f>'Datos Mes'!$D$28*$EO118</f>
        <v>#DIV/0!</v>
      </c>
      <c r="FX118" s="331" t="e">
        <f t="shared" si="261"/>
        <v>#DIV/0!</v>
      </c>
      <c r="FY118" s="331" t="e">
        <f t="shared" si="219"/>
        <v>#DIV/0!</v>
      </c>
      <c r="FZ118" s="331" t="e">
        <f t="shared" si="220"/>
        <v>#DIV/0!</v>
      </c>
      <c r="GA118" s="331">
        <f>(AS118+'Datos Mes'!B$24)*30/12</f>
        <v>9035.326086956522</v>
      </c>
      <c r="GB118" s="331" t="e">
        <f t="shared" si="262"/>
        <v>#DIV/0!</v>
      </c>
      <c r="GC118" s="331" t="e">
        <f t="shared" si="263"/>
        <v>#DIV/0!</v>
      </c>
      <c r="GD118" s="333" t="e">
        <f t="shared" si="264"/>
        <v>#DIV/0!</v>
      </c>
    </row>
    <row r="119" spans="1:186" s="329" customFormat="1" ht="15.75" customHeight="1">
      <c r="A119" s="421"/>
      <c r="B119" s="421"/>
      <c r="C119" s="311">
        <f t="shared" si="221"/>
        <v>0</v>
      </c>
      <c r="D119" s="429"/>
      <c r="E119" s="429"/>
      <c r="F119" s="429"/>
      <c r="G119" s="429"/>
      <c r="H119" s="429"/>
      <c r="I119" s="429"/>
      <c r="J119" s="429"/>
      <c r="K119" s="429"/>
      <c r="L119" s="429"/>
      <c r="M119" s="429"/>
      <c r="N119" s="429"/>
      <c r="O119" s="429"/>
      <c r="P119" s="429"/>
      <c r="Q119" s="429"/>
      <c r="R119" s="312"/>
      <c r="S119" s="430"/>
      <c r="T119" s="429"/>
      <c r="U119" s="429"/>
      <c r="V119" s="429"/>
      <c r="W119" s="429"/>
      <c r="X119" s="429"/>
      <c r="Y119" s="429"/>
      <c r="Z119" s="429"/>
      <c r="AA119" s="429"/>
      <c r="AB119" s="429"/>
      <c r="AC119" s="429"/>
      <c r="AD119" s="429"/>
      <c r="AE119" s="429"/>
      <c r="AF119" s="429"/>
      <c r="AG119" s="429"/>
      <c r="AH119" s="429"/>
      <c r="AI119" s="431"/>
      <c r="AJ119" s="328"/>
      <c r="AK119" s="314">
        <f t="shared" si="223"/>
        <v>0</v>
      </c>
      <c r="AL119" s="469">
        <f t="shared" si="224"/>
        <v>0</v>
      </c>
      <c r="AM119" s="469">
        <f t="shared" si="225"/>
        <v>0</v>
      </c>
      <c r="AN119" s="470">
        <f t="shared" si="226"/>
        <v>0</v>
      </c>
      <c r="AO119" s="469">
        <f t="shared" si="217"/>
        <v>0</v>
      </c>
      <c r="AP119" s="469">
        <f t="shared" si="218"/>
        <v>0</v>
      </c>
      <c r="AQ119" s="471">
        <f t="shared" si="227"/>
        <v>0</v>
      </c>
      <c r="AR119" s="472">
        <f t="shared" si="222"/>
        <v>0</v>
      </c>
      <c r="AS119" s="422"/>
      <c r="AT119" s="423">
        <f t="shared" si="228"/>
        <v>0</v>
      </c>
      <c r="AU119" s="422"/>
      <c r="AV119" s="315">
        <f t="shared" si="229"/>
        <v>0</v>
      </c>
      <c r="AW119" s="422"/>
      <c r="AX119" s="422"/>
      <c r="AY119" s="315">
        <f t="shared" si="230"/>
        <v>0</v>
      </c>
      <c r="AZ119" s="315">
        <f>(AQ119)*'Datos Mes'!$B$27+DB119</f>
        <v>0</v>
      </c>
      <c r="BA119" s="421"/>
      <c r="BB119" s="427"/>
      <c r="BC119" s="438"/>
      <c r="BF119" s="473"/>
      <c r="BG119" s="317">
        <f>(COUNTIF($D119:$AI119,"LL")+DL119)*(AS119-'Datos Mes'!$B$23)</f>
        <v>0</v>
      </c>
      <c r="BH119" s="474">
        <f t="shared" si="231"/>
        <v>0</v>
      </c>
      <c r="BI119" s="402"/>
      <c r="BJ119" s="403"/>
      <c r="BK119" s="403"/>
      <c r="BL119" s="403"/>
      <c r="BM119" s="403"/>
      <c r="BN119" s="403"/>
      <c r="BO119" s="403"/>
      <c r="BP119" s="403"/>
      <c r="BQ119" s="403"/>
      <c r="BR119" s="403"/>
      <c r="BS119" s="403"/>
      <c r="BT119" s="404"/>
      <c r="BU119" s="404"/>
      <c r="BV119" s="404"/>
      <c r="BW119" s="405"/>
      <c r="BX119" s="406"/>
      <c r="BY119" s="403"/>
      <c r="BZ119" s="403"/>
      <c r="CA119" s="407"/>
      <c r="CB119" s="407"/>
      <c r="CC119" s="408"/>
      <c r="CD119" s="408"/>
      <c r="CE119" s="408"/>
      <c r="CF119" s="408"/>
      <c r="CG119" s="408"/>
      <c r="CH119" s="407"/>
      <c r="CI119" s="407"/>
      <c r="CJ119" s="408"/>
      <c r="CK119" s="408"/>
      <c r="CL119" s="408"/>
      <c r="CM119" s="408"/>
      <c r="CN119" s="408"/>
      <c r="CO119" s="407"/>
      <c r="CP119" s="409"/>
      <c r="CQ119" s="410"/>
      <c r="CR119" s="411"/>
      <c r="CS119" s="410"/>
      <c r="CT119" s="410"/>
      <c r="CU119" s="410"/>
      <c r="CV119" s="410"/>
      <c r="CW119" s="410"/>
      <c r="CX119" s="404"/>
      <c r="CY119" s="404"/>
      <c r="CZ119" s="320">
        <f t="shared" si="232"/>
        <v>0</v>
      </c>
      <c r="DA119" s="321"/>
      <c r="DB119" s="414"/>
      <c r="DC119" s="322">
        <f t="shared" si="233"/>
        <v>0</v>
      </c>
      <c r="DD119" s="413"/>
      <c r="DE119" s="414"/>
      <c r="DF119" s="323">
        <f t="shared" si="234"/>
        <v>0</v>
      </c>
      <c r="DG119" s="323">
        <f t="shared" si="235"/>
        <v>0</v>
      </c>
      <c r="DH119" s="324">
        <f t="shared" si="236"/>
        <v>0</v>
      </c>
      <c r="DI119" s="325">
        <f t="shared" si="237"/>
        <v>0</v>
      </c>
      <c r="DJ119" s="177"/>
      <c r="DK119" s="315">
        <f t="shared" si="238"/>
        <v>0</v>
      </c>
      <c r="DL119" s="315">
        <f t="shared" si="239"/>
        <v>0</v>
      </c>
      <c r="DM119" s="315">
        <f t="shared" si="240"/>
        <v>0</v>
      </c>
      <c r="DN119" s="415"/>
      <c r="DO119" s="416"/>
      <c r="DP119" s="416"/>
      <c r="DQ119" s="416"/>
      <c r="DR119" s="417"/>
      <c r="DS119" s="416"/>
      <c r="DT119" s="416"/>
      <c r="DU119" s="416"/>
      <c r="DV119" s="418"/>
      <c r="DW119" s="416"/>
      <c r="DX119" s="416"/>
      <c r="DY119" s="419"/>
      <c r="DZ119" s="419"/>
      <c r="EA119" s="420"/>
      <c r="EB119" s="313"/>
      <c r="EC119" s="329" t="s">
        <v>133</v>
      </c>
      <c r="EF119" s="330">
        <f>'Datos Mes'!$B$23</f>
        <v>7000</v>
      </c>
      <c r="EG119" s="330">
        <f t="shared" si="241"/>
        <v>0</v>
      </c>
      <c r="EH119" s="330">
        <f t="shared" si="242"/>
        <v>0</v>
      </c>
      <c r="EI119" s="330" t="e">
        <f t="shared" si="243"/>
        <v>#DIV/0!</v>
      </c>
      <c r="EJ119" s="330" t="e">
        <f t="shared" si="244"/>
        <v>#DIV/0!</v>
      </c>
      <c r="EK119" s="330">
        <f t="shared" si="245"/>
        <v>0</v>
      </c>
      <c r="EL119" s="330">
        <f t="shared" si="246"/>
        <v>0</v>
      </c>
      <c r="EM119" s="330">
        <f t="shared" si="247"/>
        <v>0</v>
      </c>
      <c r="EN119" s="330">
        <f>'Datos Mes'!$B$24*AL119</f>
        <v>0</v>
      </c>
      <c r="EO119" s="330" t="e">
        <f>IF(SUM(EH119:EN119)&gt;'Datos Mes'!$B$21,'Datos Mes'!$B$21,SUM(EH119:EN119))</f>
        <v>#DIV/0!</v>
      </c>
      <c r="EP119" s="330" t="e">
        <f>IF(SUM(EH119:EN119)&gt;'Datos Mes'!$B$21,SUM(EH119:EN119)-EO119,0)</f>
        <v>#DIV/0!</v>
      </c>
      <c r="EQ119" s="330"/>
      <c r="ER119" s="330" t="e">
        <f>LOOKUP(EO119/AL119,'Datos Mes'!$B$75:$B$82,'Datos Mes'!$C$75:$C$82)*EQ119</f>
        <v>#DIV/0!</v>
      </c>
      <c r="ES119" s="330">
        <f>'Datos Mes'!$B$25*$AQ119</f>
        <v>0</v>
      </c>
      <c r="ET119" s="330">
        <f>'Datos Mes'!$B$26*$AQ119</f>
        <v>0</v>
      </c>
      <c r="EU119" s="330">
        <f t="shared" si="248"/>
        <v>0</v>
      </c>
      <c r="EV119" s="331" t="e">
        <f t="shared" si="249"/>
        <v>#DIV/0!</v>
      </c>
      <c r="EW119" s="455" t="s">
        <v>244</v>
      </c>
      <c r="EX119" s="457"/>
      <c r="EY119" s="331" t="e">
        <f>'Datos Mes'!$B$28*EO119</f>
        <v>#DIV/0!</v>
      </c>
      <c r="EZ119" s="331" t="e">
        <f>IF(EX119*'Datos Mes'!$B$19-EY119&gt;0,EX119*'Datos Mes'!$B$19-EY119,0)</f>
        <v>#DIV/0!</v>
      </c>
      <c r="FA119" s="456" t="s">
        <v>233</v>
      </c>
      <c r="FB119" s="455" t="s">
        <v>245</v>
      </c>
      <c r="FC119" s="333"/>
      <c r="FD119" s="331" t="e">
        <f t="shared" si="250"/>
        <v>#DIV/0!</v>
      </c>
      <c r="FE119" s="331" t="e">
        <f>IF(SUM(EH119:EN119)&gt;'Datos Mes'!$B$22,'Datos Mes'!$B$22,SUM(EH119:EN119))</f>
        <v>#DIV/0!</v>
      </c>
      <c r="FF119" s="331" t="e">
        <f>FE119*'Datos Mes'!$B$30</f>
        <v>#DIV/0!</v>
      </c>
      <c r="FG119" s="331" t="e">
        <f t="shared" si="251"/>
        <v>#DIV/0!</v>
      </c>
      <c r="FH119" s="331" t="e">
        <f t="shared" si="252"/>
        <v>#DIV/0!</v>
      </c>
      <c r="FI119" s="334" t="e">
        <f>LOOKUP(FH119,'Datos Mes'!$B$54:$B$69,'Datos Mes'!$C$54:$C$69)</f>
        <v>#DIV/0!</v>
      </c>
      <c r="FJ119" s="331" t="e">
        <f>LOOKUP(FH119,'Datos Mes'!$B$54:$B$69,'Datos Mes'!$E$54:$E$69)</f>
        <v>#DIV/0!</v>
      </c>
      <c r="FK119" s="331" t="e">
        <f t="shared" si="253"/>
        <v>#DIV/0!</v>
      </c>
      <c r="FL119" s="331">
        <f t="shared" si="254"/>
        <v>0</v>
      </c>
      <c r="FM119" s="331">
        <f t="shared" si="255"/>
        <v>0</v>
      </c>
      <c r="FN119" s="331">
        <f t="shared" si="256"/>
        <v>0</v>
      </c>
      <c r="FO119" s="331" t="e">
        <f t="shared" si="257"/>
        <v>#DIV/0!</v>
      </c>
      <c r="FP119" s="331" t="e">
        <f t="shared" si="258"/>
        <v>#DIV/0!</v>
      </c>
      <c r="FQ119" s="335" t="e">
        <f t="shared" si="259"/>
        <v>#DIV/0!</v>
      </c>
      <c r="FS119" s="331" t="e">
        <f t="shared" si="260"/>
        <v>#DIV/0!</v>
      </c>
      <c r="FT119" s="331" t="e">
        <f>IF($FB119="Activo",LOOKUP($FA119,'Datos Mes'!$A$87:$A$92,'Datos Mes'!$C$87:$C$92),0)*$EO119</f>
        <v>#DIV/0!</v>
      </c>
      <c r="FU119" s="331" t="e">
        <f>IF($FB119="Activo",'Datos Mes'!$B$31,0)*$EO119</f>
        <v>#DIV/0!</v>
      </c>
      <c r="FV119" s="331" t="e">
        <f>'Datos Mes'!$B$32*$EO119</f>
        <v>#DIV/0!</v>
      </c>
      <c r="FW119" s="331" t="e">
        <f>'Datos Mes'!$D$28*$EO119</f>
        <v>#DIV/0!</v>
      </c>
      <c r="FX119" s="331" t="e">
        <f t="shared" si="261"/>
        <v>#DIV/0!</v>
      </c>
      <c r="FY119" s="331" t="e">
        <f t="shared" si="219"/>
        <v>#DIV/0!</v>
      </c>
      <c r="FZ119" s="331" t="e">
        <f t="shared" si="220"/>
        <v>#DIV/0!</v>
      </c>
      <c r="GA119" s="331">
        <f>(AS119+'Datos Mes'!B$24)*30/12</f>
        <v>9035.326086956522</v>
      </c>
      <c r="GB119" s="331" t="e">
        <f t="shared" si="262"/>
        <v>#DIV/0!</v>
      </c>
      <c r="GC119" s="331" t="e">
        <f t="shared" si="263"/>
        <v>#DIV/0!</v>
      </c>
      <c r="GD119" s="333" t="e">
        <f t="shared" si="264"/>
        <v>#DIV/0!</v>
      </c>
    </row>
    <row r="120" spans="1:186" s="329" customFormat="1" ht="15.75" customHeight="1">
      <c r="A120" s="421"/>
      <c r="B120" s="421"/>
      <c r="C120" s="311">
        <f t="shared" si="221"/>
        <v>0</v>
      </c>
      <c r="D120" s="429"/>
      <c r="E120" s="429"/>
      <c r="F120" s="429"/>
      <c r="G120" s="429"/>
      <c r="H120" s="429"/>
      <c r="I120" s="429"/>
      <c r="J120" s="429"/>
      <c r="K120" s="429"/>
      <c r="L120" s="429"/>
      <c r="M120" s="429"/>
      <c r="N120" s="429"/>
      <c r="O120" s="429"/>
      <c r="P120" s="429"/>
      <c r="Q120" s="429"/>
      <c r="R120" s="312"/>
      <c r="S120" s="430"/>
      <c r="T120" s="429"/>
      <c r="U120" s="429"/>
      <c r="V120" s="429"/>
      <c r="W120" s="429"/>
      <c r="X120" s="429"/>
      <c r="Y120" s="429"/>
      <c r="Z120" s="429"/>
      <c r="AA120" s="429"/>
      <c r="AB120" s="429"/>
      <c r="AC120" s="429"/>
      <c r="AD120" s="429"/>
      <c r="AE120" s="429"/>
      <c r="AF120" s="429"/>
      <c r="AG120" s="429"/>
      <c r="AH120" s="429"/>
      <c r="AI120" s="431"/>
      <c r="AJ120" s="328"/>
      <c r="AK120" s="314">
        <f t="shared" ref="AK120:AK145" si="265">A120</f>
        <v>0</v>
      </c>
      <c r="AL120" s="469">
        <f t="shared" ref="AL120:AL145" si="266">COUNTIF(D120:AI120,"X")+COUNTIF(D120:AI120,"V")-C120</f>
        <v>0</v>
      </c>
      <c r="AM120" s="469">
        <f t="shared" ref="AM120:AM145" si="267">COUNTIF(D120:AK120,"S")</f>
        <v>0</v>
      </c>
      <c r="AN120" s="470">
        <f t="shared" ref="AN120:AN145" si="268">COUNTIF(D120:AI120,"D")</f>
        <v>0</v>
      </c>
      <c r="AO120" s="469">
        <f t="shared" si="217"/>
        <v>0</v>
      </c>
      <c r="AP120" s="469">
        <f t="shared" si="218"/>
        <v>0</v>
      </c>
      <c r="AQ120" s="471">
        <f t="shared" ref="AQ120:AQ145" si="269">COUNTIF(D120:AK120,"X")+COUNTIF(D120:AK120,"ll")-C120-COUNTIF(DN120:DX120,"S")-COUNTIF(DN120:DX120,"V")</f>
        <v>0</v>
      </c>
      <c r="AR120" s="472">
        <f t="shared" si="222"/>
        <v>0</v>
      </c>
      <c r="AS120" s="422"/>
      <c r="AT120" s="423">
        <f t="shared" ref="AT120:AT145" si="270">AS120/7.5*1.5*(CZ120-DA120)</f>
        <v>0</v>
      </c>
      <c r="AU120" s="422"/>
      <c r="AV120" s="315">
        <f t="shared" ref="AV120:AV145" si="271">AS120/7.5*AU120+C120*0.2*AS120</f>
        <v>0</v>
      </c>
      <c r="AW120" s="422"/>
      <c r="AX120" s="422"/>
      <c r="AY120" s="315">
        <f t="shared" ref="AY120:AY145" si="272">DI120</f>
        <v>0</v>
      </c>
      <c r="AZ120" s="315">
        <f>(AQ120)*'Datos Mes'!$B$27+DB120</f>
        <v>0</v>
      </c>
      <c r="BA120" s="421"/>
      <c r="BB120" s="427"/>
      <c r="BC120" s="438"/>
      <c r="BF120" s="473"/>
      <c r="BG120" s="317">
        <f>(COUNTIF($D120:$AI120,"LL")+DL120)*(AS120-'Datos Mes'!$B$23)</f>
        <v>0</v>
      </c>
      <c r="BH120" s="474">
        <f t="shared" ref="BH120:BH145" si="273">A120</f>
        <v>0</v>
      </c>
      <c r="BI120" s="402"/>
      <c r="BJ120" s="403"/>
      <c r="BK120" s="403"/>
      <c r="BL120" s="403"/>
      <c r="BM120" s="403"/>
      <c r="BN120" s="403"/>
      <c r="BO120" s="403"/>
      <c r="BP120" s="403"/>
      <c r="BQ120" s="403"/>
      <c r="BR120" s="403"/>
      <c r="BS120" s="403"/>
      <c r="BT120" s="404"/>
      <c r="BU120" s="404"/>
      <c r="BV120" s="404"/>
      <c r="BW120" s="405"/>
      <c r="BX120" s="406"/>
      <c r="BY120" s="403"/>
      <c r="BZ120" s="403"/>
      <c r="CA120" s="407"/>
      <c r="CB120" s="407"/>
      <c r="CC120" s="408"/>
      <c r="CD120" s="408"/>
      <c r="CE120" s="408"/>
      <c r="CF120" s="408"/>
      <c r="CG120" s="408"/>
      <c r="CH120" s="407"/>
      <c r="CI120" s="407"/>
      <c r="CJ120" s="408"/>
      <c r="CK120" s="408"/>
      <c r="CL120" s="408"/>
      <c r="CM120" s="408"/>
      <c r="CN120" s="408"/>
      <c r="CO120" s="407"/>
      <c r="CP120" s="409"/>
      <c r="CQ120" s="410"/>
      <c r="CR120" s="411"/>
      <c r="CS120" s="410"/>
      <c r="CT120" s="410"/>
      <c r="CU120" s="410"/>
      <c r="CV120" s="410"/>
      <c r="CW120" s="410"/>
      <c r="CX120" s="404"/>
      <c r="CY120" s="404"/>
      <c r="CZ120" s="320">
        <f t="shared" ref="CZ120:CZ145" si="274">SUM(BI120:CY120)</f>
        <v>0</v>
      </c>
      <c r="DA120" s="321"/>
      <c r="DB120" s="414"/>
      <c r="DC120" s="322">
        <f t="shared" ref="DC120:DC145" si="275">(64+$DC$10/8)*DD120</f>
        <v>0</v>
      </c>
      <c r="DD120" s="413"/>
      <c r="DE120" s="414"/>
      <c r="DF120" s="323">
        <f t="shared" ref="DF120:DF145" si="276">COUNTIF(D120:AI120,"LL")*$DF$10*1.2</f>
        <v>0</v>
      </c>
      <c r="DG120" s="323">
        <f t="shared" ref="DG120:DG145" si="277">DL120*$DF$10</f>
        <v>0</v>
      </c>
      <c r="DH120" s="324">
        <f t="shared" ref="DH120:DH145" si="278">AS120*DM120</f>
        <v>0</v>
      </c>
      <c r="DI120" s="325">
        <f t="shared" ref="DI120:DI145" si="279">+DC120+DE120+DF120+DG120+DH120</f>
        <v>0</v>
      </c>
      <c r="DJ120" s="177"/>
      <c r="DK120" s="315">
        <f t="shared" ref="DK120:DK145" si="280">DL120+COUNTIF(DN120:EA120,"F")+COUNTIF(DN120:EA120,"E")+COUNTIF(DN120:EA120,"P")+COUNTIF(DN120:EA120,"A")</f>
        <v>0</v>
      </c>
      <c r="DL120" s="315">
        <f t="shared" ref="DL120:DL145" si="281">COUNTIF(DN120:EA120,"LL")</f>
        <v>0</v>
      </c>
      <c r="DM120" s="315">
        <f t="shared" ref="DM120:DM145" si="282">COUNTIF(DN120:EA120,"X")</f>
        <v>0</v>
      </c>
      <c r="DN120" s="415"/>
      <c r="DO120" s="416"/>
      <c r="DP120" s="416"/>
      <c r="DQ120" s="416"/>
      <c r="DR120" s="417"/>
      <c r="DS120" s="416"/>
      <c r="DT120" s="416"/>
      <c r="DU120" s="416"/>
      <c r="DV120" s="418"/>
      <c r="DW120" s="416"/>
      <c r="DX120" s="416"/>
      <c r="DY120" s="419"/>
      <c r="DZ120" s="419"/>
      <c r="EA120" s="420"/>
      <c r="EB120" s="313"/>
      <c r="EC120" s="329" t="s">
        <v>133</v>
      </c>
      <c r="EF120" s="330">
        <f>'Datos Mes'!$B$23</f>
        <v>7000</v>
      </c>
      <c r="EG120" s="330">
        <f t="shared" ref="EG120:EG145" si="283">AS120</f>
        <v>0</v>
      </c>
      <c r="EH120" s="330">
        <f t="shared" ref="EH120:EH145" si="284">EG120*AL120</f>
        <v>0</v>
      </c>
      <c r="EI120" s="330" t="e">
        <f t="shared" ref="EI120:EI145" si="285">(EH120+EL120)/AO120*AM120</f>
        <v>#DIV/0!</v>
      </c>
      <c r="EJ120" s="330" t="e">
        <f t="shared" ref="EJ120:EJ145" si="286">(EH120+EI120+EK120)/AP120*AN120</f>
        <v>#DIV/0!</v>
      </c>
      <c r="EK120" s="330">
        <f t="shared" ref="EK120:EK145" si="287">AT120</f>
        <v>0</v>
      </c>
      <c r="EL120" s="330">
        <f t="shared" ref="EL120:EL145" si="288">-AV120</f>
        <v>0</v>
      </c>
      <c r="EM120" s="330">
        <f t="shared" ref="EM120:EM145" si="289">AY120</f>
        <v>0</v>
      </c>
      <c r="EN120" s="330">
        <f>'Datos Mes'!$B$24*AL120</f>
        <v>0</v>
      </c>
      <c r="EO120" s="330" t="e">
        <f>IF(SUM(EH120:EN120)&gt;'Datos Mes'!$B$21,'Datos Mes'!$B$21,SUM(EH120:EN120))</f>
        <v>#DIV/0!</v>
      </c>
      <c r="EP120" s="330" t="e">
        <f>IF(SUM(EH120:EN120)&gt;'Datos Mes'!$B$21,SUM(EH120:EN120)-EO120,0)</f>
        <v>#DIV/0!</v>
      </c>
      <c r="EQ120" s="330"/>
      <c r="ER120" s="330" t="e">
        <f>LOOKUP(EO120/AL120,'Datos Mes'!$B$75:$B$82,'Datos Mes'!$C$75:$C$82)*EQ120</f>
        <v>#DIV/0!</v>
      </c>
      <c r="ES120" s="330">
        <f>'Datos Mes'!$B$25*$AQ120</f>
        <v>0</v>
      </c>
      <c r="ET120" s="330">
        <f>'Datos Mes'!$B$26*$AQ120</f>
        <v>0</v>
      </c>
      <c r="EU120" s="330">
        <f t="shared" ref="EU120:EU145" si="290">AZ120</f>
        <v>0</v>
      </c>
      <c r="EV120" s="331" t="e">
        <f t="shared" ref="EV120:EV145" si="291">ER120+ES120+ET120+EU120</f>
        <v>#DIV/0!</v>
      </c>
      <c r="EW120" s="455" t="s">
        <v>244</v>
      </c>
      <c r="EX120" s="457"/>
      <c r="EY120" s="331" t="e">
        <f>'Datos Mes'!$B$28*EO120</f>
        <v>#DIV/0!</v>
      </c>
      <c r="EZ120" s="331" t="e">
        <f>IF(EX120*'Datos Mes'!$B$19-EY120&gt;0,EX120*'Datos Mes'!$B$19-EY120,0)</f>
        <v>#DIV/0!</v>
      </c>
      <c r="FA120" s="456" t="s">
        <v>233</v>
      </c>
      <c r="FB120" s="455" t="s">
        <v>245</v>
      </c>
      <c r="FC120" s="333"/>
      <c r="FD120" s="331" t="e">
        <f t="shared" ref="FD120:FD145" si="292">FC120*EO120</f>
        <v>#DIV/0!</v>
      </c>
      <c r="FE120" s="331" t="e">
        <f>IF(SUM(EH120:EN120)&gt;'Datos Mes'!$B$22,'Datos Mes'!$B$22,SUM(EH120:EN120))</f>
        <v>#DIV/0!</v>
      </c>
      <c r="FF120" s="331" t="e">
        <f>FE120*'Datos Mes'!$B$30</f>
        <v>#DIV/0!</v>
      </c>
      <c r="FG120" s="331" t="e">
        <f t="shared" ref="FG120:FG145" si="293">EY120+FD120+EZ120</f>
        <v>#DIV/0!</v>
      </c>
      <c r="FH120" s="331" t="e">
        <f t="shared" ref="FH120:FH145" si="294">EO120+EP120-FG120</f>
        <v>#DIV/0!</v>
      </c>
      <c r="FI120" s="334" t="e">
        <f>LOOKUP(FH120,'Datos Mes'!$B$54:$B$69,'Datos Mes'!$C$54:$C$69)</f>
        <v>#DIV/0!</v>
      </c>
      <c r="FJ120" s="331" t="e">
        <f>LOOKUP(FH120,'Datos Mes'!$B$54:$B$69,'Datos Mes'!$E$54:$E$69)</f>
        <v>#DIV/0!</v>
      </c>
      <c r="FK120" s="331" t="e">
        <f t="shared" ref="FK120:FK145" si="295">FH120*FI120-FJ120</f>
        <v>#DIV/0!</v>
      </c>
      <c r="FL120" s="331">
        <f t="shared" ref="FL120:FL145" si="296">R120</f>
        <v>0</v>
      </c>
      <c r="FM120" s="331">
        <f t="shared" ref="FM120:FM145" si="297">AW120</f>
        <v>0</v>
      </c>
      <c r="FN120" s="331">
        <f t="shared" ref="FN120:FN145" si="298">AX120</f>
        <v>0</v>
      </c>
      <c r="FO120" s="331" t="e">
        <f t="shared" ref="FO120:FO145" si="299">FG120+FK120+FL120-FM120-FN120</f>
        <v>#DIV/0!</v>
      </c>
      <c r="FP120" s="331" t="e">
        <f t="shared" ref="FP120:FP145" si="300">EO120+EP120+EV120-FO120</f>
        <v>#DIV/0!</v>
      </c>
      <c r="FQ120" s="335" t="e">
        <f t="shared" ref="FQ120:FQ145" si="301">FP120+FL120</f>
        <v>#DIV/0!</v>
      </c>
      <c r="FS120" s="331" t="e">
        <f t="shared" ref="FS120:FS145" si="302">EO120+EP120+EV120</f>
        <v>#DIV/0!</v>
      </c>
      <c r="FT120" s="331" t="e">
        <f>IF($FB120="Activo",LOOKUP($FA120,'Datos Mes'!$A$87:$A$92,'Datos Mes'!$C$87:$C$92),0)*$EO120</f>
        <v>#DIV/0!</v>
      </c>
      <c r="FU120" s="331" t="e">
        <f>IF($FB120="Activo",'Datos Mes'!$B$31,0)*$EO120</f>
        <v>#DIV/0!</v>
      </c>
      <c r="FV120" s="331" t="e">
        <f>'Datos Mes'!$B$32*$EO120</f>
        <v>#DIV/0!</v>
      </c>
      <c r="FW120" s="331" t="e">
        <f>'Datos Mes'!$D$28*$EO120</f>
        <v>#DIV/0!</v>
      </c>
      <c r="FX120" s="331" t="e">
        <f t="shared" ref="FX120:FX145" si="303">SUM(FS120:FV120)</f>
        <v>#DIV/0!</v>
      </c>
      <c r="FY120" s="331" t="e">
        <f t="shared" si="219"/>
        <v>#DIV/0!</v>
      </c>
      <c r="FZ120" s="331" t="e">
        <f t="shared" si="220"/>
        <v>#DIV/0!</v>
      </c>
      <c r="GA120" s="331">
        <f>(AS120+'Datos Mes'!B$24)*30/12</f>
        <v>9035.326086956522</v>
      </c>
      <c r="GB120" s="331" t="e">
        <f t="shared" ref="GB120:GB145" si="304">FX120+SUM(FY120:GA120)</f>
        <v>#DIV/0!</v>
      </c>
      <c r="GC120" s="331" t="e">
        <f t="shared" ref="GC120:GC145" si="305">GB120/AQ120</f>
        <v>#DIV/0!</v>
      </c>
      <c r="GD120" s="333" t="e">
        <f t="shared" ref="GD120:GD145" si="306">GC120/AS120</f>
        <v>#DIV/0!</v>
      </c>
    </row>
    <row r="121" spans="1:186" s="329" customFormat="1" ht="15.75" customHeight="1">
      <c r="A121" s="421"/>
      <c r="B121" s="421"/>
      <c r="C121" s="311">
        <f t="shared" si="221"/>
        <v>0</v>
      </c>
      <c r="D121" s="429"/>
      <c r="E121" s="429"/>
      <c r="F121" s="429"/>
      <c r="G121" s="429"/>
      <c r="H121" s="429"/>
      <c r="I121" s="429"/>
      <c r="J121" s="429"/>
      <c r="K121" s="429"/>
      <c r="L121" s="429"/>
      <c r="M121" s="429"/>
      <c r="N121" s="429"/>
      <c r="O121" s="429"/>
      <c r="P121" s="429"/>
      <c r="Q121" s="429"/>
      <c r="R121" s="312"/>
      <c r="S121" s="430"/>
      <c r="T121" s="429"/>
      <c r="U121" s="429"/>
      <c r="V121" s="429"/>
      <c r="W121" s="429"/>
      <c r="X121" s="429"/>
      <c r="Y121" s="429"/>
      <c r="Z121" s="429"/>
      <c r="AA121" s="429"/>
      <c r="AB121" s="429"/>
      <c r="AC121" s="429"/>
      <c r="AD121" s="429"/>
      <c r="AE121" s="429"/>
      <c r="AF121" s="429"/>
      <c r="AG121" s="429"/>
      <c r="AH121" s="429"/>
      <c r="AI121" s="431"/>
      <c r="AJ121" s="328"/>
      <c r="AK121" s="314">
        <f t="shared" si="265"/>
        <v>0</v>
      </c>
      <c r="AL121" s="469">
        <f t="shared" si="266"/>
        <v>0</v>
      </c>
      <c r="AM121" s="469">
        <f t="shared" si="267"/>
        <v>0</v>
      </c>
      <c r="AN121" s="470">
        <f t="shared" si="268"/>
        <v>0</v>
      </c>
      <c r="AO121" s="469">
        <f t="shared" si="217"/>
        <v>0</v>
      </c>
      <c r="AP121" s="469">
        <f t="shared" si="218"/>
        <v>0</v>
      </c>
      <c r="AQ121" s="471">
        <f t="shared" si="269"/>
        <v>0</v>
      </c>
      <c r="AR121" s="472">
        <f t="shared" si="222"/>
        <v>0</v>
      </c>
      <c r="AS121" s="422"/>
      <c r="AT121" s="423">
        <f t="shared" si="270"/>
        <v>0</v>
      </c>
      <c r="AU121" s="422"/>
      <c r="AV121" s="315">
        <f t="shared" si="271"/>
        <v>0</v>
      </c>
      <c r="AW121" s="422"/>
      <c r="AX121" s="422"/>
      <c r="AY121" s="315">
        <f t="shared" si="272"/>
        <v>0</v>
      </c>
      <c r="AZ121" s="315">
        <f>(AQ121)*'Datos Mes'!$B$27+DB121</f>
        <v>0</v>
      </c>
      <c r="BA121" s="421"/>
      <c r="BB121" s="427"/>
      <c r="BC121" s="438"/>
      <c r="BF121" s="473"/>
      <c r="BG121" s="317">
        <f>(COUNTIF($D121:$AI121,"LL")+DL121)*(AS121-'Datos Mes'!$B$23)</f>
        <v>0</v>
      </c>
      <c r="BH121" s="474">
        <f t="shared" si="273"/>
        <v>0</v>
      </c>
      <c r="BI121" s="402"/>
      <c r="BJ121" s="403"/>
      <c r="BK121" s="403"/>
      <c r="BL121" s="403"/>
      <c r="BM121" s="403"/>
      <c r="BN121" s="403"/>
      <c r="BO121" s="403"/>
      <c r="BP121" s="403"/>
      <c r="BQ121" s="403"/>
      <c r="BR121" s="403"/>
      <c r="BS121" s="403"/>
      <c r="BT121" s="404"/>
      <c r="BU121" s="404"/>
      <c r="BV121" s="404"/>
      <c r="BW121" s="405"/>
      <c r="BX121" s="406"/>
      <c r="BY121" s="403"/>
      <c r="BZ121" s="403"/>
      <c r="CA121" s="407"/>
      <c r="CB121" s="407"/>
      <c r="CC121" s="408"/>
      <c r="CD121" s="408"/>
      <c r="CE121" s="408"/>
      <c r="CF121" s="408"/>
      <c r="CG121" s="408"/>
      <c r="CH121" s="407"/>
      <c r="CI121" s="407"/>
      <c r="CJ121" s="408"/>
      <c r="CK121" s="408"/>
      <c r="CL121" s="408"/>
      <c r="CM121" s="408"/>
      <c r="CN121" s="408"/>
      <c r="CO121" s="407"/>
      <c r="CP121" s="409"/>
      <c r="CQ121" s="410"/>
      <c r="CR121" s="411"/>
      <c r="CS121" s="410"/>
      <c r="CT121" s="410"/>
      <c r="CU121" s="410"/>
      <c r="CV121" s="410"/>
      <c r="CW121" s="410"/>
      <c r="CX121" s="404"/>
      <c r="CY121" s="404"/>
      <c r="CZ121" s="320">
        <f t="shared" si="274"/>
        <v>0</v>
      </c>
      <c r="DA121" s="321"/>
      <c r="DB121" s="414"/>
      <c r="DC121" s="322">
        <f t="shared" si="275"/>
        <v>0</v>
      </c>
      <c r="DD121" s="413"/>
      <c r="DE121" s="414"/>
      <c r="DF121" s="323">
        <f t="shared" si="276"/>
        <v>0</v>
      </c>
      <c r="DG121" s="323">
        <f t="shared" si="277"/>
        <v>0</v>
      </c>
      <c r="DH121" s="324">
        <f t="shared" si="278"/>
        <v>0</v>
      </c>
      <c r="DI121" s="325">
        <f t="shared" si="279"/>
        <v>0</v>
      </c>
      <c r="DJ121" s="177"/>
      <c r="DK121" s="315">
        <f t="shared" si="280"/>
        <v>0</v>
      </c>
      <c r="DL121" s="315">
        <f t="shared" si="281"/>
        <v>0</v>
      </c>
      <c r="DM121" s="315">
        <f t="shared" si="282"/>
        <v>0</v>
      </c>
      <c r="DN121" s="415"/>
      <c r="DO121" s="416"/>
      <c r="DP121" s="416"/>
      <c r="DQ121" s="416"/>
      <c r="DR121" s="417"/>
      <c r="DS121" s="416"/>
      <c r="DT121" s="416"/>
      <c r="DU121" s="416"/>
      <c r="DV121" s="418"/>
      <c r="DW121" s="416"/>
      <c r="DX121" s="416"/>
      <c r="DY121" s="419"/>
      <c r="DZ121" s="419"/>
      <c r="EA121" s="420"/>
      <c r="EB121" s="313"/>
      <c r="EC121" s="329" t="s">
        <v>133</v>
      </c>
      <c r="EF121" s="330">
        <f>'Datos Mes'!$B$23</f>
        <v>7000</v>
      </c>
      <c r="EG121" s="330">
        <f t="shared" si="283"/>
        <v>0</v>
      </c>
      <c r="EH121" s="330">
        <f t="shared" si="284"/>
        <v>0</v>
      </c>
      <c r="EI121" s="330" t="e">
        <f t="shared" si="285"/>
        <v>#DIV/0!</v>
      </c>
      <c r="EJ121" s="330" t="e">
        <f t="shared" si="286"/>
        <v>#DIV/0!</v>
      </c>
      <c r="EK121" s="330">
        <f t="shared" si="287"/>
        <v>0</v>
      </c>
      <c r="EL121" s="330">
        <f t="shared" si="288"/>
        <v>0</v>
      </c>
      <c r="EM121" s="330">
        <f t="shared" si="289"/>
        <v>0</v>
      </c>
      <c r="EN121" s="330">
        <f>'Datos Mes'!$B$24*AL121</f>
        <v>0</v>
      </c>
      <c r="EO121" s="330" t="e">
        <f>IF(SUM(EH121:EN121)&gt;'Datos Mes'!$B$21,'Datos Mes'!$B$21,SUM(EH121:EN121))</f>
        <v>#DIV/0!</v>
      </c>
      <c r="EP121" s="330" t="e">
        <f>IF(SUM(EH121:EN121)&gt;'Datos Mes'!$B$21,SUM(EH121:EN121)-EO121,0)</f>
        <v>#DIV/0!</v>
      </c>
      <c r="EQ121" s="330"/>
      <c r="ER121" s="330" t="e">
        <f>LOOKUP(EO121/AL121,'Datos Mes'!$B$75:$B$82,'Datos Mes'!$C$75:$C$82)*EQ121</f>
        <v>#DIV/0!</v>
      </c>
      <c r="ES121" s="330">
        <f>'Datos Mes'!$B$25*$AQ121</f>
        <v>0</v>
      </c>
      <c r="ET121" s="330">
        <f>'Datos Mes'!$B$26*$AQ121</f>
        <v>0</v>
      </c>
      <c r="EU121" s="330">
        <f t="shared" si="290"/>
        <v>0</v>
      </c>
      <c r="EV121" s="331" t="e">
        <f t="shared" si="291"/>
        <v>#DIV/0!</v>
      </c>
      <c r="EW121" s="455" t="s">
        <v>244</v>
      </c>
      <c r="EX121" s="457"/>
      <c r="EY121" s="331" t="e">
        <f>'Datos Mes'!$B$28*EO121</f>
        <v>#DIV/0!</v>
      </c>
      <c r="EZ121" s="331" t="e">
        <f>IF(EX121*'Datos Mes'!$B$19-EY121&gt;0,EX121*'Datos Mes'!$B$19-EY121,0)</f>
        <v>#DIV/0!</v>
      </c>
      <c r="FA121" s="456" t="s">
        <v>233</v>
      </c>
      <c r="FB121" s="455" t="s">
        <v>245</v>
      </c>
      <c r="FC121" s="333"/>
      <c r="FD121" s="331" t="e">
        <f t="shared" si="292"/>
        <v>#DIV/0!</v>
      </c>
      <c r="FE121" s="331" t="e">
        <f>IF(SUM(EH121:EN121)&gt;'Datos Mes'!$B$22,'Datos Mes'!$B$22,SUM(EH121:EN121))</f>
        <v>#DIV/0!</v>
      </c>
      <c r="FF121" s="331" t="e">
        <f>FE121*'Datos Mes'!$B$30</f>
        <v>#DIV/0!</v>
      </c>
      <c r="FG121" s="331" t="e">
        <f t="shared" si="293"/>
        <v>#DIV/0!</v>
      </c>
      <c r="FH121" s="331" t="e">
        <f t="shared" si="294"/>
        <v>#DIV/0!</v>
      </c>
      <c r="FI121" s="334" t="e">
        <f>LOOKUP(FH121,'Datos Mes'!$B$54:$B$69,'Datos Mes'!$C$54:$C$69)</f>
        <v>#DIV/0!</v>
      </c>
      <c r="FJ121" s="331" t="e">
        <f>LOOKUP(FH121,'Datos Mes'!$B$54:$B$69,'Datos Mes'!$E$54:$E$69)</f>
        <v>#DIV/0!</v>
      </c>
      <c r="FK121" s="331" t="e">
        <f t="shared" si="295"/>
        <v>#DIV/0!</v>
      </c>
      <c r="FL121" s="331">
        <f t="shared" si="296"/>
        <v>0</v>
      </c>
      <c r="FM121" s="331">
        <f t="shared" si="297"/>
        <v>0</v>
      </c>
      <c r="FN121" s="331">
        <f t="shared" si="298"/>
        <v>0</v>
      </c>
      <c r="FO121" s="331" t="e">
        <f t="shared" si="299"/>
        <v>#DIV/0!</v>
      </c>
      <c r="FP121" s="331" t="e">
        <f t="shared" si="300"/>
        <v>#DIV/0!</v>
      </c>
      <c r="FQ121" s="335" t="e">
        <f t="shared" si="301"/>
        <v>#DIV/0!</v>
      </c>
      <c r="FS121" s="331" t="e">
        <f t="shared" si="302"/>
        <v>#DIV/0!</v>
      </c>
      <c r="FT121" s="331" t="e">
        <f>IF($FB121="Activo",LOOKUP($FA121,'Datos Mes'!$A$87:$A$92,'Datos Mes'!$C$87:$C$92),0)*$EO121</f>
        <v>#DIV/0!</v>
      </c>
      <c r="FU121" s="331" t="e">
        <f>IF($FB121="Activo",'Datos Mes'!$B$31,0)*$EO121</f>
        <v>#DIV/0!</v>
      </c>
      <c r="FV121" s="331" t="e">
        <f>'Datos Mes'!$B$32*$EO121</f>
        <v>#DIV/0!</v>
      </c>
      <c r="FW121" s="331" t="e">
        <f>'Datos Mes'!$D$28*$EO121</f>
        <v>#DIV/0!</v>
      </c>
      <c r="FX121" s="331" t="e">
        <f t="shared" si="303"/>
        <v>#DIV/0!</v>
      </c>
      <c r="FY121" s="331" t="e">
        <f t="shared" si="219"/>
        <v>#DIV/0!</v>
      </c>
      <c r="FZ121" s="331" t="e">
        <f t="shared" si="220"/>
        <v>#DIV/0!</v>
      </c>
      <c r="GA121" s="331">
        <f>(AS121+'Datos Mes'!B$24)*30/12</f>
        <v>9035.326086956522</v>
      </c>
      <c r="GB121" s="331" t="e">
        <f t="shared" si="304"/>
        <v>#DIV/0!</v>
      </c>
      <c r="GC121" s="331" t="e">
        <f t="shared" si="305"/>
        <v>#DIV/0!</v>
      </c>
      <c r="GD121" s="333" t="e">
        <f t="shared" si="306"/>
        <v>#DIV/0!</v>
      </c>
    </row>
    <row r="122" spans="1:186" s="329" customFormat="1" ht="15.75" customHeight="1">
      <c r="A122" s="421"/>
      <c r="B122" s="421"/>
      <c r="C122" s="311">
        <f t="shared" si="221"/>
        <v>0</v>
      </c>
      <c r="D122" s="429"/>
      <c r="E122" s="429"/>
      <c r="F122" s="429"/>
      <c r="G122" s="429"/>
      <c r="H122" s="429"/>
      <c r="I122" s="429"/>
      <c r="J122" s="429"/>
      <c r="K122" s="429"/>
      <c r="L122" s="429"/>
      <c r="M122" s="429"/>
      <c r="N122" s="429"/>
      <c r="O122" s="429"/>
      <c r="P122" s="429"/>
      <c r="Q122" s="429"/>
      <c r="R122" s="312"/>
      <c r="S122" s="430"/>
      <c r="T122" s="429"/>
      <c r="U122" s="429"/>
      <c r="V122" s="429"/>
      <c r="W122" s="429"/>
      <c r="X122" s="429"/>
      <c r="Y122" s="429"/>
      <c r="Z122" s="429"/>
      <c r="AA122" s="429"/>
      <c r="AB122" s="429"/>
      <c r="AC122" s="429"/>
      <c r="AD122" s="429"/>
      <c r="AE122" s="429"/>
      <c r="AF122" s="429"/>
      <c r="AG122" s="429"/>
      <c r="AH122" s="429"/>
      <c r="AI122" s="431"/>
      <c r="AJ122" s="328"/>
      <c r="AK122" s="314">
        <f t="shared" si="265"/>
        <v>0</v>
      </c>
      <c r="AL122" s="469">
        <f t="shared" si="266"/>
        <v>0</v>
      </c>
      <c r="AM122" s="469">
        <f t="shared" si="267"/>
        <v>0</v>
      </c>
      <c r="AN122" s="470">
        <f t="shared" si="268"/>
        <v>0</v>
      </c>
      <c r="AO122" s="469">
        <f t="shared" si="217"/>
        <v>0</v>
      </c>
      <c r="AP122" s="469">
        <f t="shared" si="218"/>
        <v>0</v>
      </c>
      <c r="AQ122" s="471">
        <f t="shared" si="269"/>
        <v>0</v>
      </c>
      <c r="AR122" s="472">
        <f t="shared" si="222"/>
        <v>0</v>
      </c>
      <c r="AS122" s="422"/>
      <c r="AT122" s="423">
        <f t="shared" si="270"/>
        <v>0</v>
      </c>
      <c r="AU122" s="422"/>
      <c r="AV122" s="315">
        <f t="shared" si="271"/>
        <v>0</v>
      </c>
      <c r="AW122" s="422"/>
      <c r="AX122" s="422"/>
      <c r="AY122" s="315">
        <f t="shared" si="272"/>
        <v>0</v>
      </c>
      <c r="AZ122" s="315">
        <f>(AQ122)*'Datos Mes'!$B$27+DB122</f>
        <v>0</v>
      </c>
      <c r="BA122" s="421"/>
      <c r="BB122" s="427"/>
      <c r="BC122" s="438"/>
      <c r="BF122" s="473"/>
      <c r="BG122" s="317">
        <f>(COUNTIF($D122:$AI122,"LL")+DL122)*(AS122-'Datos Mes'!$B$23)</f>
        <v>0</v>
      </c>
      <c r="BH122" s="474">
        <f t="shared" si="273"/>
        <v>0</v>
      </c>
      <c r="BI122" s="402"/>
      <c r="BJ122" s="403"/>
      <c r="BK122" s="403"/>
      <c r="BL122" s="403"/>
      <c r="BM122" s="403"/>
      <c r="BN122" s="403"/>
      <c r="BO122" s="403"/>
      <c r="BP122" s="403"/>
      <c r="BQ122" s="403"/>
      <c r="BR122" s="403"/>
      <c r="BS122" s="403"/>
      <c r="BT122" s="404"/>
      <c r="BU122" s="404"/>
      <c r="BV122" s="404"/>
      <c r="BW122" s="405"/>
      <c r="BX122" s="406"/>
      <c r="BY122" s="403"/>
      <c r="BZ122" s="403"/>
      <c r="CA122" s="407"/>
      <c r="CB122" s="407"/>
      <c r="CC122" s="408"/>
      <c r="CD122" s="408"/>
      <c r="CE122" s="408"/>
      <c r="CF122" s="408"/>
      <c r="CG122" s="408"/>
      <c r="CH122" s="407"/>
      <c r="CI122" s="407"/>
      <c r="CJ122" s="408"/>
      <c r="CK122" s="408"/>
      <c r="CL122" s="408"/>
      <c r="CM122" s="408"/>
      <c r="CN122" s="408"/>
      <c r="CO122" s="407"/>
      <c r="CP122" s="409"/>
      <c r="CQ122" s="410"/>
      <c r="CR122" s="411"/>
      <c r="CS122" s="410"/>
      <c r="CT122" s="410"/>
      <c r="CU122" s="410"/>
      <c r="CV122" s="410"/>
      <c r="CW122" s="410"/>
      <c r="CX122" s="404"/>
      <c r="CY122" s="404"/>
      <c r="CZ122" s="320">
        <f t="shared" si="274"/>
        <v>0</v>
      </c>
      <c r="DA122" s="321"/>
      <c r="DB122" s="414"/>
      <c r="DC122" s="322">
        <f t="shared" si="275"/>
        <v>0</v>
      </c>
      <c r="DD122" s="413"/>
      <c r="DE122" s="414"/>
      <c r="DF122" s="323">
        <f t="shared" si="276"/>
        <v>0</v>
      </c>
      <c r="DG122" s="323">
        <f t="shared" si="277"/>
        <v>0</v>
      </c>
      <c r="DH122" s="324">
        <f t="shared" si="278"/>
        <v>0</v>
      </c>
      <c r="DI122" s="325">
        <f t="shared" si="279"/>
        <v>0</v>
      </c>
      <c r="DJ122" s="177"/>
      <c r="DK122" s="315">
        <f t="shared" si="280"/>
        <v>0</v>
      </c>
      <c r="DL122" s="315">
        <f t="shared" si="281"/>
        <v>0</v>
      </c>
      <c r="DM122" s="315">
        <f t="shared" si="282"/>
        <v>0</v>
      </c>
      <c r="DN122" s="415"/>
      <c r="DO122" s="416"/>
      <c r="DP122" s="416"/>
      <c r="DQ122" s="416"/>
      <c r="DR122" s="417"/>
      <c r="DS122" s="416"/>
      <c r="DT122" s="416"/>
      <c r="DU122" s="416"/>
      <c r="DV122" s="418"/>
      <c r="DW122" s="416"/>
      <c r="DX122" s="416"/>
      <c r="DY122" s="419"/>
      <c r="DZ122" s="419"/>
      <c r="EA122" s="420"/>
      <c r="EB122" s="313"/>
      <c r="EC122" s="329" t="s">
        <v>133</v>
      </c>
      <c r="EF122" s="330">
        <f>'Datos Mes'!$B$23</f>
        <v>7000</v>
      </c>
      <c r="EG122" s="330">
        <f t="shared" si="283"/>
        <v>0</v>
      </c>
      <c r="EH122" s="330">
        <f t="shared" si="284"/>
        <v>0</v>
      </c>
      <c r="EI122" s="330" t="e">
        <f t="shared" si="285"/>
        <v>#DIV/0!</v>
      </c>
      <c r="EJ122" s="330" t="e">
        <f t="shared" si="286"/>
        <v>#DIV/0!</v>
      </c>
      <c r="EK122" s="330">
        <f t="shared" si="287"/>
        <v>0</v>
      </c>
      <c r="EL122" s="330">
        <f t="shared" si="288"/>
        <v>0</v>
      </c>
      <c r="EM122" s="330">
        <f t="shared" si="289"/>
        <v>0</v>
      </c>
      <c r="EN122" s="330">
        <f>'Datos Mes'!$B$24*AL122</f>
        <v>0</v>
      </c>
      <c r="EO122" s="330" t="e">
        <f>IF(SUM(EH122:EN122)&gt;'Datos Mes'!$B$21,'Datos Mes'!$B$21,SUM(EH122:EN122))</f>
        <v>#DIV/0!</v>
      </c>
      <c r="EP122" s="330" t="e">
        <f>IF(SUM(EH122:EN122)&gt;'Datos Mes'!$B$21,SUM(EH122:EN122)-EO122,0)</f>
        <v>#DIV/0!</v>
      </c>
      <c r="EQ122" s="330"/>
      <c r="ER122" s="330" t="e">
        <f>LOOKUP(EO122/AL122,'Datos Mes'!$B$75:$B$82,'Datos Mes'!$C$75:$C$82)*EQ122</f>
        <v>#DIV/0!</v>
      </c>
      <c r="ES122" s="330">
        <f>'Datos Mes'!$B$25*$AQ122</f>
        <v>0</v>
      </c>
      <c r="ET122" s="330">
        <f>'Datos Mes'!$B$26*$AQ122</f>
        <v>0</v>
      </c>
      <c r="EU122" s="330">
        <f t="shared" si="290"/>
        <v>0</v>
      </c>
      <c r="EV122" s="331" t="e">
        <f t="shared" si="291"/>
        <v>#DIV/0!</v>
      </c>
      <c r="EW122" s="455" t="s">
        <v>244</v>
      </c>
      <c r="EX122" s="457"/>
      <c r="EY122" s="331" t="e">
        <f>'Datos Mes'!$B$28*EO122</f>
        <v>#DIV/0!</v>
      </c>
      <c r="EZ122" s="331" t="e">
        <f>IF(EX122*'Datos Mes'!$B$19-EY122&gt;0,EX122*'Datos Mes'!$B$19-EY122,0)</f>
        <v>#DIV/0!</v>
      </c>
      <c r="FA122" s="456" t="s">
        <v>233</v>
      </c>
      <c r="FB122" s="455" t="s">
        <v>245</v>
      </c>
      <c r="FC122" s="333"/>
      <c r="FD122" s="331" t="e">
        <f t="shared" si="292"/>
        <v>#DIV/0!</v>
      </c>
      <c r="FE122" s="331" t="e">
        <f>IF(SUM(EH122:EN122)&gt;'Datos Mes'!$B$22,'Datos Mes'!$B$22,SUM(EH122:EN122))</f>
        <v>#DIV/0!</v>
      </c>
      <c r="FF122" s="331" t="e">
        <f>FE122*'Datos Mes'!$B$30</f>
        <v>#DIV/0!</v>
      </c>
      <c r="FG122" s="331" t="e">
        <f t="shared" si="293"/>
        <v>#DIV/0!</v>
      </c>
      <c r="FH122" s="331" t="e">
        <f t="shared" si="294"/>
        <v>#DIV/0!</v>
      </c>
      <c r="FI122" s="334" t="e">
        <f>LOOKUP(FH122,'Datos Mes'!$B$54:$B$69,'Datos Mes'!$C$54:$C$69)</f>
        <v>#DIV/0!</v>
      </c>
      <c r="FJ122" s="331" t="e">
        <f>LOOKUP(FH122,'Datos Mes'!$B$54:$B$69,'Datos Mes'!$E$54:$E$69)</f>
        <v>#DIV/0!</v>
      </c>
      <c r="FK122" s="331" t="e">
        <f t="shared" si="295"/>
        <v>#DIV/0!</v>
      </c>
      <c r="FL122" s="331">
        <f t="shared" si="296"/>
        <v>0</v>
      </c>
      <c r="FM122" s="331">
        <f t="shared" si="297"/>
        <v>0</v>
      </c>
      <c r="FN122" s="331">
        <f t="shared" si="298"/>
        <v>0</v>
      </c>
      <c r="FO122" s="331" t="e">
        <f t="shared" si="299"/>
        <v>#DIV/0!</v>
      </c>
      <c r="FP122" s="331" t="e">
        <f t="shared" si="300"/>
        <v>#DIV/0!</v>
      </c>
      <c r="FQ122" s="335" t="e">
        <f t="shared" si="301"/>
        <v>#DIV/0!</v>
      </c>
      <c r="FS122" s="331" t="e">
        <f t="shared" si="302"/>
        <v>#DIV/0!</v>
      </c>
      <c r="FT122" s="331" t="e">
        <f>IF($FB122="Activo",LOOKUP($FA122,'Datos Mes'!$A$87:$A$92,'Datos Mes'!$C$87:$C$92),0)*$EO122</f>
        <v>#DIV/0!</v>
      </c>
      <c r="FU122" s="331" t="e">
        <f>IF($FB122="Activo",'Datos Mes'!$B$31,0)*$EO122</f>
        <v>#DIV/0!</v>
      </c>
      <c r="FV122" s="331" t="e">
        <f>'Datos Mes'!$B$32*$EO122</f>
        <v>#DIV/0!</v>
      </c>
      <c r="FW122" s="331" t="e">
        <f>'Datos Mes'!$D$28*$EO122</f>
        <v>#DIV/0!</v>
      </c>
      <c r="FX122" s="331" t="e">
        <f t="shared" si="303"/>
        <v>#DIV/0!</v>
      </c>
      <c r="FY122" s="331" t="e">
        <f t="shared" si="219"/>
        <v>#DIV/0!</v>
      </c>
      <c r="FZ122" s="331" t="e">
        <f t="shared" si="220"/>
        <v>#DIV/0!</v>
      </c>
      <c r="GA122" s="331">
        <f>(AS122+'Datos Mes'!B$24)*30/12</f>
        <v>9035.326086956522</v>
      </c>
      <c r="GB122" s="331" t="e">
        <f t="shared" si="304"/>
        <v>#DIV/0!</v>
      </c>
      <c r="GC122" s="331" t="e">
        <f t="shared" si="305"/>
        <v>#DIV/0!</v>
      </c>
      <c r="GD122" s="333" t="e">
        <f t="shared" si="306"/>
        <v>#DIV/0!</v>
      </c>
    </row>
    <row r="123" spans="1:186" s="329" customFormat="1" ht="15.75" customHeight="1">
      <c r="A123" s="421"/>
      <c r="B123" s="421"/>
      <c r="C123" s="311">
        <f t="shared" si="221"/>
        <v>0</v>
      </c>
      <c r="D123" s="429"/>
      <c r="E123" s="429"/>
      <c r="F123" s="429"/>
      <c r="G123" s="429"/>
      <c r="H123" s="429"/>
      <c r="I123" s="429"/>
      <c r="J123" s="429"/>
      <c r="K123" s="429"/>
      <c r="L123" s="429"/>
      <c r="M123" s="429"/>
      <c r="N123" s="429"/>
      <c r="O123" s="429"/>
      <c r="P123" s="429"/>
      <c r="Q123" s="429"/>
      <c r="R123" s="312"/>
      <c r="S123" s="430"/>
      <c r="T123" s="429"/>
      <c r="U123" s="429"/>
      <c r="V123" s="429"/>
      <c r="W123" s="429"/>
      <c r="X123" s="429"/>
      <c r="Y123" s="429"/>
      <c r="Z123" s="429"/>
      <c r="AA123" s="429"/>
      <c r="AB123" s="429"/>
      <c r="AC123" s="429"/>
      <c r="AD123" s="429"/>
      <c r="AE123" s="429"/>
      <c r="AF123" s="429"/>
      <c r="AG123" s="429"/>
      <c r="AH123" s="429"/>
      <c r="AI123" s="431"/>
      <c r="AJ123" s="328"/>
      <c r="AK123" s="314">
        <f t="shared" si="265"/>
        <v>0</v>
      </c>
      <c r="AL123" s="469">
        <f t="shared" si="266"/>
        <v>0</v>
      </c>
      <c r="AM123" s="469">
        <f t="shared" si="267"/>
        <v>0</v>
      </c>
      <c r="AN123" s="470">
        <f t="shared" si="268"/>
        <v>0</v>
      </c>
      <c r="AO123" s="469">
        <f t="shared" si="217"/>
        <v>0</v>
      </c>
      <c r="AP123" s="469">
        <f t="shared" si="218"/>
        <v>0</v>
      </c>
      <c r="AQ123" s="471">
        <f t="shared" si="269"/>
        <v>0</v>
      </c>
      <c r="AR123" s="472">
        <f t="shared" si="222"/>
        <v>0</v>
      </c>
      <c r="AS123" s="422"/>
      <c r="AT123" s="423">
        <f t="shared" si="270"/>
        <v>0</v>
      </c>
      <c r="AU123" s="422"/>
      <c r="AV123" s="315">
        <f t="shared" si="271"/>
        <v>0</v>
      </c>
      <c r="AW123" s="422"/>
      <c r="AX123" s="422"/>
      <c r="AY123" s="315">
        <f t="shared" si="272"/>
        <v>0</v>
      </c>
      <c r="AZ123" s="315">
        <f>(AQ123)*'Datos Mes'!$B$27+DB123</f>
        <v>0</v>
      </c>
      <c r="BA123" s="421"/>
      <c r="BB123" s="427"/>
      <c r="BC123" s="438"/>
      <c r="BF123" s="473"/>
      <c r="BG123" s="317">
        <f>(COUNTIF($D123:$AI123,"LL")+DL123)*(AS123-'Datos Mes'!$B$23)</f>
        <v>0</v>
      </c>
      <c r="BH123" s="474">
        <f t="shared" si="273"/>
        <v>0</v>
      </c>
      <c r="BI123" s="402"/>
      <c r="BJ123" s="403"/>
      <c r="BK123" s="403"/>
      <c r="BL123" s="403"/>
      <c r="BM123" s="403"/>
      <c r="BN123" s="403"/>
      <c r="BO123" s="403"/>
      <c r="BP123" s="403"/>
      <c r="BQ123" s="403"/>
      <c r="BR123" s="403"/>
      <c r="BS123" s="403"/>
      <c r="BT123" s="404"/>
      <c r="BU123" s="404"/>
      <c r="BV123" s="404"/>
      <c r="BW123" s="405"/>
      <c r="BX123" s="406"/>
      <c r="BY123" s="403"/>
      <c r="BZ123" s="403"/>
      <c r="CA123" s="407"/>
      <c r="CB123" s="407"/>
      <c r="CC123" s="408"/>
      <c r="CD123" s="408"/>
      <c r="CE123" s="408"/>
      <c r="CF123" s="408"/>
      <c r="CG123" s="408"/>
      <c r="CH123" s="407"/>
      <c r="CI123" s="407"/>
      <c r="CJ123" s="408"/>
      <c r="CK123" s="408"/>
      <c r="CL123" s="408"/>
      <c r="CM123" s="408"/>
      <c r="CN123" s="408"/>
      <c r="CO123" s="407"/>
      <c r="CP123" s="409"/>
      <c r="CQ123" s="410"/>
      <c r="CR123" s="411"/>
      <c r="CS123" s="410"/>
      <c r="CT123" s="410"/>
      <c r="CU123" s="410"/>
      <c r="CV123" s="410"/>
      <c r="CW123" s="410"/>
      <c r="CX123" s="404"/>
      <c r="CY123" s="404"/>
      <c r="CZ123" s="320">
        <f t="shared" si="274"/>
        <v>0</v>
      </c>
      <c r="DA123" s="321"/>
      <c r="DB123" s="414"/>
      <c r="DC123" s="322">
        <f t="shared" si="275"/>
        <v>0</v>
      </c>
      <c r="DD123" s="413"/>
      <c r="DE123" s="414"/>
      <c r="DF123" s="323">
        <f t="shared" si="276"/>
        <v>0</v>
      </c>
      <c r="DG123" s="323">
        <f t="shared" si="277"/>
        <v>0</v>
      </c>
      <c r="DH123" s="324">
        <f t="shared" si="278"/>
        <v>0</v>
      </c>
      <c r="DI123" s="325">
        <f t="shared" si="279"/>
        <v>0</v>
      </c>
      <c r="DJ123" s="177"/>
      <c r="DK123" s="315">
        <f t="shared" si="280"/>
        <v>0</v>
      </c>
      <c r="DL123" s="315">
        <f t="shared" si="281"/>
        <v>0</v>
      </c>
      <c r="DM123" s="315">
        <f t="shared" si="282"/>
        <v>0</v>
      </c>
      <c r="DN123" s="415"/>
      <c r="DO123" s="416"/>
      <c r="DP123" s="416"/>
      <c r="DQ123" s="416"/>
      <c r="DR123" s="417"/>
      <c r="DS123" s="416"/>
      <c r="DT123" s="416"/>
      <c r="DU123" s="416"/>
      <c r="DV123" s="418"/>
      <c r="DW123" s="416"/>
      <c r="DX123" s="416"/>
      <c r="DY123" s="419"/>
      <c r="DZ123" s="419"/>
      <c r="EA123" s="420"/>
      <c r="EB123" s="313"/>
      <c r="EC123" s="329" t="s">
        <v>133</v>
      </c>
      <c r="EF123" s="330">
        <f>'Datos Mes'!$B$23</f>
        <v>7000</v>
      </c>
      <c r="EG123" s="330">
        <f t="shared" si="283"/>
        <v>0</v>
      </c>
      <c r="EH123" s="330">
        <f t="shared" si="284"/>
        <v>0</v>
      </c>
      <c r="EI123" s="330" t="e">
        <f t="shared" si="285"/>
        <v>#DIV/0!</v>
      </c>
      <c r="EJ123" s="330" t="e">
        <f t="shared" si="286"/>
        <v>#DIV/0!</v>
      </c>
      <c r="EK123" s="330">
        <f t="shared" si="287"/>
        <v>0</v>
      </c>
      <c r="EL123" s="330">
        <f t="shared" si="288"/>
        <v>0</v>
      </c>
      <c r="EM123" s="330">
        <f t="shared" si="289"/>
        <v>0</v>
      </c>
      <c r="EN123" s="330">
        <f>'Datos Mes'!$B$24*AL123</f>
        <v>0</v>
      </c>
      <c r="EO123" s="330" t="e">
        <f>IF(SUM(EH123:EN123)&gt;'Datos Mes'!$B$21,'Datos Mes'!$B$21,SUM(EH123:EN123))</f>
        <v>#DIV/0!</v>
      </c>
      <c r="EP123" s="330" t="e">
        <f>IF(SUM(EH123:EN123)&gt;'Datos Mes'!$B$21,SUM(EH123:EN123)-EO123,0)</f>
        <v>#DIV/0!</v>
      </c>
      <c r="EQ123" s="330"/>
      <c r="ER123" s="330" t="e">
        <f>LOOKUP(EO123/AL123,'Datos Mes'!$B$75:$B$82,'Datos Mes'!$C$75:$C$82)*EQ123</f>
        <v>#DIV/0!</v>
      </c>
      <c r="ES123" s="330">
        <f>'Datos Mes'!$B$25*$AQ123</f>
        <v>0</v>
      </c>
      <c r="ET123" s="330">
        <f>'Datos Mes'!$B$26*$AQ123</f>
        <v>0</v>
      </c>
      <c r="EU123" s="330">
        <f t="shared" si="290"/>
        <v>0</v>
      </c>
      <c r="EV123" s="331" t="e">
        <f t="shared" si="291"/>
        <v>#DIV/0!</v>
      </c>
      <c r="EW123" s="455" t="s">
        <v>244</v>
      </c>
      <c r="EX123" s="457"/>
      <c r="EY123" s="331" t="e">
        <f>'Datos Mes'!$B$28*EO123</f>
        <v>#DIV/0!</v>
      </c>
      <c r="EZ123" s="331" t="e">
        <f>IF(EX123*'Datos Mes'!$B$19-EY123&gt;0,EX123*'Datos Mes'!$B$19-EY123,0)</f>
        <v>#DIV/0!</v>
      </c>
      <c r="FA123" s="456" t="s">
        <v>233</v>
      </c>
      <c r="FB123" s="455" t="s">
        <v>245</v>
      </c>
      <c r="FC123" s="333"/>
      <c r="FD123" s="331" t="e">
        <f t="shared" si="292"/>
        <v>#DIV/0!</v>
      </c>
      <c r="FE123" s="331" t="e">
        <f>IF(SUM(EH123:EN123)&gt;'Datos Mes'!$B$22,'Datos Mes'!$B$22,SUM(EH123:EN123))</f>
        <v>#DIV/0!</v>
      </c>
      <c r="FF123" s="331" t="e">
        <f>FE123*'Datos Mes'!$B$30</f>
        <v>#DIV/0!</v>
      </c>
      <c r="FG123" s="331" t="e">
        <f t="shared" si="293"/>
        <v>#DIV/0!</v>
      </c>
      <c r="FH123" s="331" t="e">
        <f t="shared" si="294"/>
        <v>#DIV/0!</v>
      </c>
      <c r="FI123" s="334" t="e">
        <f>LOOKUP(FH123,'Datos Mes'!$B$54:$B$69,'Datos Mes'!$C$54:$C$69)</f>
        <v>#DIV/0!</v>
      </c>
      <c r="FJ123" s="331" t="e">
        <f>LOOKUP(FH123,'Datos Mes'!$B$54:$B$69,'Datos Mes'!$E$54:$E$69)</f>
        <v>#DIV/0!</v>
      </c>
      <c r="FK123" s="331" t="e">
        <f t="shared" si="295"/>
        <v>#DIV/0!</v>
      </c>
      <c r="FL123" s="331">
        <f t="shared" si="296"/>
        <v>0</v>
      </c>
      <c r="FM123" s="331">
        <f t="shared" si="297"/>
        <v>0</v>
      </c>
      <c r="FN123" s="331">
        <f t="shared" si="298"/>
        <v>0</v>
      </c>
      <c r="FO123" s="331" t="e">
        <f t="shared" si="299"/>
        <v>#DIV/0!</v>
      </c>
      <c r="FP123" s="331" t="e">
        <f t="shared" si="300"/>
        <v>#DIV/0!</v>
      </c>
      <c r="FQ123" s="335" t="e">
        <f t="shared" si="301"/>
        <v>#DIV/0!</v>
      </c>
      <c r="FS123" s="331" t="e">
        <f t="shared" si="302"/>
        <v>#DIV/0!</v>
      </c>
      <c r="FT123" s="331" t="e">
        <f>IF($FB123="Activo",LOOKUP($FA123,'Datos Mes'!$A$87:$A$92,'Datos Mes'!$C$87:$C$92),0)*$EO123</f>
        <v>#DIV/0!</v>
      </c>
      <c r="FU123" s="331" t="e">
        <f>IF($FB123="Activo",'Datos Mes'!$B$31,0)*$EO123</f>
        <v>#DIV/0!</v>
      </c>
      <c r="FV123" s="331" t="e">
        <f>'Datos Mes'!$B$32*$EO123</f>
        <v>#DIV/0!</v>
      </c>
      <c r="FW123" s="331" t="e">
        <f>'Datos Mes'!$D$28*$EO123</f>
        <v>#DIV/0!</v>
      </c>
      <c r="FX123" s="331" t="e">
        <f t="shared" si="303"/>
        <v>#DIV/0!</v>
      </c>
      <c r="FY123" s="331" t="e">
        <f t="shared" si="219"/>
        <v>#DIV/0!</v>
      </c>
      <c r="FZ123" s="331" t="e">
        <f t="shared" si="220"/>
        <v>#DIV/0!</v>
      </c>
      <c r="GA123" s="331">
        <f>(AS123+'Datos Mes'!B$24)*30/12</f>
        <v>9035.326086956522</v>
      </c>
      <c r="GB123" s="331" t="e">
        <f t="shared" si="304"/>
        <v>#DIV/0!</v>
      </c>
      <c r="GC123" s="331" t="e">
        <f t="shared" si="305"/>
        <v>#DIV/0!</v>
      </c>
      <c r="GD123" s="333" t="e">
        <f t="shared" si="306"/>
        <v>#DIV/0!</v>
      </c>
    </row>
    <row r="124" spans="1:186" s="329" customFormat="1" ht="15.75" customHeight="1">
      <c r="A124" s="421"/>
      <c r="B124" s="421"/>
      <c r="C124" s="311">
        <f t="shared" si="221"/>
        <v>0</v>
      </c>
      <c r="D124" s="429"/>
      <c r="E124" s="429"/>
      <c r="F124" s="429"/>
      <c r="G124" s="429"/>
      <c r="H124" s="429"/>
      <c r="I124" s="429"/>
      <c r="J124" s="429"/>
      <c r="K124" s="429"/>
      <c r="L124" s="429"/>
      <c r="M124" s="429"/>
      <c r="N124" s="429"/>
      <c r="O124" s="429"/>
      <c r="P124" s="429"/>
      <c r="Q124" s="429"/>
      <c r="R124" s="312"/>
      <c r="S124" s="430"/>
      <c r="T124" s="429"/>
      <c r="U124" s="429"/>
      <c r="V124" s="429"/>
      <c r="W124" s="429"/>
      <c r="X124" s="429"/>
      <c r="Y124" s="429"/>
      <c r="Z124" s="429"/>
      <c r="AA124" s="429"/>
      <c r="AB124" s="429"/>
      <c r="AC124" s="429"/>
      <c r="AD124" s="429"/>
      <c r="AE124" s="429"/>
      <c r="AF124" s="429"/>
      <c r="AG124" s="429"/>
      <c r="AH124" s="429"/>
      <c r="AI124" s="431"/>
      <c r="AJ124" s="328"/>
      <c r="AK124" s="314">
        <f t="shared" si="265"/>
        <v>0</v>
      </c>
      <c r="AL124" s="469">
        <f t="shared" si="266"/>
        <v>0</v>
      </c>
      <c r="AM124" s="469">
        <f t="shared" si="267"/>
        <v>0</v>
      </c>
      <c r="AN124" s="470">
        <f t="shared" si="268"/>
        <v>0</v>
      </c>
      <c r="AO124" s="469">
        <f t="shared" si="217"/>
        <v>0</v>
      </c>
      <c r="AP124" s="469">
        <f t="shared" si="218"/>
        <v>0</v>
      </c>
      <c r="AQ124" s="471">
        <f t="shared" si="269"/>
        <v>0</v>
      </c>
      <c r="AR124" s="472">
        <f t="shared" si="222"/>
        <v>0</v>
      </c>
      <c r="AS124" s="422"/>
      <c r="AT124" s="423">
        <f t="shared" si="270"/>
        <v>0</v>
      </c>
      <c r="AU124" s="422"/>
      <c r="AV124" s="315">
        <f t="shared" si="271"/>
        <v>0</v>
      </c>
      <c r="AW124" s="422"/>
      <c r="AX124" s="422"/>
      <c r="AY124" s="315">
        <f t="shared" si="272"/>
        <v>0</v>
      </c>
      <c r="AZ124" s="315">
        <f>(AQ124)*'Datos Mes'!$B$27+DB124</f>
        <v>0</v>
      </c>
      <c r="BA124" s="421"/>
      <c r="BB124" s="427"/>
      <c r="BC124" s="438"/>
      <c r="BF124" s="473"/>
      <c r="BG124" s="317">
        <f>(COUNTIF($D124:$AI124,"LL")+DL124)*(AS124-'Datos Mes'!$B$23)</f>
        <v>0</v>
      </c>
      <c r="BH124" s="474">
        <f t="shared" si="273"/>
        <v>0</v>
      </c>
      <c r="BI124" s="402"/>
      <c r="BJ124" s="403"/>
      <c r="BK124" s="403"/>
      <c r="BL124" s="403"/>
      <c r="BM124" s="403"/>
      <c r="BN124" s="403"/>
      <c r="BO124" s="403"/>
      <c r="BP124" s="403"/>
      <c r="BQ124" s="403"/>
      <c r="BR124" s="403"/>
      <c r="BS124" s="403"/>
      <c r="BT124" s="404"/>
      <c r="BU124" s="404"/>
      <c r="BV124" s="404"/>
      <c r="BW124" s="405"/>
      <c r="BX124" s="406"/>
      <c r="BY124" s="403"/>
      <c r="BZ124" s="403"/>
      <c r="CA124" s="407"/>
      <c r="CB124" s="407"/>
      <c r="CC124" s="408"/>
      <c r="CD124" s="408"/>
      <c r="CE124" s="408"/>
      <c r="CF124" s="408"/>
      <c r="CG124" s="408"/>
      <c r="CH124" s="407"/>
      <c r="CI124" s="407"/>
      <c r="CJ124" s="408"/>
      <c r="CK124" s="408"/>
      <c r="CL124" s="408"/>
      <c r="CM124" s="408"/>
      <c r="CN124" s="408"/>
      <c r="CO124" s="407"/>
      <c r="CP124" s="409"/>
      <c r="CQ124" s="410"/>
      <c r="CR124" s="411"/>
      <c r="CS124" s="410"/>
      <c r="CT124" s="410"/>
      <c r="CU124" s="410"/>
      <c r="CV124" s="410"/>
      <c r="CW124" s="410"/>
      <c r="CX124" s="404"/>
      <c r="CY124" s="404"/>
      <c r="CZ124" s="320">
        <f t="shared" si="274"/>
        <v>0</v>
      </c>
      <c r="DA124" s="321"/>
      <c r="DB124" s="414"/>
      <c r="DC124" s="322">
        <f t="shared" si="275"/>
        <v>0</v>
      </c>
      <c r="DD124" s="413"/>
      <c r="DE124" s="414"/>
      <c r="DF124" s="323">
        <f t="shared" si="276"/>
        <v>0</v>
      </c>
      <c r="DG124" s="323">
        <f t="shared" si="277"/>
        <v>0</v>
      </c>
      <c r="DH124" s="324">
        <f t="shared" si="278"/>
        <v>0</v>
      </c>
      <c r="DI124" s="325">
        <f t="shared" si="279"/>
        <v>0</v>
      </c>
      <c r="DJ124" s="177"/>
      <c r="DK124" s="315">
        <f t="shared" si="280"/>
        <v>0</v>
      </c>
      <c r="DL124" s="315">
        <f t="shared" si="281"/>
        <v>0</v>
      </c>
      <c r="DM124" s="315">
        <f t="shared" si="282"/>
        <v>0</v>
      </c>
      <c r="DN124" s="415"/>
      <c r="DO124" s="416"/>
      <c r="DP124" s="416"/>
      <c r="DQ124" s="416"/>
      <c r="DR124" s="417"/>
      <c r="DS124" s="416"/>
      <c r="DT124" s="416"/>
      <c r="DU124" s="416"/>
      <c r="DV124" s="418"/>
      <c r="DW124" s="416"/>
      <c r="DX124" s="416"/>
      <c r="DY124" s="419"/>
      <c r="DZ124" s="419"/>
      <c r="EA124" s="420"/>
      <c r="EB124" s="313"/>
      <c r="EC124" s="329" t="s">
        <v>133</v>
      </c>
      <c r="EF124" s="330">
        <f>'Datos Mes'!$B$23</f>
        <v>7000</v>
      </c>
      <c r="EG124" s="330">
        <f t="shared" si="283"/>
        <v>0</v>
      </c>
      <c r="EH124" s="330">
        <f t="shared" si="284"/>
        <v>0</v>
      </c>
      <c r="EI124" s="330" t="e">
        <f t="shared" si="285"/>
        <v>#DIV/0!</v>
      </c>
      <c r="EJ124" s="330" t="e">
        <f t="shared" si="286"/>
        <v>#DIV/0!</v>
      </c>
      <c r="EK124" s="330">
        <f t="shared" si="287"/>
        <v>0</v>
      </c>
      <c r="EL124" s="330">
        <f t="shared" si="288"/>
        <v>0</v>
      </c>
      <c r="EM124" s="330">
        <f t="shared" si="289"/>
        <v>0</v>
      </c>
      <c r="EN124" s="330">
        <f>'Datos Mes'!$B$24*AL124</f>
        <v>0</v>
      </c>
      <c r="EO124" s="330" t="e">
        <f>IF(SUM(EH124:EN124)&gt;'Datos Mes'!$B$21,'Datos Mes'!$B$21,SUM(EH124:EN124))</f>
        <v>#DIV/0!</v>
      </c>
      <c r="EP124" s="330" t="e">
        <f>IF(SUM(EH124:EN124)&gt;'Datos Mes'!$B$21,SUM(EH124:EN124)-EO124,0)</f>
        <v>#DIV/0!</v>
      </c>
      <c r="EQ124" s="330"/>
      <c r="ER124" s="330" t="e">
        <f>LOOKUP(EO124/AL124,'Datos Mes'!$B$75:$B$82,'Datos Mes'!$C$75:$C$82)*EQ124</f>
        <v>#DIV/0!</v>
      </c>
      <c r="ES124" s="330">
        <f>'Datos Mes'!$B$25*$AQ124</f>
        <v>0</v>
      </c>
      <c r="ET124" s="330">
        <f>'Datos Mes'!$B$26*$AQ124</f>
        <v>0</v>
      </c>
      <c r="EU124" s="330">
        <f t="shared" si="290"/>
        <v>0</v>
      </c>
      <c r="EV124" s="331" t="e">
        <f t="shared" si="291"/>
        <v>#DIV/0!</v>
      </c>
      <c r="EW124" s="455" t="s">
        <v>244</v>
      </c>
      <c r="EX124" s="457"/>
      <c r="EY124" s="331" t="e">
        <f>'Datos Mes'!$B$28*EO124</f>
        <v>#DIV/0!</v>
      </c>
      <c r="EZ124" s="331" t="e">
        <f>IF(EX124*'Datos Mes'!$B$19-EY124&gt;0,EX124*'Datos Mes'!$B$19-EY124,0)</f>
        <v>#DIV/0!</v>
      </c>
      <c r="FA124" s="456" t="s">
        <v>233</v>
      </c>
      <c r="FB124" s="455" t="s">
        <v>245</v>
      </c>
      <c r="FC124" s="333"/>
      <c r="FD124" s="331" t="e">
        <f t="shared" si="292"/>
        <v>#DIV/0!</v>
      </c>
      <c r="FE124" s="331" t="e">
        <f>IF(SUM(EH124:EN124)&gt;'Datos Mes'!$B$22,'Datos Mes'!$B$22,SUM(EH124:EN124))</f>
        <v>#DIV/0!</v>
      </c>
      <c r="FF124" s="331" t="e">
        <f>FE124*'Datos Mes'!$B$30</f>
        <v>#DIV/0!</v>
      </c>
      <c r="FG124" s="331" t="e">
        <f t="shared" si="293"/>
        <v>#DIV/0!</v>
      </c>
      <c r="FH124" s="331" t="e">
        <f t="shared" si="294"/>
        <v>#DIV/0!</v>
      </c>
      <c r="FI124" s="334" t="e">
        <f>LOOKUP(FH124,'Datos Mes'!$B$54:$B$69,'Datos Mes'!$C$54:$C$69)</f>
        <v>#DIV/0!</v>
      </c>
      <c r="FJ124" s="331" t="e">
        <f>LOOKUP(FH124,'Datos Mes'!$B$54:$B$69,'Datos Mes'!$E$54:$E$69)</f>
        <v>#DIV/0!</v>
      </c>
      <c r="FK124" s="331" t="e">
        <f t="shared" si="295"/>
        <v>#DIV/0!</v>
      </c>
      <c r="FL124" s="331">
        <f t="shared" si="296"/>
        <v>0</v>
      </c>
      <c r="FM124" s="331">
        <f t="shared" si="297"/>
        <v>0</v>
      </c>
      <c r="FN124" s="331">
        <f t="shared" si="298"/>
        <v>0</v>
      </c>
      <c r="FO124" s="331" t="e">
        <f t="shared" si="299"/>
        <v>#DIV/0!</v>
      </c>
      <c r="FP124" s="331" t="e">
        <f t="shared" si="300"/>
        <v>#DIV/0!</v>
      </c>
      <c r="FQ124" s="335" t="e">
        <f t="shared" si="301"/>
        <v>#DIV/0!</v>
      </c>
      <c r="FS124" s="331" t="e">
        <f t="shared" si="302"/>
        <v>#DIV/0!</v>
      </c>
      <c r="FT124" s="331" t="e">
        <f>IF($FB124="Activo",LOOKUP($FA124,'Datos Mes'!$A$87:$A$92,'Datos Mes'!$C$87:$C$92),0)*$EO124</f>
        <v>#DIV/0!</v>
      </c>
      <c r="FU124" s="331" t="e">
        <f>IF($FB124="Activo",'Datos Mes'!$B$31,0)*$EO124</f>
        <v>#DIV/0!</v>
      </c>
      <c r="FV124" s="331" t="e">
        <f>'Datos Mes'!$B$32*$EO124</f>
        <v>#DIV/0!</v>
      </c>
      <c r="FW124" s="331" t="e">
        <f>'Datos Mes'!$D$28*$EO124</f>
        <v>#DIV/0!</v>
      </c>
      <c r="FX124" s="331" t="e">
        <f t="shared" si="303"/>
        <v>#DIV/0!</v>
      </c>
      <c r="FY124" s="331" t="e">
        <f t="shared" si="219"/>
        <v>#DIV/0!</v>
      </c>
      <c r="FZ124" s="331" t="e">
        <f t="shared" si="220"/>
        <v>#DIV/0!</v>
      </c>
      <c r="GA124" s="331">
        <f>(AS124+'Datos Mes'!B$24)*30/12</f>
        <v>9035.326086956522</v>
      </c>
      <c r="GB124" s="331" t="e">
        <f t="shared" si="304"/>
        <v>#DIV/0!</v>
      </c>
      <c r="GC124" s="331" t="e">
        <f t="shared" si="305"/>
        <v>#DIV/0!</v>
      </c>
      <c r="GD124" s="333" t="e">
        <f t="shared" si="306"/>
        <v>#DIV/0!</v>
      </c>
    </row>
    <row r="125" spans="1:186" s="329" customFormat="1" ht="15.75" customHeight="1">
      <c r="A125" s="421"/>
      <c r="B125" s="421"/>
      <c r="C125" s="311">
        <f t="shared" si="221"/>
        <v>0</v>
      </c>
      <c r="D125" s="429"/>
      <c r="E125" s="429"/>
      <c r="F125" s="429"/>
      <c r="G125" s="429"/>
      <c r="H125" s="429"/>
      <c r="I125" s="429"/>
      <c r="J125" s="429"/>
      <c r="K125" s="429"/>
      <c r="L125" s="429"/>
      <c r="M125" s="429"/>
      <c r="N125" s="429"/>
      <c r="O125" s="429"/>
      <c r="P125" s="429"/>
      <c r="Q125" s="429"/>
      <c r="R125" s="312"/>
      <c r="S125" s="430"/>
      <c r="T125" s="429"/>
      <c r="U125" s="429"/>
      <c r="V125" s="429"/>
      <c r="W125" s="429"/>
      <c r="X125" s="429"/>
      <c r="Y125" s="429"/>
      <c r="Z125" s="429"/>
      <c r="AA125" s="429"/>
      <c r="AB125" s="429"/>
      <c r="AC125" s="429"/>
      <c r="AD125" s="429"/>
      <c r="AE125" s="429"/>
      <c r="AF125" s="429"/>
      <c r="AG125" s="429"/>
      <c r="AH125" s="429"/>
      <c r="AI125" s="431"/>
      <c r="AJ125" s="328"/>
      <c r="AK125" s="314">
        <f t="shared" si="265"/>
        <v>0</v>
      </c>
      <c r="AL125" s="469">
        <f t="shared" si="266"/>
        <v>0</v>
      </c>
      <c r="AM125" s="469">
        <f t="shared" si="267"/>
        <v>0</v>
      </c>
      <c r="AN125" s="470">
        <f t="shared" si="268"/>
        <v>0</v>
      </c>
      <c r="AO125" s="469">
        <f t="shared" si="217"/>
        <v>0</v>
      </c>
      <c r="AP125" s="469">
        <f t="shared" si="218"/>
        <v>0</v>
      </c>
      <c r="AQ125" s="471">
        <f t="shared" si="269"/>
        <v>0</v>
      </c>
      <c r="AR125" s="472">
        <f t="shared" si="222"/>
        <v>0</v>
      </c>
      <c r="AS125" s="422"/>
      <c r="AT125" s="423">
        <f t="shared" si="270"/>
        <v>0</v>
      </c>
      <c r="AU125" s="422"/>
      <c r="AV125" s="315">
        <f t="shared" si="271"/>
        <v>0</v>
      </c>
      <c r="AW125" s="422"/>
      <c r="AX125" s="422"/>
      <c r="AY125" s="315">
        <f t="shared" si="272"/>
        <v>0</v>
      </c>
      <c r="AZ125" s="315">
        <f>(AQ125)*'Datos Mes'!$B$27+DB125</f>
        <v>0</v>
      </c>
      <c r="BA125" s="421"/>
      <c r="BB125" s="427"/>
      <c r="BC125" s="438"/>
      <c r="BF125" s="473"/>
      <c r="BG125" s="317">
        <f>(COUNTIF($D125:$AI125,"LL")+DL125)*(AS125-'Datos Mes'!$B$23)</f>
        <v>0</v>
      </c>
      <c r="BH125" s="474">
        <f t="shared" si="273"/>
        <v>0</v>
      </c>
      <c r="BI125" s="402"/>
      <c r="BJ125" s="403"/>
      <c r="BK125" s="403"/>
      <c r="BL125" s="403"/>
      <c r="BM125" s="403"/>
      <c r="BN125" s="403"/>
      <c r="BO125" s="403"/>
      <c r="BP125" s="403"/>
      <c r="BQ125" s="403"/>
      <c r="BR125" s="403"/>
      <c r="BS125" s="403"/>
      <c r="BT125" s="404"/>
      <c r="BU125" s="404"/>
      <c r="BV125" s="404"/>
      <c r="BW125" s="405"/>
      <c r="BX125" s="406"/>
      <c r="BY125" s="403"/>
      <c r="BZ125" s="403"/>
      <c r="CA125" s="407"/>
      <c r="CB125" s="407"/>
      <c r="CC125" s="408"/>
      <c r="CD125" s="408"/>
      <c r="CE125" s="408"/>
      <c r="CF125" s="408"/>
      <c r="CG125" s="408"/>
      <c r="CH125" s="407"/>
      <c r="CI125" s="407"/>
      <c r="CJ125" s="408"/>
      <c r="CK125" s="408"/>
      <c r="CL125" s="408"/>
      <c r="CM125" s="408"/>
      <c r="CN125" s="408"/>
      <c r="CO125" s="407"/>
      <c r="CP125" s="409"/>
      <c r="CQ125" s="410"/>
      <c r="CR125" s="411"/>
      <c r="CS125" s="410"/>
      <c r="CT125" s="410"/>
      <c r="CU125" s="410"/>
      <c r="CV125" s="410"/>
      <c r="CW125" s="410"/>
      <c r="CX125" s="404"/>
      <c r="CY125" s="404"/>
      <c r="CZ125" s="320">
        <f t="shared" si="274"/>
        <v>0</v>
      </c>
      <c r="DA125" s="321"/>
      <c r="DB125" s="414"/>
      <c r="DC125" s="322">
        <f t="shared" si="275"/>
        <v>0</v>
      </c>
      <c r="DD125" s="413"/>
      <c r="DE125" s="414"/>
      <c r="DF125" s="323">
        <f t="shared" si="276"/>
        <v>0</v>
      </c>
      <c r="DG125" s="323">
        <f t="shared" si="277"/>
        <v>0</v>
      </c>
      <c r="DH125" s="324">
        <f t="shared" si="278"/>
        <v>0</v>
      </c>
      <c r="DI125" s="325">
        <f t="shared" si="279"/>
        <v>0</v>
      </c>
      <c r="DJ125" s="177"/>
      <c r="DK125" s="315">
        <f t="shared" si="280"/>
        <v>0</v>
      </c>
      <c r="DL125" s="315">
        <f t="shared" si="281"/>
        <v>0</v>
      </c>
      <c r="DM125" s="315">
        <f t="shared" si="282"/>
        <v>0</v>
      </c>
      <c r="DN125" s="415"/>
      <c r="DO125" s="416"/>
      <c r="DP125" s="416"/>
      <c r="DQ125" s="416"/>
      <c r="DR125" s="417"/>
      <c r="DS125" s="416"/>
      <c r="DT125" s="416"/>
      <c r="DU125" s="416"/>
      <c r="DV125" s="418"/>
      <c r="DW125" s="416"/>
      <c r="DX125" s="416"/>
      <c r="DY125" s="419"/>
      <c r="DZ125" s="419"/>
      <c r="EA125" s="420"/>
      <c r="EB125" s="313"/>
      <c r="EC125" s="329" t="s">
        <v>133</v>
      </c>
      <c r="EF125" s="330">
        <f>'Datos Mes'!$B$23</f>
        <v>7000</v>
      </c>
      <c r="EG125" s="330">
        <f t="shared" si="283"/>
        <v>0</v>
      </c>
      <c r="EH125" s="330">
        <f t="shared" si="284"/>
        <v>0</v>
      </c>
      <c r="EI125" s="330" t="e">
        <f t="shared" si="285"/>
        <v>#DIV/0!</v>
      </c>
      <c r="EJ125" s="330" t="e">
        <f t="shared" si="286"/>
        <v>#DIV/0!</v>
      </c>
      <c r="EK125" s="330">
        <f t="shared" si="287"/>
        <v>0</v>
      </c>
      <c r="EL125" s="330">
        <f t="shared" si="288"/>
        <v>0</v>
      </c>
      <c r="EM125" s="330">
        <f t="shared" si="289"/>
        <v>0</v>
      </c>
      <c r="EN125" s="330">
        <f>'Datos Mes'!$B$24*AL125</f>
        <v>0</v>
      </c>
      <c r="EO125" s="330" t="e">
        <f>IF(SUM(EH125:EN125)&gt;'Datos Mes'!$B$21,'Datos Mes'!$B$21,SUM(EH125:EN125))</f>
        <v>#DIV/0!</v>
      </c>
      <c r="EP125" s="330" t="e">
        <f>IF(SUM(EH125:EN125)&gt;'Datos Mes'!$B$21,SUM(EH125:EN125)-EO125,0)</f>
        <v>#DIV/0!</v>
      </c>
      <c r="EQ125" s="330"/>
      <c r="ER125" s="330" t="e">
        <f>LOOKUP(EO125/AL125,'Datos Mes'!$B$75:$B$82,'Datos Mes'!$C$75:$C$82)*EQ125</f>
        <v>#DIV/0!</v>
      </c>
      <c r="ES125" s="330">
        <f>'Datos Mes'!$B$25*$AQ125</f>
        <v>0</v>
      </c>
      <c r="ET125" s="330">
        <f>'Datos Mes'!$B$26*$AQ125</f>
        <v>0</v>
      </c>
      <c r="EU125" s="330">
        <f t="shared" si="290"/>
        <v>0</v>
      </c>
      <c r="EV125" s="331" t="e">
        <f t="shared" si="291"/>
        <v>#DIV/0!</v>
      </c>
      <c r="EW125" s="455" t="s">
        <v>244</v>
      </c>
      <c r="EX125" s="457"/>
      <c r="EY125" s="331" t="e">
        <f>'Datos Mes'!$B$28*EO125</f>
        <v>#DIV/0!</v>
      </c>
      <c r="EZ125" s="331" t="e">
        <f>IF(EX125*'Datos Mes'!$B$19-EY125&gt;0,EX125*'Datos Mes'!$B$19-EY125,0)</f>
        <v>#DIV/0!</v>
      </c>
      <c r="FA125" s="456" t="s">
        <v>233</v>
      </c>
      <c r="FB125" s="455" t="s">
        <v>245</v>
      </c>
      <c r="FC125" s="333"/>
      <c r="FD125" s="331" t="e">
        <f t="shared" si="292"/>
        <v>#DIV/0!</v>
      </c>
      <c r="FE125" s="331" t="e">
        <f>IF(SUM(EH125:EN125)&gt;'Datos Mes'!$B$22,'Datos Mes'!$B$22,SUM(EH125:EN125))</f>
        <v>#DIV/0!</v>
      </c>
      <c r="FF125" s="331" t="e">
        <f>FE125*'Datos Mes'!$B$30</f>
        <v>#DIV/0!</v>
      </c>
      <c r="FG125" s="331" t="e">
        <f t="shared" si="293"/>
        <v>#DIV/0!</v>
      </c>
      <c r="FH125" s="331" t="e">
        <f t="shared" si="294"/>
        <v>#DIV/0!</v>
      </c>
      <c r="FI125" s="334" t="e">
        <f>LOOKUP(FH125,'Datos Mes'!$B$54:$B$69,'Datos Mes'!$C$54:$C$69)</f>
        <v>#DIV/0!</v>
      </c>
      <c r="FJ125" s="331" t="e">
        <f>LOOKUP(FH125,'Datos Mes'!$B$54:$B$69,'Datos Mes'!$E$54:$E$69)</f>
        <v>#DIV/0!</v>
      </c>
      <c r="FK125" s="331" t="e">
        <f t="shared" si="295"/>
        <v>#DIV/0!</v>
      </c>
      <c r="FL125" s="331">
        <f t="shared" si="296"/>
        <v>0</v>
      </c>
      <c r="FM125" s="331">
        <f t="shared" si="297"/>
        <v>0</v>
      </c>
      <c r="FN125" s="331">
        <f t="shared" si="298"/>
        <v>0</v>
      </c>
      <c r="FO125" s="331" t="e">
        <f t="shared" si="299"/>
        <v>#DIV/0!</v>
      </c>
      <c r="FP125" s="331" t="e">
        <f t="shared" si="300"/>
        <v>#DIV/0!</v>
      </c>
      <c r="FQ125" s="335" t="e">
        <f t="shared" si="301"/>
        <v>#DIV/0!</v>
      </c>
      <c r="FS125" s="331" t="e">
        <f t="shared" si="302"/>
        <v>#DIV/0!</v>
      </c>
      <c r="FT125" s="331" t="e">
        <f>IF($FB125="Activo",LOOKUP($FA125,'Datos Mes'!$A$87:$A$92,'Datos Mes'!$C$87:$C$92),0)*$EO125</f>
        <v>#DIV/0!</v>
      </c>
      <c r="FU125" s="331" t="e">
        <f>IF($FB125="Activo",'Datos Mes'!$B$31,0)*$EO125</f>
        <v>#DIV/0!</v>
      </c>
      <c r="FV125" s="331" t="e">
        <f>'Datos Mes'!$B$32*$EO125</f>
        <v>#DIV/0!</v>
      </c>
      <c r="FW125" s="331" t="e">
        <f>'Datos Mes'!$D$28*$EO125</f>
        <v>#DIV/0!</v>
      </c>
      <c r="FX125" s="331" t="e">
        <f t="shared" si="303"/>
        <v>#DIV/0!</v>
      </c>
      <c r="FY125" s="331" t="e">
        <f t="shared" si="219"/>
        <v>#DIV/0!</v>
      </c>
      <c r="FZ125" s="331" t="e">
        <f t="shared" si="220"/>
        <v>#DIV/0!</v>
      </c>
      <c r="GA125" s="331">
        <f>(AS125+'Datos Mes'!B$24)*30/12</f>
        <v>9035.326086956522</v>
      </c>
      <c r="GB125" s="331" t="e">
        <f t="shared" si="304"/>
        <v>#DIV/0!</v>
      </c>
      <c r="GC125" s="331" t="e">
        <f t="shared" si="305"/>
        <v>#DIV/0!</v>
      </c>
      <c r="GD125" s="333" t="e">
        <f t="shared" si="306"/>
        <v>#DIV/0!</v>
      </c>
    </row>
    <row r="126" spans="1:186" s="329" customFormat="1" ht="15.75" customHeight="1">
      <c r="A126" s="421"/>
      <c r="B126" s="421"/>
      <c r="C126" s="311">
        <f t="shared" si="221"/>
        <v>0</v>
      </c>
      <c r="D126" s="429"/>
      <c r="E126" s="429"/>
      <c r="F126" s="429"/>
      <c r="G126" s="429"/>
      <c r="H126" s="429"/>
      <c r="I126" s="429"/>
      <c r="J126" s="429"/>
      <c r="K126" s="429"/>
      <c r="L126" s="429"/>
      <c r="M126" s="429"/>
      <c r="N126" s="429"/>
      <c r="O126" s="429"/>
      <c r="P126" s="429"/>
      <c r="Q126" s="429"/>
      <c r="R126" s="312"/>
      <c r="S126" s="430"/>
      <c r="T126" s="429"/>
      <c r="U126" s="429"/>
      <c r="V126" s="429"/>
      <c r="W126" s="429"/>
      <c r="X126" s="429"/>
      <c r="Y126" s="429"/>
      <c r="Z126" s="429"/>
      <c r="AA126" s="429"/>
      <c r="AB126" s="429"/>
      <c r="AC126" s="429"/>
      <c r="AD126" s="429"/>
      <c r="AE126" s="429"/>
      <c r="AF126" s="429"/>
      <c r="AG126" s="429"/>
      <c r="AH126" s="429"/>
      <c r="AI126" s="431"/>
      <c r="AJ126" s="328"/>
      <c r="AK126" s="314">
        <f t="shared" si="265"/>
        <v>0</v>
      </c>
      <c r="AL126" s="469">
        <f t="shared" si="266"/>
        <v>0</v>
      </c>
      <c r="AM126" s="469">
        <f t="shared" si="267"/>
        <v>0</v>
      </c>
      <c r="AN126" s="470">
        <f t="shared" si="268"/>
        <v>0</v>
      </c>
      <c r="AO126" s="469">
        <f t="shared" si="217"/>
        <v>0</v>
      </c>
      <c r="AP126" s="469">
        <f t="shared" si="218"/>
        <v>0</v>
      </c>
      <c r="AQ126" s="471">
        <f t="shared" si="269"/>
        <v>0</v>
      </c>
      <c r="AR126" s="472">
        <f t="shared" si="222"/>
        <v>0</v>
      </c>
      <c r="AS126" s="422"/>
      <c r="AT126" s="423">
        <f t="shared" si="270"/>
        <v>0</v>
      </c>
      <c r="AU126" s="422"/>
      <c r="AV126" s="315">
        <f t="shared" si="271"/>
        <v>0</v>
      </c>
      <c r="AW126" s="422"/>
      <c r="AX126" s="422"/>
      <c r="AY126" s="315">
        <f t="shared" si="272"/>
        <v>0</v>
      </c>
      <c r="AZ126" s="315">
        <f>(AQ126)*'Datos Mes'!$B$27+DB126</f>
        <v>0</v>
      </c>
      <c r="BA126" s="421"/>
      <c r="BB126" s="427"/>
      <c r="BC126" s="438"/>
      <c r="BF126" s="473"/>
      <c r="BG126" s="317">
        <f>(COUNTIF($D126:$AI126,"LL")+DL126)*(AS126-'Datos Mes'!$B$23)</f>
        <v>0</v>
      </c>
      <c r="BH126" s="474">
        <f t="shared" si="273"/>
        <v>0</v>
      </c>
      <c r="BI126" s="402"/>
      <c r="BJ126" s="403"/>
      <c r="BK126" s="403"/>
      <c r="BL126" s="403"/>
      <c r="BM126" s="403"/>
      <c r="BN126" s="403"/>
      <c r="BO126" s="403"/>
      <c r="BP126" s="403"/>
      <c r="BQ126" s="403"/>
      <c r="BR126" s="403"/>
      <c r="BS126" s="403"/>
      <c r="BT126" s="404"/>
      <c r="BU126" s="404"/>
      <c r="BV126" s="404"/>
      <c r="BW126" s="405"/>
      <c r="BX126" s="406"/>
      <c r="BY126" s="403"/>
      <c r="BZ126" s="403"/>
      <c r="CA126" s="407"/>
      <c r="CB126" s="407"/>
      <c r="CC126" s="408"/>
      <c r="CD126" s="408"/>
      <c r="CE126" s="408"/>
      <c r="CF126" s="408"/>
      <c r="CG126" s="408"/>
      <c r="CH126" s="407"/>
      <c r="CI126" s="407"/>
      <c r="CJ126" s="408"/>
      <c r="CK126" s="408"/>
      <c r="CL126" s="408"/>
      <c r="CM126" s="408"/>
      <c r="CN126" s="408"/>
      <c r="CO126" s="407"/>
      <c r="CP126" s="409"/>
      <c r="CQ126" s="410"/>
      <c r="CR126" s="411"/>
      <c r="CS126" s="410"/>
      <c r="CT126" s="410"/>
      <c r="CU126" s="410"/>
      <c r="CV126" s="410"/>
      <c r="CW126" s="410"/>
      <c r="CX126" s="404"/>
      <c r="CY126" s="404"/>
      <c r="CZ126" s="320">
        <f t="shared" si="274"/>
        <v>0</v>
      </c>
      <c r="DA126" s="321"/>
      <c r="DB126" s="414"/>
      <c r="DC126" s="322">
        <f t="shared" si="275"/>
        <v>0</v>
      </c>
      <c r="DD126" s="413"/>
      <c r="DE126" s="414"/>
      <c r="DF126" s="323">
        <f t="shared" si="276"/>
        <v>0</v>
      </c>
      <c r="DG126" s="323">
        <f t="shared" si="277"/>
        <v>0</v>
      </c>
      <c r="DH126" s="324">
        <f t="shared" si="278"/>
        <v>0</v>
      </c>
      <c r="DI126" s="325">
        <f t="shared" si="279"/>
        <v>0</v>
      </c>
      <c r="DJ126" s="177"/>
      <c r="DK126" s="315">
        <f t="shared" si="280"/>
        <v>0</v>
      </c>
      <c r="DL126" s="315">
        <f t="shared" si="281"/>
        <v>0</v>
      </c>
      <c r="DM126" s="315">
        <f t="shared" si="282"/>
        <v>0</v>
      </c>
      <c r="DN126" s="415"/>
      <c r="DO126" s="416"/>
      <c r="DP126" s="416"/>
      <c r="DQ126" s="416"/>
      <c r="DR126" s="417"/>
      <c r="DS126" s="416"/>
      <c r="DT126" s="416"/>
      <c r="DU126" s="416"/>
      <c r="DV126" s="418"/>
      <c r="DW126" s="416"/>
      <c r="DX126" s="416"/>
      <c r="DY126" s="419"/>
      <c r="DZ126" s="419"/>
      <c r="EA126" s="420"/>
      <c r="EB126" s="313"/>
      <c r="EC126" s="329" t="s">
        <v>133</v>
      </c>
      <c r="EF126" s="330">
        <f>'Datos Mes'!$B$23</f>
        <v>7000</v>
      </c>
      <c r="EG126" s="330">
        <f t="shared" si="283"/>
        <v>0</v>
      </c>
      <c r="EH126" s="330">
        <f t="shared" si="284"/>
        <v>0</v>
      </c>
      <c r="EI126" s="330" t="e">
        <f t="shared" si="285"/>
        <v>#DIV/0!</v>
      </c>
      <c r="EJ126" s="330" t="e">
        <f t="shared" si="286"/>
        <v>#DIV/0!</v>
      </c>
      <c r="EK126" s="330">
        <f t="shared" si="287"/>
        <v>0</v>
      </c>
      <c r="EL126" s="330">
        <f t="shared" si="288"/>
        <v>0</v>
      </c>
      <c r="EM126" s="330">
        <f t="shared" si="289"/>
        <v>0</v>
      </c>
      <c r="EN126" s="330">
        <f>'Datos Mes'!$B$24*AL126</f>
        <v>0</v>
      </c>
      <c r="EO126" s="330" t="e">
        <f>IF(SUM(EH126:EN126)&gt;'Datos Mes'!$B$21,'Datos Mes'!$B$21,SUM(EH126:EN126))</f>
        <v>#DIV/0!</v>
      </c>
      <c r="EP126" s="330" t="e">
        <f>IF(SUM(EH126:EN126)&gt;'Datos Mes'!$B$21,SUM(EH126:EN126)-EO126,0)</f>
        <v>#DIV/0!</v>
      </c>
      <c r="EQ126" s="330"/>
      <c r="ER126" s="330" t="e">
        <f>LOOKUP(EO126/AL126,'Datos Mes'!$B$75:$B$82,'Datos Mes'!$C$75:$C$82)*EQ126</f>
        <v>#DIV/0!</v>
      </c>
      <c r="ES126" s="330">
        <f>'Datos Mes'!$B$25*$AQ126</f>
        <v>0</v>
      </c>
      <c r="ET126" s="330">
        <f>'Datos Mes'!$B$26*$AQ126</f>
        <v>0</v>
      </c>
      <c r="EU126" s="330">
        <f t="shared" si="290"/>
        <v>0</v>
      </c>
      <c r="EV126" s="331" t="e">
        <f t="shared" si="291"/>
        <v>#DIV/0!</v>
      </c>
      <c r="EW126" s="455" t="s">
        <v>244</v>
      </c>
      <c r="EX126" s="457"/>
      <c r="EY126" s="331" t="e">
        <f>'Datos Mes'!$B$28*EO126</f>
        <v>#DIV/0!</v>
      </c>
      <c r="EZ126" s="331" t="e">
        <f>IF(EX126*'Datos Mes'!$B$19-EY126&gt;0,EX126*'Datos Mes'!$B$19-EY126,0)</f>
        <v>#DIV/0!</v>
      </c>
      <c r="FA126" s="456" t="s">
        <v>233</v>
      </c>
      <c r="FB126" s="455" t="s">
        <v>245</v>
      </c>
      <c r="FC126" s="333"/>
      <c r="FD126" s="331" t="e">
        <f t="shared" si="292"/>
        <v>#DIV/0!</v>
      </c>
      <c r="FE126" s="331" t="e">
        <f>IF(SUM(EH126:EN126)&gt;'Datos Mes'!$B$22,'Datos Mes'!$B$22,SUM(EH126:EN126))</f>
        <v>#DIV/0!</v>
      </c>
      <c r="FF126" s="331" t="e">
        <f>FE126*'Datos Mes'!$B$30</f>
        <v>#DIV/0!</v>
      </c>
      <c r="FG126" s="331" t="e">
        <f t="shared" si="293"/>
        <v>#DIV/0!</v>
      </c>
      <c r="FH126" s="331" t="e">
        <f t="shared" si="294"/>
        <v>#DIV/0!</v>
      </c>
      <c r="FI126" s="334" t="e">
        <f>LOOKUP(FH126,'Datos Mes'!$B$54:$B$69,'Datos Mes'!$C$54:$C$69)</f>
        <v>#DIV/0!</v>
      </c>
      <c r="FJ126" s="331" t="e">
        <f>LOOKUP(FH126,'Datos Mes'!$B$54:$B$69,'Datos Mes'!$E$54:$E$69)</f>
        <v>#DIV/0!</v>
      </c>
      <c r="FK126" s="331" t="e">
        <f t="shared" si="295"/>
        <v>#DIV/0!</v>
      </c>
      <c r="FL126" s="331">
        <f t="shared" si="296"/>
        <v>0</v>
      </c>
      <c r="FM126" s="331">
        <f t="shared" si="297"/>
        <v>0</v>
      </c>
      <c r="FN126" s="331">
        <f t="shared" si="298"/>
        <v>0</v>
      </c>
      <c r="FO126" s="331" t="e">
        <f t="shared" si="299"/>
        <v>#DIV/0!</v>
      </c>
      <c r="FP126" s="331" t="e">
        <f t="shared" si="300"/>
        <v>#DIV/0!</v>
      </c>
      <c r="FQ126" s="335" t="e">
        <f t="shared" si="301"/>
        <v>#DIV/0!</v>
      </c>
      <c r="FS126" s="331" t="e">
        <f t="shared" si="302"/>
        <v>#DIV/0!</v>
      </c>
      <c r="FT126" s="331" t="e">
        <f>IF($FB126="Activo",LOOKUP($FA126,'Datos Mes'!$A$87:$A$92,'Datos Mes'!$C$87:$C$92),0)*$EO126</f>
        <v>#DIV/0!</v>
      </c>
      <c r="FU126" s="331" t="e">
        <f>IF($FB126="Activo",'Datos Mes'!$B$31,0)*$EO126</f>
        <v>#DIV/0!</v>
      </c>
      <c r="FV126" s="331" t="e">
        <f>'Datos Mes'!$B$32*$EO126</f>
        <v>#DIV/0!</v>
      </c>
      <c r="FW126" s="331" t="e">
        <f>'Datos Mes'!$D$28*$EO126</f>
        <v>#DIV/0!</v>
      </c>
      <c r="FX126" s="331" t="e">
        <f t="shared" si="303"/>
        <v>#DIV/0!</v>
      </c>
      <c r="FY126" s="331" t="e">
        <f t="shared" si="219"/>
        <v>#DIV/0!</v>
      </c>
      <c r="FZ126" s="331" t="e">
        <f t="shared" si="220"/>
        <v>#DIV/0!</v>
      </c>
      <c r="GA126" s="331">
        <f>(AS126+'Datos Mes'!B$24)*30/12</f>
        <v>9035.326086956522</v>
      </c>
      <c r="GB126" s="331" t="e">
        <f t="shared" si="304"/>
        <v>#DIV/0!</v>
      </c>
      <c r="GC126" s="331" t="e">
        <f t="shared" si="305"/>
        <v>#DIV/0!</v>
      </c>
      <c r="GD126" s="333" t="e">
        <f t="shared" si="306"/>
        <v>#DIV/0!</v>
      </c>
    </row>
    <row r="127" spans="1:186" s="329" customFormat="1" ht="15.75" customHeight="1">
      <c r="A127" s="421"/>
      <c r="B127" s="421"/>
      <c r="C127" s="311">
        <f t="shared" si="221"/>
        <v>0</v>
      </c>
      <c r="D127" s="429"/>
      <c r="E127" s="429"/>
      <c r="F127" s="429"/>
      <c r="G127" s="429"/>
      <c r="H127" s="429"/>
      <c r="I127" s="429"/>
      <c r="J127" s="429"/>
      <c r="K127" s="429"/>
      <c r="L127" s="429"/>
      <c r="M127" s="429"/>
      <c r="N127" s="429"/>
      <c r="O127" s="429"/>
      <c r="P127" s="429"/>
      <c r="Q127" s="429"/>
      <c r="R127" s="312"/>
      <c r="S127" s="430"/>
      <c r="T127" s="429"/>
      <c r="U127" s="429"/>
      <c r="V127" s="429"/>
      <c r="W127" s="429"/>
      <c r="X127" s="429"/>
      <c r="Y127" s="429"/>
      <c r="Z127" s="429"/>
      <c r="AA127" s="429"/>
      <c r="AB127" s="429"/>
      <c r="AC127" s="429"/>
      <c r="AD127" s="429"/>
      <c r="AE127" s="429"/>
      <c r="AF127" s="429"/>
      <c r="AG127" s="429"/>
      <c r="AH127" s="429"/>
      <c r="AI127" s="431"/>
      <c r="AJ127" s="328"/>
      <c r="AK127" s="314">
        <f t="shared" si="265"/>
        <v>0</v>
      </c>
      <c r="AL127" s="469">
        <f t="shared" si="266"/>
        <v>0</v>
      </c>
      <c r="AM127" s="469">
        <f t="shared" si="267"/>
        <v>0</v>
      </c>
      <c r="AN127" s="470">
        <f t="shared" si="268"/>
        <v>0</v>
      </c>
      <c r="AO127" s="469">
        <f t="shared" si="217"/>
        <v>0</v>
      </c>
      <c r="AP127" s="469">
        <f t="shared" si="218"/>
        <v>0</v>
      </c>
      <c r="AQ127" s="471">
        <f t="shared" si="269"/>
        <v>0</v>
      </c>
      <c r="AR127" s="472">
        <f t="shared" si="222"/>
        <v>0</v>
      </c>
      <c r="AS127" s="422"/>
      <c r="AT127" s="423">
        <f t="shared" si="270"/>
        <v>0</v>
      </c>
      <c r="AU127" s="422"/>
      <c r="AV127" s="315">
        <f t="shared" si="271"/>
        <v>0</v>
      </c>
      <c r="AW127" s="422"/>
      <c r="AX127" s="422"/>
      <c r="AY127" s="315">
        <f t="shared" si="272"/>
        <v>0</v>
      </c>
      <c r="AZ127" s="315">
        <f>(AQ127)*'Datos Mes'!$B$27+DB127</f>
        <v>0</v>
      </c>
      <c r="BA127" s="421"/>
      <c r="BB127" s="427"/>
      <c r="BC127" s="438"/>
      <c r="BF127" s="473"/>
      <c r="BG127" s="317">
        <f>(COUNTIF($D127:$AI127,"LL")+DL127)*(AS127-'Datos Mes'!$B$23)</f>
        <v>0</v>
      </c>
      <c r="BH127" s="474">
        <f t="shared" si="273"/>
        <v>0</v>
      </c>
      <c r="BI127" s="402"/>
      <c r="BJ127" s="403"/>
      <c r="BK127" s="403"/>
      <c r="BL127" s="403"/>
      <c r="BM127" s="403"/>
      <c r="BN127" s="403"/>
      <c r="BO127" s="403"/>
      <c r="BP127" s="403"/>
      <c r="BQ127" s="403"/>
      <c r="BR127" s="403"/>
      <c r="BS127" s="403"/>
      <c r="BT127" s="404"/>
      <c r="BU127" s="404"/>
      <c r="BV127" s="404"/>
      <c r="BW127" s="405"/>
      <c r="BX127" s="406"/>
      <c r="BY127" s="403"/>
      <c r="BZ127" s="403"/>
      <c r="CA127" s="407"/>
      <c r="CB127" s="407"/>
      <c r="CC127" s="408"/>
      <c r="CD127" s="408"/>
      <c r="CE127" s="408"/>
      <c r="CF127" s="408"/>
      <c r="CG127" s="408"/>
      <c r="CH127" s="407"/>
      <c r="CI127" s="407"/>
      <c r="CJ127" s="408"/>
      <c r="CK127" s="408"/>
      <c r="CL127" s="408"/>
      <c r="CM127" s="408"/>
      <c r="CN127" s="408"/>
      <c r="CO127" s="407"/>
      <c r="CP127" s="409"/>
      <c r="CQ127" s="410"/>
      <c r="CR127" s="411"/>
      <c r="CS127" s="410"/>
      <c r="CT127" s="410"/>
      <c r="CU127" s="410"/>
      <c r="CV127" s="410"/>
      <c r="CW127" s="410"/>
      <c r="CX127" s="404"/>
      <c r="CY127" s="404"/>
      <c r="CZ127" s="320">
        <f t="shared" si="274"/>
        <v>0</v>
      </c>
      <c r="DA127" s="321"/>
      <c r="DB127" s="414"/>
      <c r="DC127" s="322">
        <f t="shared" si="275"/>
        <v>0</v>
      </c>
      <c r="DD127" s="413"/>
      <c r="DE127" s="414"/>
      <c r="DF127" s="323">
        <f t="shared" si="276"/>
        <v>0</v>
      </c>
      <c r="DG127" s="323">
        <f t="shared" si="277"/>
        <v>0</v>
      </c>
      <c r="DH127" s="324">
        <f t="shared" si="278"/>
        <v>0</v>
      </c>
      <c r="DI127" s="325">
        <f t="shared" si="279"/>
        <v>0</v>
      </c>
      <c r="DJ127" s="177"/>
      <c r="DK127" s="315">
        <f t="shared" si="280"/>
        <v>0</v>
      </c>
      <c r="DL127" s="315">
        <f t="shared" si="281"/>
        <v>0</v>
      </c>
      <c r="DM127" s="315">
        <f t="shared" si="282"/>
        <v>0</v>
      </c>
      <c r="DN127" s="415"/>
      <c r="DO127" s="416"/>
      <c r="DP127" s="416"/>
      <c r="DQ127" s="416"/>
      <c r="DR127" s="417"/>
      <c r="DS127" s="416"/>
      <c r="DT127" s="416"/>
      <c r="DU127" s="416"/>
      <c r="DV127" s="418"/>
      <c r="DW127" s="416"/>
      <c r="DX127" s="416"/>
      <c r="DY127" s="419"/>
      <c r="DZ127" s="419"/>
      <c r="EA127" s="420"/>
      <c r="EB127" s="313"/>
      <c r="EC127" s="329" t="s">
        <v>133</v>
      </c>
      <c r="EF127" s="330">
        <f>'Datos Mes'!$B$23</f>
        <v>7000</v>
      </c>
      <c r="EG127" s="330">
        <f t="shared" si="283"/>
        <v>0</v>
      </c>
      <c r="EH127" s="330">
        <f t="shared" si="284"/>
        <v>0</v>
      </c>
      <c r="EI127" s="330" t="e">
        <f t="shared" si="285"/>
        <v>#DIV/0!</v>
      </c>
      <c r="EJ127" s="330" t="e">
        <f t="shared" si="286"/>
        <v>#DIV/0!</v>
      </c>
      <c r="EK127" s="330">
        <f t="shared" si="287"/>
        <v>0</v>
      </c>
      <c r="EL127" s="330">
        <f t="shared" si="288"/>
        <v>0</v>
      </c>
      <c r="EM127" s="330">
        <f t="shared" si="289"/>
        <v>0</v>
      </c>
      <c r="EN127" s="330">
        <f>'Datos Mes'!$B$24*AL127</f>
        <v>0</v>
      </c>
      <c r="EO127" s="330" t="e">
        <f>IF(SUM(EH127:EN127)&gt;'Datos Mes'!$B$21,'Datos Mes'!$B$21,SUM(EH127:EN127))</f>
        <v>#DIV/0!</v>
      </c>
      <c r="EP127" s="330" t="e">
        <f>IF(SUM(EH127:EN127)&gt;'Datos Mes'!$B$21,SUM(EH127:EN127)-EO127,0)</f>
        <v>#DIV/0!</v>
      </c>
      <c r="EQ127" s="330"/>
      <c r="ER127" s="330" t="e">
        <f>LOOKUP(EO127/AL127,'Datos Mes'!$B$75:$B$82,'Datos Mes'!$C$75:$C$82)*EQ127</f>
        <v>#DIV/0!</v>
      </c>
      <c r="ES127" s="330">
        <f>'Datos Mes'!$B$25*$AQ127</f>
        <v>0</v>
      </c>
      <c r="ET127" s="330">
        <f>'Datos Mes'!$B$26*$AQ127</f>
        <v>0</v>
      </c>
      <c r="EU127" s="330">
        <f t="shared" si="290"/>
        <v>0</v>
      </c>
      <c r="EV127" s="331" t="e">
        <f t="shared" si="291"/>
        <v>#DIV/0!</v>
      </c>
      <c r="EW127" s="455" t="s">
        <v>244</v>
      </c>
      <c r="EX127" s="457"/>
      <c r="EY127" s="331" t="e">
        <f>'Datos Mes'!$B$28*EO127</f>
        <v>#DIV/0!</v>
      </c>
      <c r="EZ127" s="331" t="e">
        <f>IF(EX127*'Datos Mes'!$B$19-EY127&gt;0,EX127*'Datos Mes'!$B$19-EY127,0)</f>
        <v>#DIV/0!</v>
      </c>
      <c r="FA127" s="456" t="s">
        <v>233</v>
      </c>
      <c r="FB127" s="455" t="s">
        <v>245</v>
      </c>
      <c r="FC127" s="333"/>
      <c r="FD127" s="331" t="e">
        <f t="shared" si="292"/>
        <v>#DIV/0!</v>
      </c>
      <c r="FE127" s="331" t="e">
        <f>IF(SUM(EH127:EN127)&gt;'Datos Mes'!$B$22,'Datos Mes'!$B$22,SUM(EH127:EN127))</f>
        <v>#DIV/0!</v>
      </c>
      <c r="FF127" s="331" t="e">
        <f>FE127*'Datos Mes'!$B$30</f>
        <v>#DIV/0!</v>
      </c>
      <c r="FG127" s="331" t="e">
        <f t="shared" si="293"/>
        <v>#DIV/0!</v>
      </c>
      <c r="FH127" s="331" t="e">
        <f t="shared" si="294"/>
        <v>#DIV/0!</v>
      </c>
      <c r="FI127" s="334" t="e">
        <f>LOOKUP(FH127,'Datos Mes'!$B$54:$B$69,'Datos Mes'!$C$54:$C$69)</f>
        <v>#DIV/0!</v>
      </c>
      <c r="FJ127" s="331" t="e">
        <f>LOOKUP(FH127,'Datos Mes'!$B$54:$B$69,'Datos Mes'!$E$54:$E$69)</f>
        <v>#DIV/0!</v>
      </c>
      <c r="FK127" s="331" t="e">
        <f t="shared" si="295"/>
        <v>#DIV/0!</v>
      </c>
      <c r="FL127" s="331">
        <f t="shared" si="296"/>
        <v>0</v>
      </c>
      <c r="FM127" s="331">
        <f t="shared" si="297"/>
        <v>0</v>
      </c>
      <c r="FN127" s="331">
        <f t="shared" si="298"/>
        <v>0</v>
      </c>
      <c r="FO127" s="331" t="e">
        <f t="shared" si="299"/>
        <v>#DIV/0!</v>
      </c>
      <c r="FP127" s="331" t="e">
        <f t="shared" si="300"/>
        <v>#DIV/0!</v>
      </c>
      <c r="FQ127" s="335" t="e">
        <f t="shared" si="301"/>
        <v>#DIV/0!</v>
      </c>
      <c r="FS127" s="331" t="e">
        <f t="shared" si="302"/>
        <v>#DIV/0!</v>
      </c>
      <c r="FT127" s="331" t="e">
        <f>IF($FB127="Activo",LOOKUP($FA127,'Datos Mes'!$A$87:$A$92,'Datos Mes'!$C$87:$C$92),0)*$EO127</f>
        <v>#DIV/0!</v>
      </c>
      <c r="FU127" s="331" t="e">
        <f>IF($FB127="Activo",'Datos Mes'!$B$31,0)*$EO127</f>
        <v>#DIV/0!</v>
      </c>
      <c r="FV127" s="331" t="e">
        <f>'Datos Mes'!$B$32*$EO127</f>
        <v>#DIV/0!</v>
      </c>
      <c r="FW127" s="331" t="e">
        <f>'Datos Mes'!$D$28*$EO127</f>
        <v>#DIV/0!</v>
      </c>
      <c r="FX127" s="331" t="e">
        <f t="shared" si="303"/>
        <v>#DIV/0!</v>
      </c>
      <c r="FY127" s="331" t="e">
        <f t="shared" si="219"/>
        <v>#DIV/0!</v>
      </c>
      <c r="FZ127" s="331" t="e">
        <f t="shared" si="220"/>
        <v>#DIV/0!</v>
      </c>
      <c r="GA127" s="331">
        <f>(AS127+'Datos Mes'!B$24)*30/12</f>
        <v>9035.326086956522</v>
      </c>
      <c r="GB127" s="331" t="e">
        <f t="shared" si="304"/>
        <v>#DIV/0!</v>
      </c>
      <c r="GC127" s="331" t="e">
        <f t="shared" si="305"/>
        <v>#DIV/0!</v>
      </c>
      <c r="GD127" s="333" t="e">
        <f t="shared" si="306"/>
        <v>#DIV/0!</v>
      </c>
    </row>
    <row r="128" spans="1:186" s="329" customFormat="1" ht="15.75" customHeight="1">
      <c r="A128" s="421"/>
      <c r="B128" s="421"/>
      <c r="C128" s="311">
        <f t="shared" si="221"/>
        <v>0</v>
      </c>
      <c r="D128" s="429"/>
      <c r="E128" s="429"/>
      <c r="F128" s="429"/>
      <c r="G128" s="429"/>
      <c r="H128" s="429"/>
      <c r="I128" s="429"/>
      <c r="J128" s="429"/>
      <c r="K128" s="429"/>
      <c r="L128" s="429"/>
      <c r="M128" s="429"/>
      <c r="N128" s="429"/>
      <c r="O128" s="429"/>
      <c r="P128" s="429"/>
      <c r="Q128" s="429"/>
      <c r="R128" s="312"/>
      <c r="S128" s="430"/>
      <c r="T128" s="429"/>
      <c r="U128" s="429"/>
      <c r="V128" s="429"/>
      <c r="W128" s="429"/>
      <c r="X128" s="429"/>
      <c r="Y128" s="429"/>
      <c r="Z128" s="429"/>
      <c r="AA128" s="429"/>
      <c r="AB128" s="429"/>
      <c r="AC128" s="429"/>
      <c r="AD128" s="429"/>
      <c r="AE128" s="429"/>
      <c r="AF128" s="429"/>
      <c r="AG128" s="429"/>
      <c r="AH128" s="429"/>
      <c r="AI128" s="431"/>
      <c r="AJ128" s="328"/>
      <c r="AK128" s="314">
        <f t="shared" si="265"/>
        <v>0</v>
      </c>
      <c r="AL128" s="469">
        <f t="shared" si="266"/>
        <v>0</v>
      </c>
      <c r="AM128" s="469">
        <f t="shared" si="267"/>
        <v>0</v>
      </c>
      <c r="AN128" s="470">
        <f t="shared" si="268"/>
        <v>0</v>
      </c>
      <c r="AO128" s="469">
        <f t="shared" si="217"/>
        <v>0</v>
      </c>
      <c r="AP128" s="469">
        <f t="shared" si="218"/>
        <v>0</v>
      </c>
      <c r="AQ128" s="471">
        <f t="shared" si="269"/>
        <v>0</v>
      </c>
      <c r="AR128" s="472">
        <f t="shared" si="222"/>
        <v>0</v>
      </c>
      <c r="AS128" s="422"/>
      <c r="AT128" s="423">
        <f t="shared" si="270"/>
        <v>0</v>
      </c>
      <c r="AU128" s="422"/>
      <c r="AV128" s="315">
        <f t="shared" si="271"/>
        <v>0</v>
      </c>
      <c r="AW128" s="422"/>
      <c r="AX128" s="422"/>
      <c r="AY128" s="315">
        <f t="shared" si="272"/>
        <v>0</v>
      </c>
      <c r="AZ128" s="315">
        <f>(AQ128)*'Datos Mes'!$B$27+DB128</f>
        <v>0</v>
      </c>
      <c r="BA128" s="421"/>
      <c r="BB128" s="427"/>
      <c r="BC128" s="438"/>
      <c r="BF128" s="473"/>
      <c r="BG128" s="317">
        <f>(COUNTIF($D128:$AI128,"LL")+DL128)*(AS128-'Datos Mes'!$B$23)</f>
        <v>0</v>
      </c>
      <c r="BH128" s="474">
        <f t="shared" si="273"/>
        <v>0</v>
      </c>
      <c r="BI128" s="402"/>
      <c r="BJ128" s="403"/>
      <c r="BK128" s="403"/>
      <c r="BL128" s="403"/>
      <c r="BM128" s="403"/>
      <c r="BN128" s="403"/>
      <c r="BO128" s="403"/>
      <c r="BP128" s="403"/>
      <c r="BQ128" s="403"/>
      <c r="BR128" s="403"/>
      <c r="BS128" s="403"/>
      <c r="BT128" s="404"/>
      <c r="BU128" s="404"/>
      <c r="BV128" s="404"/>
      <c r="BW128" s="405"/>
      <c r="BX128" s="406"/>
      <c r="BY128" s="403"/>
      <c r="BZ128" s="403"/>
      <c r="CA128" s="407"/>
      <c r="CB128" s="407"/>
      <c r="CC128" s="408"/>
      <c r="CD128" s="408"/>
      <c r="CE128" s="408"/>
      <c r="CF128" s="408"/>
      <c r="CG128" s="408"/>
      <c r="CH128" s="407"/>
      <c r="CI128" s="407"/>
      <c r="CJ128" s="408"/>
      <c r="CK128" s="408"/>
      <c r="CL128" s="408"/>
      <c r="CM128" s="408"/>
      <c r="CN128" s="408"/>
      <c r="CO128" s="407"/>
      <c r="CP128" s="409"/>
      <c r="CQ128" s="410"/>
      <c r="CR128" s="411"/>
      <c r="CS128" s="410"/>
      <c r="CT128" s="410"/>
      <c r="CU128" s="410"/>
      <c r="CV128" s="410"/>
      <c r="CW128" s="410"/>
      <c r="CX128" s="404"/>
      <c r="CY128" s="404"/>
      <c r="CZ128" s="320">
        <f t="shared" si="274"/>
        <v>0</v>
      </c>
      <c r="DA128" s="321"/>
      <c r="DB128" s="414"/>
      <c r="DC128" s="322">
        <f t="shared" si="275"/>
        <v>0</v>
      </c>
      <c r="DD128" s="413"/>
      <c r="DE128" s="414"/>
      <c r="DF128" s="323">
        <f t="shared" si="276"/>
        <v>0</v>
      </c>
      <c r="DG128" s="323">
        <f t="shared" si="277"/>
        <v>0</v>
      </c>
      <c r="DH128" s="324">
        <f t="shared" si="278"/>
        <v>0</v>
      </c>
      <c r="DI128" s="325">
        <f t="shared" si="279"/>
        <v>0</v>
      </c>
      <c r="DJ128" s="177"/>
      <c r="DK128" s="315">
        <f t="shared" si="280"/>
        <v>0</v>
      </c>
      <c r="DL128" s="315">
        <f t="shared" si="281"/>
        <v>0</v>
      </c>
      <c r="DM128" s="315">
        <f t="shared" si="282"/>
        <v>0</v>
      </c>
      <c r="DN128" s="415"/>
      <c r="DO128" s="416"/>
      <c r="DP128" s="416"/>
      <c r="DQ128" s="416"/>
      <c r="DR128" s="417"/>
      <c r="DS128" s="416"/>
      <c r="DT128" s="416"/>
      <c r="DU128" s="416"/>
      <c r="DV128" s="418"/>
      <c r="DW128" s="416"/>
      <c r="DX128" s="416"/>
      <c r="DY128" s="419"/>
      <c r="DZ128" s="419"/>
      <c r="EA128" s="420"/>
      <c r="EB128" s="313"/>
      <c r="EC128" s="329" t="s">
        <v>133</v>
      </c>
      <c r="EF128" s="330">
        <f>'Datos Mes'!$B$23</f>
        <v>7000</v>
      </c>
      <c r="EG128" s="330">
        <f t="shared" si="283"/>
        <v>0</v>
      </c>
      <c r="EH128" s="330">
        <f t="shared" si="284"/>
        <v>0</v>
      </c>
      <c r="EI128" s="330" t="e">
        <f t="shared" si="285"/>
        <v>#DIV/0!</v>
      </c>
      <c r="EJ128" s="330" t="e">
        <f t="shared" si="286"/>
        <v>#DIV/0!</v>
      </c>
      <c r="EK128" s="330">
        <f t="shared" si="287"/>
        <v>0</v>
      </c>
      <c r="EL128" s="330">
        <f t="shared" si="288"/>
        <v>0</v>
      </c>
      <c r="EM128" s="330">
        <f t="shared" si="289"/>
        <v>0</v>
      </c>
      <c r="EN128" s="330">
        <f>'Datos Mes'!$B$24*AL128</f>
        <v>0</v>
      </c>
      <c r="EO128" s="330" t="e">
        <f>IF(SUM(EH128:EN128)&gt;'Datos Mes'!$B$21,'Datos Mes'!$B$21,SUM(EH128:EN128))</f>
        <v>#DIV/0!</v>
      </c>
      <c r="EP128" s="330" t="e">
        <f>IF(SUM(EH128:EN128)&gt;'Datos Mes'!$B$21,SUM(EH128:EN128)-EO128,0)</f>
        <v>#DIV/0!</v>
      </c>
      <c r="EQ128" s="330"/>
      <c r="ER128" s="330" t="e">
        <f>LOOKUP(EO128/AL128,'Datos Mes'!$B$75:$B$82,'Datos Mes'!$C$75:$C$82)*EQ128</f>
        <v>#DIV/0!</v>
      </c>
      <c r="ES128" s="330">
        <f>'Datos Mes'!$B$25*$AQ128</f>
        <v>0</v>
      </c>
      <c r="ET128" s="330">
        <f>'Datos Mes'!$B$26*$AQ128</f>
        <v>0</v>
      </c>
      <c r="EU128" s="330">
        <f t="shared" si="290"/>
        <v>0</v>
      </c>
      <c r="EV128" s="331" t="e">
        <f t="shared" si="291"/>
        <v>#DIV/0!</v>
      </c>
      <c r="EW128" s="455" t="s">
        <v>244</v>
      </c>
      <c r="EX128" s="457"/>
      <c r="EY128" s="331" t="e">
        <f>'Datos Mes'!$B$28*EO128</f>
        <v>#DIV/0!</v>
      </c>
      <c r="EZ128" s="331" t="e">
        <f>IF(EX128*'Datos Mes'!$B$19-EY128&gt;0,EX128*'Datos Mes'!$B$19-EY128,0)</f>
        <v>#DIV/0!</v>
      </c>
      <c r="FA128" s="456" t="s">
        <v>233</v>
      </c>
      <c r="FB128" s="455" t="s">
        <v>245</v>
      </c>
      <c r="FC128" s="333"/>
      <c r="FD128" s="331" t="e">
        <f t="shared" si="292"/>
        <v>#DIV/0!</v>
      </c>
      <c r="FE128" s="331" t="e">
        <f>IF(SUM(EH128:EN128)&gt;'Datos Mes'!$B$22,'Datos Mes'!$B$22,SUM(EH128:EN128))</f>
        <v>#DIV/0!</v>
      </c>
      <c r="FF128" s="331" t="e">
        <f>FE128*'Datos Mes'!$B$30</f>
        <v>#DIV/0!</v>
      </c>
      <c r="FG128" s="331" t="e">
        <f t="shared" si="293"/>
        <v>#DIV/0!</v>
      </c>
      <c r="FH128" s="331" t="e">
        <f t="shared" si="294"/>
        <v>#DIV/0!</v>
      </c>
      <c r="FI128" s="334" t="e">
        <f>LOOKUP(FH128,'Datos Mes'!$B$54:$B$69,'Datos Mes'!$C$54:$C$69)</f>
        <v>#DIV/0!</v>
      </c>
      <c r="FJ128" s="331" t="e">
        <f>LOOKUP(FH128,'Datos Mes'!$B$54:$B$69,'Datos Mes'!$E$54:$E$69)</f>
        <v>#DIV/0!</v>
      </c>
      <c r="FK128" s="331" t="e">
        <f t="shared" si="295"/>
        <v>#DIV/0!</v>
      </c>
      <c r="FL128" s="331">
        <f t="shared" si="296"/>
        <v>0</v>
      </c>
      <c r="FM128" s="331">
        <f t="shared" si="297"/>
        <v>0</v>
      </c>
      <c r="FN128" s="331">
        <f t="shared" si="298"/>
        <v>0</v>
      </c>
      <c r="FO128" s="331" t="e">
        <f t="shared" si="299"/>
        <v>#DIV/0!</v>
      </c>
      <c r="FP128" s="331" t="e">
        <f t="shared" si="300"/>
        <v>#DIV/0!</v>
      </c>
      <c r="FQ128" s="335" t="e">
        <f t="shared" si="301"/>
        <v>#DIV/0!</v>
      </c>
      <c r="FS128" s="331" t="e">
        <f t="shared" si="302"/>
        <v>#DIV/0!</v>
      </c>
      <c r="FT128" s="331" t="e">
        <f>IF($FB128="Activo",LOOKUP($FA128,'Datos Mes'!$A$87:$A$92,'Datos Mes'!$C$87:$C$92),0)*$EO128</f>
        <v>#DIV/0!</v>
      </c>
      <c r="FU128" s="331" t="e">
        <f>IF($FB128="Activo",'Datos Mes'!$B$31,0)*$EO128</f>
        <v>#DIV/0!</v>
      </c>
      <c r="FV128" s="331" t="e">
        <f>'Datos Mes'!$B$32*$EO128</f>
        <v>#DIV/0!</v>
      </c>
      <c r="FW128" s="331" t="e">
        <f>'Datos Mes'!$D$28*$EO128</f>
        <v>#DIV/0!</v>
      </c>
      <c r="FX128" s="331" t="e">
        <f t="shared" si="303"/>
        <v>#DIV/0!</v>
      </c>
      <c r="FY128" s="331" t="e">
        <f t="shared" si="219"/>
        <v>#DIV/0!</v>
      </c>
      <c r="FZ128" s="331" t="e">
        <f t="shared" si="220"/>
        <v>#DIV/0!</v>
      </c>
      <c r="GA128" s="331">
        <f>(AS128+'Datos Mes'!B$24)*30/12</f>
        <v>9035.326086956522</v>
      </c>
      <c r="GB128" s="331" t="e">
        <f t="shared" si="304"/>
        <v>#DIV/0!</v>
      </c>
      <c r="GC128" s="331" t="e">
        <f t="shared" si="305"/>
        <v>#DIV/0!</v>
      </c>
      <c r="GD128" s="333" t="e">
        <f t="shared" si="306"/>
        <v>#DIV/0!</v>
      </c>
    </row>
    <row r="129" spans="1:186" s="329" customFormat="1" ht="15.75" customHeight="1">
      <c r="A129" s="421"/>
      <c r="B129" s="421"/>
      <c r="C129" s="311">
        <f t="shared" si="221"/>
        <v>0</v>
      </c>
      <c r="D129" s="429"/>
      <c r="E129" s="429"/>
      <c r="F129" s="429"/>
      <c r="G129" s="429"/>
      <c r="H129" s="429"/>
      <c r="I129" s="429"/>
      <c r="J129" s="429"/>
      <c r="K129" s="429"/>
      <c r="L129" s="429"/>
      <c r="M129" s="429"/>
      <c r="N129" s="429"/>
      <c r="O129" s="429"/>
      <c r="P129" s="429"/>
      <c r="Q129" s="429"/>
      <c r="R129" s="312"/>
      <c r="S129" s="430"/>
      <c r="T129" s="429"/>
      <c r="U129" s="429"/>
      <c r="V129" s="429"/>
      <c r="W129" s="429"/>
      <c r="X129" s="429"/>
      <c r="Y129" s="429"/>
      <c r="Z129" s="429"/>
      <c r="AA129" s="429"/>
      <c r="AB129" s="429"/>
      <c r="AC129" s="429"/>
      <c r="AD129" s="429"/>
      <c r="AE129" s="429"/>
      <c r="AF129" s="429"/>
      <c r="AG129" s="429"/>
      <c r="AH129" s="429"/>
      <c r="AI129" s="431"/>
      <c r="AJ129" s="328"/>
      <c r="AK129" s="314">
        <f t="shared" si="265"/>
        <v>0</v>
      </c>
      <c r="AL129" s="469">
        <f t="shared" si="266"/>
        <v>0</v>
      </c>
      <c r="AM129" s="469">
        <f t="shared" si="267"/>
        <v>0</v>
      </c>
      <c r="AN129" s="470">
        <f t="shared" si="268"/>
        <v>0</v>
      </c>
      <c r="AO129" s="469">
        <f t="shared" si="217"/>
        <v>0</v>
      </c>
      <c r="AP129" s="469">
        <f t="shared" si="218"/>
        <v>0</v>
      </c>
      <c r="AQ129" s="471">
        <f t="shared" si="269"/>
        <v>0</v>
      </c>
      <c r="AR129" s="472">
        <f t="shared" si="222"/>
        <v>0</v>
      </c>
      <c r="AS129" s="422"/>
      <c r="AT129" s="423">
        <f t="shared" si="270"/>
        <v>0</v>
      </c>
      <c r="AU129" s="422"/>
      <c r="AV129" s="315">
        <f t="shared" si="271"/>
        <v>0</v>
      </c>
      <c r="AW129" s="422"/>
      <c r="AX129" s="422"/>
      <c r="AY129" s="315">
        <f t="shared" si="272"/>
        <v>0</v>
      </c>
      <c r="AZ129" s="315">
        <f>(AQ129)*'Datos Mes'!$B$27+DB129</f>
        <v>0</v>
      </c>
      <c r="BA129" s="421"/>
      <c r="BB129" s="427"/>
      <c r="BC129" s="438"/>
      <c r="BF129" s="473"/>
      <c r="BG129" s="317">
        <f>(COUNTIF($D129:$AI129,"LL")+DL129)*(AS129-'Datos Mes'!$B$23)</f>
        <v>0</v>
      </c>
      <c r="BH129" s="474">
        <f t="shared" si="273"/>
        <v>0</v>
      </c>
      <c r="BI129" s="402"/>
      <c r="BJ129" s="403"/>
      <c r="BK129" s="403"/>
      <c r="BL129" s="403"/>
      <c r="BM129" s="403"/>
      <c r="BN129" s="403"/>
      <c r="BO129" s="403"/>
      <c r="BP129" s="403"/>
      <c r="BQ129" s="403"/>
      <c r="BR129" s="403"/>
      <c r="BS129" s="403"/>
      <c r="BT129" s="404"/>
      <c r="BU129" s="404"/>
      <c r="BV129" s="404"/>
      <c r="BW129" s="405"/>
      <c r="BX129" s="406"/>
      <c r="BY129" s="403"/>
      <c r="BZ129" s="403"/>
      <c r="CA129" s="407"/>
      <c r="CB129" s="407"/>
      <c r="CC129" s="408"/>
      <c r="CD129" s="408"/>
      <c r="CE129" s="408"/>
      <c r="CF129" s="408"/>
      <c r="CG129" s="408"/>
      <c r="CH129" s="407"/>
      <c r="CI129" s="407"/>
      <c r="CJ129" s="408"/>
      <c r="CK129" s="408"/>
      <c r="CL129" s="408"/>
      <c r="CM129" s="408"/>
      <c r="CN129" s="408"/>
      <c r="CO129" s="407"/>
      <c r="CP129" s="409"/>
      <c r="CQ129" s="410"/>
      <c r="CR129" s="411"/>
      <c r="CS129" s="410"/>
      <c r="CT129" s="410"/>
      <c r="CU129" s="410"/>
      <c r="CV129" s="410"/>
      <c r="CW129" s="410"/>
      <c r="CX129" s="404"/>
      <c r="CY129" s="404"/>
      <c r="CZ129" s="320">
        <f t="shared" si="274"/>
        <v>0</v>
      </c>
      <c r="DA129" s="321"/>
      <c r="DB129" s="414"/>
      <c r="DC129" s="322">
        <f t="shared" si="275"/>
        <v>0</v>
      </c>
      <c r="DD129" s="413"/>
      <c r="DE129" s="414"/>
      <c r="DF129" s="323">
        <f t="shared" si="276"/>
        <v>0</v>
      </c>
      <c r="DG129" s="323">
        <f t="shared" si="277"/>
        <v>0</v>
      </c>
      <c r="DH129" s="324">
        <f t="shared" si="278"/>
        <v>0</v>
      </c>
      <c r="DI129" s="325">
        <f t="shared" si="279"/>
        <v>0</v>
      </c>
      <c r="DJ129" s="177"/>
      <c r="DK129" s="315">
        <f t="shared" si="280"/>
        <v>0</v>
      </c>
      <c r="DL129" s="315">
        <f t="shared" si="281"/>
        <v>0</v>
      </c>
      <c r="DM129" s="315">
        <f t="shared" si="282"/>
        <v>0</v>
      </c>
      <c r="DN129" s="415"/>
      <c r="DO129" s="416"/>
      <c r="DP129" s="416"/>
      <c r="DQ129" s="416"/>
      <c r="DR129" s="417"/>
      <c r="DS129" s="416"/>
      <c r="DT129" s="416"/>
      <c r="DU129" s="416"/>
      <c r="DV129" s="418"/>
      <c r="DW129" s="416"/>
      <c r="DX129" s="416"/>
      <c r="DY129" s="419"/>
      <c r="DZ129" s="419"/>
      <c r="EA129" s="420"/>
      <c r="EB129" s="313"/>
      <c r="EC129" s="329" t="s">
        <v>133</v>
      </c>
      <c r="EF129" s="330">
        <f>'Datos Mes'!$B$23</f>
        <v>7000</v>
      </c>
      <c r="EG129" s="330">
        <f t="shared" si="283"/>
        <v>0</v>
      </c>
      <c r="EH129" s="330">
        <f t="shared" si="284"/>
        <v>0</v>
      </c>
      <c r="EI129" s="330" t="e">
        <f t="shared" si="285"/>
        <v>#DIV/0!</v>
      </c>
      <c r="EJ129" s="330" t="e">
        <f t="shared" si="286"/>
        <v>#DIV/0!</v>
      </c>
      <c r="EK129" s="330">
        <f t="shared" si="287"/>
        <v>0</v>
      </c>
      <c r="EL129" s="330">
        <f t="shared" si="288"/>
        <v>0</v>
      </c>
      <c r="EM129" s="330">
        <f t="shared" si="289"/>
        <v>0</v>
      </c>
      <c r="EN129" s="330">
        <f>'Datos Mes'!$B$24*AL129</f>
        <v>0</v>
      </c>
      <c r="EO129" s="330" t="e">
        <f>IF(SUM(EH129:EN129)&gt;'Datos Mes'!$B$21,'Datos Mes'!$B$21,SUM(EH129:EN129))</f>
        <v>#DIV/0!</v>
      </c>
      <c r="EP129" s="330" t="e">
        <f>IF(SUM(EH129:EN129)&gt;'Datos Mes'!$B$21,SUM(EH129:EN129)-EO129,0)</f>
        <v>#DIV/0!</v>
      </c>
      <c r="EQ129" s="330"/>
      <c r="ER129" s="330" t="e">
        <f>LOOKUP(EO129/AL129,'Datos Mes'!$B$75:$B$82,'Datos Mes'!$C$75:$C$82)*EQ129</f>
        <v>#DIV/0!</v>
      </c>
      <c r="ES129" s="330">
        <f>'Datos Mes'!$B$25*$AQ129</f>
        <v>0</v>
      </c>
      <c r="ET129" s="330">
        <f>'Datos Mes'!$B$26*$AQ129</f>
        <v>0</v>
      </c>
      <c r="EU129" s="330">
        <f t="shared" si="290"/>
        <v>0</v>
      </c>
      <c r="EV129" s="331" t="e">
        <f t="shared" si="291"/>
        <v>#DIV/0!</v>
      </c>
      <c r="EW129" s="455" t="s">
        <v>244</v>
      </c>
      <c r="EX129" s="457"/>
      <c r="EY129" s="331" t="e">
        <f>'Datos Mes'!$B$28*EO129</f>
        <v>#DIV/0!</v>
      </c>
      <c r="EZ129" s="331" t="e">
        <f>IF(EX129*'Datos Mes'!$B$19-EY129&gt;0,EX129*'Datos Mes'!$B$19-EY129,0)</f>
        <v>#DIV/0!</v>
      </c>
      <c r="FA129" s="456" t="s">
        <v>233</v>
      </c>
      <c r="FB129" s="455" t="s">
        <v>245</v>
      </c>
      <c r="FC129" s="333"/>
      <c r="FD129" s="331" t="e">
        <f t="shared" si="292"/>
        <v>#DIV/0!</v>
      </c>
      <c r="FE129" s="331" t="e">
        <f>IF(SUM(EH129:EN129)&gt;'Datos Mes'!$B$22,'Datos Mes'!$B$22,SUM(EH129:EN129))</f>
        <v>#DIV/0!</v>
      </c>
      <c r="FF129" s="331" t="e">
        <f>FE129*'Datos Mes'!$B$30</f>
        <v>#DIV/0!</v>
      </c>
      <c r="FG129" s="331" t="e">
        <f t="shared" si="293"/>
        <v>#DIV/0!</v>
      </c>
      <c r="FH129" s="331" t="e">
        <f t="shared" si="294"/>
        <v>#DIV/0!</v>
      </c>
      <c r="FI129" s="334" t="e">
        <f>LOOKUP(FH129,'Datos Mes'!$B$54:$B$69,'Datos Mes'!$C$54:$C$69)</f>
        <v>#DIV/0!</v>
      </c>
      <c r="FJ129" s="331" t="e">
        <f>LOOKUP(FH129,'Datos Mes'!$B$54:$B$69,'Datos Mes'!$E$54:$E$69)</f>
        <v>#DIV/0!</v>
      </c>
      <c r="FK129" s="331" t="e">
        <f t="shared" si="295"/>
        <v>#DIV/0!</v>
      </c>
      <c r="FL129" s="331">
        <f t="shared" si="296"/>
        <v>0</v>
      </c>
      <c r="FM129" s="331">
        <f t="shared" si="297"/>
        <v>0</v>
      </c>
      <c r="FN129" s="331">
        <f t="shared" si="298"/>
        <v>0</v>
      </c>
      <c r="FO129" s="331" t="e">
        <f t="shared" si="299"/>
        <v>#DIV/0!</v>
      </c>
      <c r="FP129" s="331" t="e">
        <f t="shared" si="300"/>
        <v>#DIV/0!</v>
      </c>
      <c r="FQ129" s="335" t="e">
        <f t="shared" si="301"/>
        <v>#DIV/0!</v>
      </c>
      <c r="FS129" s="331" t="e">
        <f t="shared" si="302"/>
        <v>#DIV/0!</v>
      </c>
      <c r="FT129" s="331" t="e">
        <f>IF($FB129="Activo",LOOKUP($FA129,'Datos Mes'!$A$87:$A$92,'Datos Mes'!$C$87:$C$92),0)*$EO129</f>
        <v>#DIV/0!</v>
      </c>
      <c r="FU129" s="331" t="e">
        <f>IF($FB129="Activo",'Datos Mes'!$B$31,0)*$EO129</f>
        <v>#DIV/0!</v>
      </c>
      <c r="FV129" s="331" t="e">
        <f>'Datos Mes'!$B$32*$EO129</f>
        <v>#DIV/0!</v>
      </c>
      <c r="FW129" s="331" t="e">
        <f>'Datos Mes'!$D$28*$EO129</f>
        <v>#DIV/0!</v>
      </c>
      <c r="FX129" s="331" t="e">
        <f t="shared" si="303"/>
        <v>#DIV/0!</v>
      </c>
      <c r="FY129" s="331" t="e">
        <f t="shared" si="219"/>
        <v>#DIV/0!</v>
      </c>
      <c r="FZ129" s="331" t="e">
        <f t="shared" si="220"/>
        <v>#DIV/0!</v>
      </c>
      <c r="GA129" s="331">
        <f>(AS129+'Datos Mes'!B$24)*30/12</f>
        <v>9035.326086956522</v>
      </c>
      <c r="GB129" s="331" t="e">
        <f t="shared" si="304"/>
        <v>#DIV/0!</v>
      </c>
      <c r="GC129" s="331" t="e">
        <f t="shared" si="305"/>
        <v>#DIV/0!</v>
      </c>
      <c r="GD129" s="333" t="e">
        <f t="shared" si="306"/>
        <v>#DIV/0!</v>
      </c>
    </row>
    <row r="130" spans="1:186" s="329" customFormat="1" ht="15.75" customHeight="1">
      <c r="A130" s="421"/>
      <c r="B130" s="421"/>
      <c r="C130" s="311">
        <f t="shared" si="221"/>
        <v>0</v>
      </c>
      <c r="D130" s="429"/>
      <c r="E130" s="429"/>
      <c r="F130" s="429"/>
      <c r="G130" s="429"/>
      <c r="H130" s="429"/>
      <c r="I130" s="429"/>
      <c r="J130" s="429"/>
      <c r="K130" s="429"/>
      <c r="L130" s="429"/>
      <c r="M130" s="429"/>
      <c r="N130" s="429"/>
      <c r="O130" s="429"/>
      <c r="P130" s="429"/>
      <c r="Q130" s="429"/>
      <c r="R130" s="312"/>
      <c r="S130" s="430"/>
      <c r="T130" s="429"/>
      <c r="U130" s="429"/>
      <c r="V130" s="429"/>
      <c r="W130" s="429"/>
      <c r="X130" s="429"/>
      <c r="Y130" s="429"/>
      <c r="Z130" s="429"/>
      <c r="AA130" s="429"/>
      <c r="AB130" s="429"/>
      <c r="AC130" s="429"/>
      <c r="AD130" s="429"/>
      <c r="AE130" s="429"/>
      <c r="AF130" s="429"/>
      <c r="AG130" s="429"/>
      <c r="AH130" s="429"/>
      <c r="AI130" s="431"/>
      <c r="AJ130" s="328"/>
      <c r="AK130" s="314">
        <f t="shared" si="265"/>
        <v>0</v>
      </c>
      <c r="AL130" s="469">
        <f t="shared" si="266"/>
        <v>0</v>
      </c>
      <c r="AM130" s="469">
        <f t="shared" si="267"/>
        <v>0</v>
      </c>
      <c r="AN130" s="470">
        <f t="shared" si="268"/>
        <v>0</v>
      </c>
      <c r="AO130" s="469">
        <f t="shared" si="217"/>
        <v>0</v>
      </c>
      <c r="AP130" s="469">
        <f t="shared" si="218"/>
        <v>0</v>
      </c>
      <c r="AQ130" s="471">
        <f t="shared" si="269"/>
        <v>0</v>
      </c>
      <c r="AR130" s="472">
        <f t="shared" si="222"/>
        <v>0</v>
      </c>
      <c r="AS130" s="422"/>
      <c r="AT130" s="423">
        <f t="shared" si="270"/>
        <v>0</v>
      </c>
      <c r="AU130" s="422"/>
      <c r="AV130" s="315">
        <f t="shared" si="271"/>
        <v>0</v>
      </c>
      <c r="AW130" s="422"/>
      <c r="AX130" s="422"/>
      <c r="AY130" s="315">
        <f t="shared" si="272"/>
        <v>0</v>
      </c>
      <c r="AZ130" s="315">
        <f>(AQ130)*'Datos Mes'!$B$27+DB130</f>
        <v>0</v>
      </c>
      <c r="BA130" s="421"/>
      <c r="BB130" s="427"/>
      <c r="BC130" s="438"/>
      <c r="BF130" s="473"/>
      <c r="BG130" s="317">
        <f>(COUNTIF($D130:$AI130,"LL")+DL130)*(AS130-'Datos Mes'!$B$23)</f>
        <v>0</v>
      </c>
      <c r="BH130" s="474">
        <f t="shared" si="273"/>
        <v>0</v>
      </c>
      <c r="BI130" s="402"/>
      <c r="BJ130" s="403"/>
      <c r="BK130" s="403"/>
      <c r="BL130" s="403"/>
      <c r="BM130" s="403"/>
      <c r="BN130" s="403"/>
      <c r="BO130" s="403"/>
      <c r="BP130" s="403"/>
      <c r="BQ130" s="403"/>
      <c r="BR130" s="403"/>
      <c r="BS130" s="403"/>
      <c r="BT130" s="404"/>
      <c r="BU130" s="404"/>
      <c r="BV130" s="404"/>
      <c r="BW130" s="405"/>
      <c r="BX130" s="406"/>
      <c r="BY130" s="403"/>
      <c r="BZ130" s="403"/>
      <c r="CA130" s="407"/>
      <c r="CB130" s="407"/>
      <c r="CC130" s="408"/>
      <c r="CD130" s="408"/>
      <c r="CE130" s="408"/>
      <c r="CF130" s="408"/>
      <c r="CG130" s="408"/>
      <c r="CH130" s="407"/>
      <c r="CI130" s="407"/>
      <c r="CJ130" s="408"/>
      <c r="CK130" s="408"/>
      <c r="CL130" s="408"/>
      <c r="CM130" s="408"/>
      <c r="CN130" s="408"/>
      <c r="CO130" s="407"/>
      <c r="CP130" s="409"/>
      <c r="CQ130" s="410"/>
      <c r="CR130" s="411"/>
      <c r="CS130" s="410"/>
      <c r="CT130" s="410"/>
      <c r="CU130" s="410"/>
      <c r="CV130" s="410"/>
      <c r="CW130" s="410"/>
      <c r="CX130" s="404"/>
      <c r="CY130" s="404"/>
      <c r="CZ130" s="320">
        <f t="shared" si="274"/>
        <v>0</v>
      </c>
      <c r="DA130" s="321"/>
      <c r="DB130" s="414"/>
      <c r="DC130" s="322">
        <f t="shared" si="275"/>
        <v>0</v>
      </c>
      <c r="DD130" s="413"/>
      <c r="DE130" s="414"/>
      <c r="DF130" s="323">
        <f t="shared" si="276"/>
        <v>0</v>
      </c>
      <c r="DG130" s="323">
        <f t="shared" si="277"/>
        <v>0</v>
      </c>
      <c r="DH130" s="324">
        <f t="shared" si="278"/>
        <v>0</v>
      </c>
      <c r="DI130" s="325">
        <f t="shared" si="279"/>
        <v>0</v>
      </c>
      <c r="DJ130" s="177"/>
      <c r="DK130" s="315">
        <f t="shared" si="280"/>
        <v>0</v>
      </c>
      <c r="DL130" s="315">
        <f t="shared" si="281"/>
        <v>0</v>
      </c>
      <c r="DM130" s="315">
        <f t="shared" si="282"/>
        <v>0</v>
      </c>
      <c r="DN130" s="415"/>
      <c r="DO130" s="416"/>
      <c r="DP130" s="416"/>
      <c r="DQ130" s="416"/>
      <c r="DR130" s="417"/>
      <c r="DS130" s="416"/>
      <c r="DT130" s="416"/>
      <c r="DU130" s="416"/>
      <c r="DV130" s="418"/>
      <c r="DW130" s="416"/>
      <c r="DX130" s="416"/>
      <c r="DY130" s="419"/>
      <c r="DZ130" s="419"/>
      <c r="EA130" s="420"/>
      <c r="EB130" s="313"/>
      <c r="EC130" s="329" t="s">
        <v>133</v>
      </c>
      <c r="EF130" s="330">
        <f>'Datos Mes'!$B$23</f>
        <v>7000</v>
      </c>
      <c r="EG130" s="330">
        <f t="shared" si="283"/>
        <v>0</v>
      </c>
      <c r="EH130" s="330">
        <f t="shared" si="284"/>
        <v>0</v>
      </c>
      <c r="EI130" s="330" t="e">
        <f t="shared" si="285"/>
        <v>#DIV/0!</v>
      </c>
      <c r="EJ130" s="330" t="e">
        <f t="shared" si="286"/>
        <v>#DIV/0!</v>
      </c>
      <c r="EK130" s="330">
        <f t="shared" si="287"/>
        <v>0</v>
      </c>
      <c r="EL130" s="330">
        <f t="shared" si="288"/>
        <v>0</v>
      </c>
      <c r="EM130" s="330">
        <f t="shared" si="289"/>
        <v>0</v>
      </c>
      <c r="EN130" s="330">
        <f>'Datos Mes'!$B$24*AL130</f>
        <v>0</v>
      </c>
      <c r="EO130" s="330" t="e">
        <f>IF(SUM(EH130:EN130)&gt;'Datos Mes'!$B$21,'Datos Mes'!$B$21,SUM(EH130:EN130))</f>
        <v>#DIV/0!</v>
      </c>
      <c r="EP130" s="330" t="e">
        <f>IF(SUM(EH130:EN130)&gt;'Datos Mes'!$B$21,SUM(EH130:EN130)-EO130,0)</f>
        <v>#DIV/0!</v>
      </c>
      <c r="EQ130" s="330"/>
      <c r="ER130" s="330" t="e">
        <f>LOOKUP(EO130/AL130,'Datos Mes'!$B$75:$B$82,'Datos Mes'!$C$75:$C$82)*EQ130</f>
        <v>#DIV/0!</v>
      </c>
      <c r="ES130" s="330">
        <f>'Datos Mes'!$B$25*$AQ130</f>
        <v>0</v>
      </c>
      <c r="ET130" s="330">
        <f>'Datos Mes'!$B$26*$AQ130</f>
        <v>0</v>
      </c>
      <c r="EU130" s="330">
        <f t="shared" si="290"/>
        <v>0</v>
      </c>
      <c r="EV130" s="331" t="e">
        <f t="shared" si="291"/>
        <v>#DIV/0!</v>
      </c>
      <c r="EW130" s="455" t="s">
        <v>244</v>
      </c>
      <c r="EX130" s="457"/>
      <c r="EY130" s="331" t="e">
        <f>'Datos Mes'!$B$28*EO130</f>
        <v>#DIV/0!</v>
      </c>
      <c r="EZ130" s="331" t="e">
        <f>IF(EX130*'Datos Mes'!$B$19-EY130&gt;0,EX130*'Datos Mes'!$B$19-EY130,0)</f>
        <v>#DIV/0!</v>
      </c>
      <c r="FA130" s="456" t="s">
        <v>233</v>
      </c>
      <c r="FB130" s="455" t="s">
        <v>245</v>
      </c>
      <c r="FC130" s="333"/>
      <c r="FD130" s="331" t="e">
        <f t="shared" si="292"/>
        <v>#DIV/0!</v>
      </c>
      <c r="FE130" s="331" t="e">
        <f>IF(SUM(EH130:EN130)&gt;'Datos Mes'!$B$22,'Datos Mes'!$B$22,SUM(EH130:EN130))</f>
        <v>#DIV/0!</v>
      </c>
      <c r="FF130" s="331" t="e">
        <f>FE130*'Datos Mes'!$B$30</f>
        <v>#DIV/0!</v>
      </c>
      <c r="FG130" s="331" t="e">
        <f t="shared" si="293"/>
        <v>#DIV/0!</v>
      </c>
      <c r="FH130" s="331" t="e">
        <f t="shared" si="294"/>
        <v>#DIV/0!</v>
      </c>
      <c r="FI130" s="334" t="e">
        <f>LOOKUP(FH130,'Datos Mes'!$B$54:$B$69,'Datos Mes'!$C$54:$C$69)</f>
        <v>#DIV/0!</v>
      </c>
      <c r="FJ130" s="331" t="e">
        <f>LOOKUP(FH130,'Datos Mes'!$B$54:$B$69,'Datos Mes'!$E$54:$E$69)</f>
        <v>#DIV/0!</v>
      </c>
      <c r="FK130" s="331" t="e">
        <f t="shared" si="295"/>
        <v>#DIV/0!</v>
      </c>
      <c r="FL130" s="331">
        <f t="shared" si="296"/>
        <v>0</v>
      </c>
      <c r="FM130" s="331">
        <f t="shared" si="297"/>
        <v>0</v>
      </c>
      <c r="FN130" s="331">
        <f t="shared" si="298"/>
        <v>0</v>
      </c>
      <c r="FO130" s="331" t="e">
        <f t="shared" si="299"/>
        <v>#DIV/0!</v>
      </c>
      <c r="FP130" s="331" t="e">
        <f t="shared" si="300"/>
        <v>#DIV/0!</v>
      </c>
      <c r="FQ130" s="335" t="e">
        <f t="shared" si="301"/>
        <v>#DIV/0!</v>
      </c>
      <c r="FS130" s="331" t="e">
        <f t="shared" si="302"/>
        <v>#DIV/0!</v>
      </c>
      <c r="FT130" s="331" t="e">
        <f>IF($FB130="Activo",LOOKUP($FA130,'Datos Mes'!$A$87:$A$92,'Datos Mes'!$C$87:$C$92),0)*$EO130</f>
        <v>#DIV/0!</v>
      </c>
      <c r="FU130" s="331" t="e">
        <f>IF($FB130="Activo",'Datos Mes'!$B$31,0)*$EO130</f>
        <v>#DIV/0!</v>
      </c>
      <c r="FV130" s="331" t="e">
        <f>'Datos Mes'!$B$32*$EO130</f>
        <v>#DIV/0!</v>
      </c>
      <c r="FW130" s="331" t="e">
        <f>'Datos Mes'!$D$28*$EO130</f>
        <v>#DIV/0!</v>
      </c>
      <c r="FX130" s="331" t="e">
        <f t="shared" si="303"/>
        <v>#DIV/0!</v>
      </c>
      <c r="FY130" s="331" t="e">
        <f t="shared" si="219"/>
        <v>#DIV/0!</v>
      </c>
      <c r="FZ130" s="331" t="e">
        <f t="shared" si="220"/>
        <v>#DIV/0!</v>
      </c>
      <c r="GA130" s="331">
        <f>(AS130+'Datos Mes'!B$24)*30/12</f>
        <v>9035.326086956522</v>
      </c>
      <c r="GB130" s="331" t="e">
        <f t="shared" si="304"/>
        <v>#DIV/0!</v>
      </c>
      <c r="GC130" s="331" t="e">
        <f t="shared" si="305"/>
        <v>#DIV/0!</v>
      </c>
      <c r="GD130" s="333" t="e">
        <f t="shared" si="306"/>
        <v>#DIV/0!</v>
      </c>
    </row>
    <row r="131" spans="1:186" s="329" customFormat="1" ht="15.75" customHeight="1">
      <c r="A131" s="421"/>
      <c r="B131" s="421"/>
      <c r="C131" s="311">
        <f t="shared" si="221"/>
        <v>0</v>
      </c>
      <c r="D131" s="429"/>
      <c r="E131" s="429"/>
      <c r="F131" s="429"/>
      <c r="G131" s="429"/>
      <c r="H131" s="429"/>
      <c r="I131" s="429"/>
      <c r="J131" s="429"/>
      <c r="K131" s="429"/>
      <c r="L131" s="429"/>
      <c r="M131" s="429"/>
      <c r="N131" s="429"/>
      <c r="O131" s="429"/>
      <c r="P131" s="429"/>
      <c r="Q131" s="429"/>
      <c r="R131" s="312"/>
      <c r="S131" s="430"/>
      <c r="T131" s="429"/>
      <c r="U131" s="429"/>
      <c r="V131" s="429"/>
      <c r="W131" s="429"/>
      <c r="X131" s="429"/>
      <c r="Y131" s="429"/>
      <c r="Z131" s="429"/>
      <c r="AA131" s="429"/>
      <c r="AB131" s="429"/>
      <c r="AC131" s="429"/>
      <c r="AD131" s="429"/>
      <c r="AE131" s="429"/>
      <c r="AF131" s="429"/>
      <c r="AG131" s="429"/>
      <c r="AH131" s="429"/>
      <c r="AI131" s="431"/>
      <c r="AJ131" s="328"/>
      <c r="AK131" s="314">
        <f t="shared" si="265"/>
        <v>0</v>
      </c>
      <c r="AL131" s="469">
        <f t="shared" si="266"/>
        <v>0</v>
      </c>
      <c r="AM131" s="469">
        <f t="shared" si="267"/>
        <v>0</v>
      </c>
      <c r="AN131" s="470">
        <f t="shared" si="268"/>
        <v>0</v>
      </c>
      <c r="AO131" s="469">
        <f t="shared" si="217"/>
        <v>0</v>
      </c>
      <c r="AP131" s="469">
        <f t="shared" si="218"/>
        <v>0</v>
      </c>
      <c r="AQ131" s="471">
        <f t="shared" si="269"/>
        <v>0</v>
      </c>
      <c r="AR131" s="472">
        <f t="shared" si="222"/>
        <v>0</v>
      </c>
      <c r="AS131" s="422"/>
      <c r="AT131" s="423">
        <f t="shared" si="270"/>
        <v>0</v>
      </c>
      <c r="AU131" s="422"/>
      <c r="AV131" s="315">
        <f t="shared" si="271"/>
        <v>0</v>
      </c>
      <c r="AW131" s="422"/>
      <c r="AX131" s="422"/>
      <c r="AY131" s="315">
        <f t="shared" si="272"/>
        <v>0</v>
      </c>
      <c r="AZ131" s="315">
        <f>(AQ131)*'Datos Mes'!$B$27+DB131</f>
        <v>0</v>
      </c>
      <c r="BA131" s="421"/>
      <c r="BB131" s="427"/>
      <c r="BC131" s="438"/>
      <c r="BF131" s="473"/>
      <c r="BG131" s="317">
        <f>(COUNTIF($D131:$AI131,"LL")+DL131)*(AS131-'Datos Mes'!$B$23)</f>
        <v>0</v>
      </c>
      <c r="BH131" s="474">
        <f t="shared" si="273"/>
        <v>0</v>
      </c>
      <c r="BI131" s="402"/>
      <c r="BJ131" s="403"/>
      <c r="BK131" s="403"/>
      <c r="BL131" s="403"/>
      <c r="BM131" s="403"/>
      <c r="BN131" s="403"/>
      <c r="BO131" s="403"/>
      <c r="BP131" s="403"/>
      <c r="BQ131" s="403"/>
      <c r="BR131" s="403"/>
      <c r="BS131" s="403"/>
      <c r="BT131" s="404"/>
      <c r="BU131" s="404"/>
      <c r="BV131" s="404"/>
      <c r="BW131" s="405"/>
      <c r="BX131" s="406"/>
      <c r="BY131" s="403"/>
      <c r="BZ131" s="403"/>
      <c r="CA131" s="407"/>
      <c r="CB131" s="407"/>
      <c r="CC131" s="408"/>
      <c r="CD131" s="408"/>
      <c r="CE131" s="408"/>
      <c r="CF131" s="408"/>
      <c r="CG131" s="408"/>
      <c r="CH131" s="407"/>
      <c r="CI131" s="407"/>
      <c r="CJ131" s="408"/>
      <c r="CK131" s="408"/>
      <c r="CL131" s="408"/>
      <c r="CM131" s="408"/>
      <c r="CN131" s="408"/>
      <c r="CO131" s="407"/>
      <c r="CP131" s="409"/>
      <c r="CQ131" s="410"/>
      <c r="CR131" s="411"/>
      <c r="CS131" s="410"/>
      <c r="CT131" s="410"/>
      <c r="CU131" s="410"/>
      <c r="CV131" s="410"/>
      <c r="CW131" s="410"/>
      <c r="CX131" s="404"/>
      <c r="CY131" s="404"/>
      <c r="CZ131" s="320">
        <f t="shared" si="274"/>
        <v>0</v>
      </c>
      <c r="DA131" s="321"/>
      <c r="DB131" s="414"/>
      <c r="DC131" s="322">
        <f t="shared" si="275"/>
        <v>0</v>
      </c>
      <c r="DD131" s="413"/>
      <c r="DE131" s="414"/>
      <c r="DF131" s="323">
        <f t="shared" si="276"/>
        <v>0</v>
      </c>
      <c r="DG131" s="323">
        <f t="shared" si="277"/>
        <v>0</v>
      </c>
      <c r="DH131" s="324">
        <f t="shared" si="278"/>
        <v>0</v>
      </c>
      <c r="DI131" s="325">
        <f t="shared" si="279"/>
        <v>0</v>
      </c>
      <c r="DJ131" s="177"/>
      <c r="DK131" s="315">
        <f t="shared" si="280"/>
        <v>0</v>
      </c>
      <c r="DL131" s="315">
        <f t="shared" si="281"/>
        <v>0</v>
      </c>
      <c r="DM131" s="315">
        <f t="shared" si="282"/>
        <v>0</v>
      </c>
      <c r="DN131" s="415"/>
      <c r="DO131" s="416"/>
      <c r="DP131" s="416"/>
      <c r="DQ131" s="416"/>
      <c r="DR131" s="417"/>
      <c r="DS131" s="416"/>
      <c r="DT131" s="416"/>
      <c r="DU131" s="416"/>
      <c r="DV131" s="418"/>
      <c r="DW131" s="416"/>
      <c r="DX131" s="416"/>
      <c r="DY131" s="419"/>
      <c r="DZ131" s="419"/>
      <c r="EA131" s="420"/>
      <c r="EB131" s="313"/>
      <c r="EC131" s="329" t="s">
        <v>133</v>
      </c>
      <c r="EF131" s="330">
        <f>'Datos Mes'!$B$23</f>
        <v>7000</v>
      </c>
      <c r="EG131" s="330">
        <f t="shared" si="283"/>
        <v>0</v>
      </c>
      <c r="EH131" s="330">
        <f t="shared" si="284"/>
        <v>0</v>
      </c>
      <c r="EI131" s="330" t="e">
        <f t="shared" si="285"/>
        <v>#DIV/0!</v>
      </c>
      <c r="EJ131" s="330" t="e">
        <f t="shared" si="286"/>
        <v>#DIV/0!</v>
      </c>
      <c r="EK131" s="330">
        <f t="shared" si="287"/>
        <v>0</v>
      </c>
      <c r="EL131" s="330">
        <f t="shared" si="288"/>
        <v>0</v>
      </c>
      <c r="EM131" s="330">
        <f t="shared" si="289"/>
        <v>0</v>
      </c>
      <c r="EN131" s="330">
        <f>'Datos Mes'!$B$24*AL131</f>
        <v>0</v>
      </c>
      <c r="EO131" s="330" t="e">
        <f>IF(SUM(EH131:EN131)&gt;'Datos Mes'!$B$21,'Datos Mes'!$B$21,SUM(EH131:EN131))</f>
        <v>#DIV/0!</v>
      </c>
      <c r="EP131" s="330" t="e">
        <f>IF(SUM(EH131:EN131)&gt;'Datos Mes'!$B$21,SUM(EH131:EN131)-EO131,0)</f>
        <v>#DIV/0!</v>
      </c>
      <c r="EQ131" s="330"/>
      <c r="ER131" s="330" t="e">
        <f>LOOKUP(EO131/AL131,'Datos Mes'!$B$75:$B$82,'Datos Mes'!$C$75:$C$82)*EQ131</f>
        <v>#DIV/0!</v>
      </c>
      <c r="ES131" s="330">
        <f>'Datos Mes'!$B$25*$AQ131</f>
        <v>0</v>
      </c>
      <c r="ET131" s="330">
        <f>'Datos Mes'!$B$26*$AQ131</f>
        <v>0</v>
      </c>
      <c r="EU131" s="330">
        <f t="shared" si="290"/>
        <v>0</v>
      </c>
      <c r="EV131" s="331" t="e">
        <f t="shared" si="291"/>
        <v>#DIV/0!</v>
      </c>
      <c r="EW131" s="455" t="s">
        <v>244</v>
      </c>
      <c r="EX131" s="457"/>
      <c r="EY131" s="331" t="e">
        <f>'Datos Mes'!$B$28*EO131</f>
        <v>#DIV/0!</v>
      </c>
      <c r="EZ131" s="331" t="e">
        <f>IF(EX131*'Datos Mes'!$B$19-EY131&gt;0,EX131*'Datos Mes'!$B$19-EY131,0)</f>
        <v>#DIV/0!</v>
      </c>
      <c r="FA131" s="456" t="s">
        <v>233</v>
      </c>
      <c r="FB131" s="455" t="s">
        <v>245</v>
      </c>
      <c r="FC131" s="333"/>
      <c r="FD131" s="331" t="e">
        <f t="shared" si="292"/>
        <v>#DIV/0!</v>
      </c>
      <c r="FE131" s="331" t="e">
        <f>IF(SUM(EH131:EN131)&gt;'Datos Mes'!$B$22,'Datos Mes'!$B$22,SUM(EH131:EN131))</f>
        <v>#DIV/0!</v>
      </c>
      <c r="FF131" s="331" t="e">
        <f>FE131*'Datos Mes'!$B$30</f>
        <v>#DIV/0!</v>
      </c>
      <c r="FG131" s="331" t="e">
        <f t="shared" si="293"/>
        <v>#DIV/0!</v>
      </c>
      <c r="FH131" s="331" t="e">
        <f t="shared" si="294"/>
        <v>#DIV/0!</v>
      </c>
      <c r="FI131" s="334" t="e">
        <f>LOOKUP(FH131,'Datos Mes'!$B$54:$B$69,'Datos Mes'!$C$54:$C$69)</f>
        <v>#DIV/0!</v>
      </c>
      <c r="FJ131" s="331" t="e">
        <f>LOOKUP(FH131,'Datos Mes'!$B$54:$B$69,'Datos Mes'!$E$54:$E$69)</f>
        <v>#DIV/0!</v>
      </c>
      <c r="FK131" s="331" t="e">
        <f t="shared" si="295"/>
        <v>#DIV/0!</v>
      </c>
      <c r="FL131" s="331">
        <f t="shared" si="296"/>
        <v>0</v>
      </c>
      <c r="FM131" s="331">
        <f t="shared" si="297"/>
        <v>0</v>
      </c>
      <c r="FN131" s="331">
        <f t="shared" si="298"/>
        <v>0</v>
      </c>
      <c r="FO131" s="331" t="e">
        <f t="shared" si="299"/>
        <v>#DIV/0!</v>
      </c>
      <c r="FP131" s="331" t="e">
        <f t="shared" si="300"/>
        <v>#DIV/0!</v>
      </c>
      <c r="FQ131" s="335" t="e">
        <f t="shared" si="301"/>
        <v>#DIV/0!</v>
      </c>
      <c r="FS131" s="331" t="e">
        <f t="shared" si="302"/>
        <v>#DIV/0!</v>
      </c>
      <c r="FT131" s="331" t="e">
        <f>IF($FB131="Activo",LOOKUP($FA131,'Datos Mes'!$A$87:$A$92,'Datos Mes'!$C$87:$C$92),0)*$EO131</f>
        <v>#DIV/0!</v>
      </c>
      <c r="FU131" s="331" t="e">
        <f>IF($FB131="Activo",'Datos Mes'!$B$31,0)*$EO131</f>
        <v>#DIV/0!</v>
      </c>
      <c r="FV131" s="331" t="e">
        <f>'Datos Mes'!$B$32*$EO131</f>
        <v>#DIV/0!</v>
      </c>
      <c r="FW131" s="331" t="e">
        <f>'Datos Mes'!$D$28*$EO131</f>
        <v>#DIV/0!</v>
      </c>
      <c r="FX131" s="331" t="e">
        <f t="shared" si="303"/>
        <v>#DIV/0!</v>
      </c>
      <c r="FY131" s="331" t="e">
        <f t="shared" si="219"/>
        <v>#DIV/0!</v>
      </c>
      <c r="FZ131" s="331" t="e">
        <f t="shared" si="220"/>
        <v>#DIV/0!</v>
      </c>
      <c r="GA131" s="331">
        <f>(AS131+'Datos Mes'!B$24)*30/12</f>
        <v>9035.326086956522</v>
      </c>
      <c r="GB131" s="331" t="e">
        <f t="shared" si="304"/>
        <v>#DIV/0!</v>
      </c>
      <c r="GC131" s="331" t="e">
        <f t="shared" si="305"/>
        <v>#DIV/0!</v>
      </c>
      <c r="GD131" s="333" t="e">
        <f t="shared" si="306"/>
        <v>#DIV/0!</v>
      </c>
    </row>
    <row r="132" spans="1:186" s="329" customFormat="1" ht="15.75" customHeight="1">
      <c r="A132" s="421"/>
      <c r="B132" s="421"/>
      <c r="C132" s="311">
        <f t="shared" si="221"/>
        <v>0</v>
      </c>
      <c r="D132" s="429"/>
      <c r="E132" s="429"/>
      <c r="F132" s="429"/>
      <c r="G132" s="429"/>
      <c r="H132" s="429"/>
      <c r="I132" s="429"/>
      <c r="J132" s="429"/>
      <c r="K132" s="429"/>
      <c r="L132" s="429"/>
      <c r="M132" s="429"/>
      <c r="N132" s="429"/>
      <c r="O132" s="429"/>
      <c r="P132" s="429"/>
      <c r="Q132" s="429"/>
      <c r="R132" s="312"/>
      <c r="S132" s="430"/>
      <c r="T132" s="429"/>
      <c r="U132" s="429"/>
      <c r="V132" s="429"/>
      <c r="W132" s="429"/>
      <c r="X132" s="429"/>
      <c r="Y132" s="429"/>
      <c r="Z132" s="429"/>
      <c r="AA132" s="429"/>
      <c r="AB132" s="429"/>
      <c r="AC132" s="429"/>
      <c r="AD132" s="429"/>
      <c r="AE132" s="429"/>
      <c r="AF132" s="429"/>
      <c r="AG132" s="429"/>
      <c r="AH132" s="429"/>
      <c r="AI132" s="431"/>
      <c r="AJ132" s="328"/>
      <c r="AK132" s="314">
        <f t="shared" si="265"/>
        <v>0</v>
      </c>
      <c r="AL132" s="469">
        <f t="shared" si="266"/>
        <v>0</v>
      </c>
      <c r="AM132" s="469">
        <f t="shared" si="267"/>
        <v>0</v>
      </c>
      <c r="AN132" s="470">
        <f t="shared" si="268"/>
        <v>0</v>
      </c>
      <c r="AO132" s="469">
        <f t="shared" si="217"/>
        <v>0</v>
      </c>
      <c r="AP132" s="469">
        <f t="shared" si="218"/>
        <v>0</v>
      </c>
      <c r="AQ132" s="471">
        <f t="shared" si="269"/>
        <v>0</v>
      </c>
      <c r="AR132" s="472">
        <f t="shared" si="222"/>
        <v>0</v>
      </c>
      <c r="AS132" s="422"/>
      <c r="AT132" s="423">
        <f t="shared" si="270"/>
        <v>0</v>
      </c>
      <c r="AU132" s="422"/>
      <c r="AV132" s="315">
        <f t="shared" si="271"/>
        <v>0</v>
      </c>
      <c r="AW132" s="422"/>
      <c r="AX132" s="422"/>
      <c r="AY132" s="315">
        <f t="shared" si="272"/>
        <v>0</v>
      </c>
      <c r="AZ132" s="315">
        <f>(AQ132)*'Datos Mes'!$B$27+DB132</f>
        <v>0</v>
      </c>
      <c r="BA132" s="421"/>
      <c r="BB132" s="427"/>
      <c r="BC132" s="438"/>
      <c r="BF132" s="473"/>
      <c r="BG132" s="317">
        <f>(COUNTIF($D132:$AI132,"LL")+DL132)*(AS132-'Datos Mes'!$B$23)</f>
        <v>0</v>
      </c>
      <c r="BH132" s="474">
        <f t="shared" si="273"/>
        <v>0</v>
      </c>
      <c r="BI132" s="402"/>
      <c r="BJ132" s="403"/>
      <c r="BK132" s="403"/>
      <c r="BL132" s="403"/>
      <c r="BM132" s="403"/>
      <c r="BN132" s="403"/>
      <c r="BO132" s="403"/>
      <c r="BP132" s="403"/>
      <c r="BQ132" s="403"/>
      <c r="BR132" s="403"/>
      <c r="BS132" s="403"/>
      <c r="BT132" s="404"/>
      <c r="BU132" s="404"/>
      <c r="BV132" s="404"/>
      <c r="BW132" s="405"/>
      <c r="BX132" s="406"/>
      <c r="BY132" s="403"/>
      <c r="BZ132" s="403"/>
      <c r="CA132" s="407"/>
      <c r="CB132" s="407"/>
      <c r="CC132" s="408"/>
      <c r="CD132" s="408"/>
      <c r="CE132" s="408"/>
      <c r="CF132" s="408"/>
      <c r="CG132" s="408"/>
      <c r="CH132" s="407"/>
      <c r="CI132" s="407"/>
      <c r="CJ132" s="408"/>
      <c r="CK132" s="408"/>
      <c r="CL132" s="408"/>
      <c r="CM132" s="408"/>
      <c r="CN132" s="408"/>
      <c r="CO132" s="407"/>
      <c r="CP132" s="409"/>
      <c r="CQ132" s="410"/>
      <c r="CR132" s="411"/>
      <c r="CS132" s="410"/>
      <c r="CT132" s="410"/>
      <c r="CU132" s="410"/>
      <c r="CV132" s="410"/>
      <c r="CW132" s="410"/>
      <c r="CX132" s="404"/>
      <c r="CY132" s="404"/>
      <c r="CZ132" s="320">
        <f t="shared" si="274"/>
        <v>0</v>
      </c>
      <c r="DA132" s="321"/>
      <c r="DB132" s="414"/>
      <c r="DC132" s="322">
        <f t="shared" si="275"/>
        <v>0</v>
      </c>
      <c r="DD132" s="413"/>
      <c r="DE132" s="414"/>
      <c r="DF132" s="323">
        <f t="shared" si="276"/>
        <v>0</v>
      </c>
      <c r="DG132" s="323">
        <f t="shared" si="277"/>
        <v>0</v>
      </c>
      <c r="DH132" s="324">
        <f t="shared" si="278"/>
        <v>0</v>
      </c>
      <c r="DI132" s="325">
        <f t="shared" si="279"/>
        <v>0</v>
      </c>
      <c r="DJ132" s="177"/>
      <c r="DK132" s="315">
        <f t="shared" si="280"/>
        <v>0</v>
      </c>
      <c r="DL132" s="315">
        <f t="shared" si="281"/>
        <v>0</v>
      </c>
      <c r="DM132" s="315">
        <f t="shared" si="282"/>
        <v>0</v>
      </c>
      <c r="DN132" s="415"/>
      <c r="DO132" s="416"/>
      <c r="DP132" s="416"/>
      <c r="DQ132" s="416"/>
      <c r="DR132" s="417"/>
      <c r="DS132" s="416"/>
      <c r="DT132" s="416"/>
      <c r="DU132" s="416"/>
      <c r="DV132" s="418"/>
      <c r="DW132" s="416"/>
      <c r="DX132" s="416"/>
      <c r="DY132" s="419"/>
      <c r="DZ132" s="419"/>
      <c r="EA132" s="420"/>
      <c r="EB132" s="313"/>
      <c r="EC132" s="329" t="s">
        <v>133</v>
      </c>
      <c r="EF132" s="330">
        <f>'Datos Mes'!$B$23</f>
        <v>7000</v>
      </c>
      <c r="EG132" s="330">
        <f t="shared" si="283"/>
        <v>0</v>
      </c>
      <c r="EH132" s="330">
        <f t="shared" si="284"/>
        <v>0</v>
      </c>
      <c r="EI132" s="330" t="e">
        <f t="shared" si="285"/>
        <v>#DIV/0!</v>
      </c>
      <c r="EJ132" s="330" t="e">
        <f t="shared" si="286"/>
        <v>#DIV/0!</v>
      </c>
      <c r="EK132" s="330">
        <f t="shared" si="287"/>
        <v>0</v>
      </c>
      <c r="EL132" s="330">
        <f t="shared" si="288"/>
        <v>0</v>
      </c>
      <c r="EM132" s="330">
        <f t="shared" si="289"/>
        <v>0</v>
      </c>
      <c r="EN132" s="330">
        <f>'Datos Mes'!$B$24*AL132</f>
        <v>0</v>
      </c>
      <c r="EO132" s="330" t="e">
        <f>IF(SUM(EH132:EN132)&gt;'Datos Mes'!$B$21,'Datos Mes'!$B$21,SUM(EH132:EN132))</f>
        <v>#DIV/0!</v>
      </c>
      <c r="EP132" s="330" t="e">
        <f>IF(SUM(EH132:EN132)&gt;'Datos Mes'!$B$21,SUM(EH132:EN132)-EO132,0)</f>
        <v>#DIV/0!</v>
      </c>
      <c r="EQ132" s="330"/>
      <c r="ER132" s="330" t="e">
        <f>LOOKUP(EO132/AL132,'Datos Mes'!$B$75:$B$82,'Datos Mes'!$C$75:$C$82)*EQ132</f>
        <v>#DIV/0!</v>
      </c>
      <c r="ES132" s="330">
        <f>'Datos Mes'!$B$25*$AQ132</f>
        <v>0</v>
      </c>
      <c r="ET132" s="330">
        <f>'Datos Mes'!$B$26*$AQ132</f>
        <v>0</v>
      </c>
      <c r="EU132" s="330">
        <f t="shared" si="290"/>
        <v>0</v>
      </c>
      <c r="EV132" s="331" t="e">
        <f t="shared" si="291"/>
        <v>#DIV/0!</v>
      </c>
      <c r="EW132" s="455" t="s">
        <v>244</v>
      </c>
      <c r="EX132" s="457"/>
      <c r="EY132" s="331" t="e">
        <f>'Datos Mes'!$B$28*EO132</f>
        <v>#DIV/0!</v>
      </c>
      <c r="EZ132" s="331" t="e">
        <f>IF(EX132*'Datos Mes'!$B$19-EY132&gt;0,EX132*'Datos Mes'!$B$19-EY132,0)</f>
        <v>#DIV/0!</v>
      </c>
      <c r="FA132" s="456" t="s">
        <v>233</v>
      </c>
      <c r="FB132" s="455" t="s">
        <v>245</v>
      </c>
      <c r="FC132" s="333"/>
      <c r="FD132" s="331" t="e">
        <f t="shared" si="292"/>
        <v>#DIV/0!</v>
      </c>
      <c r="FE132" s="331" t="e">
        <f>IF(SUM(EH132:EN132)&gt;'Datos Mes'!$B$22,'Datos Mes'!$B$22,SUM(EH132:EN132))</f>
        <v>#DIV/0!</v>
      </c>
      <c r="FF132" s="331" t="e">
        <f>FE132*'Datos Mes'!$B$30</f>
        <v>#DIV/0!</v>
      </c>
      <c r="FG132" s="331" t="e">
        <f t="shared" si="293"/>
        <v>#DIV/0!</v>
      </c>
      <c r="FH132" s="331" t="e">
        <f t="shared" si="294"/>
        <v>#DIV/0!</v>
      </c>
      <c r="FI132" s="334" t="e">
        <f>LOOKUP(FH132,'Datos Mes'!$B$54:$B$69,'Datos Mes'!$C$54:$C$69)</f>
        <v>#DIV/0!</v>
      </c>
      <c r="FJ132" s="331" t="e">
        <f>LOOKUP(FH132,'Datos Mes'!$B$54:$B$69,'Datos Mes'!$E$54:$E$69)</f>
        <v>#DIV/0!</v>
      </c>
      <c r="FK132" s="331" t="e">
        <f t="shared" si="295"/>
        <v>#DIV/0!</v>
      </c>
      <c r="FL132" s="331">
        <f t="shared" si="296"/>
        <v>0</v>
      </c>
      <c r="FM132" s="331">
        <f t="shared" si="297"/>
        <v>0</v>
      </c>
      <c r="FN132" s="331">
        <f t="shared" si="298"/>
        <v>0</v>
      </c>
      <c r="FO132" s="331" t="e">
        <f t="shared" si="299"/>
        <v>#DIV/0!</v>
      </c>
      <c r="FP132" s="331" t="e">
        <f t="shared" si="300"/>
        <v>#DIV/0!</v>
      </c>
      <c r="FQ132" s="335" t="e">
        <f t="shared" si="301"/>
        <v>#DIV/0!</v>
      </c>
      <c r="FS132" s="331" t="e">
        <f t="shared" si="302"/>
        <v>#DIV/0!</v>
      </c>
      <c r="FT132" s="331" t="e">
        <f>IF($FB132="Activo",LOOKUP($FA132,'Datos Mes'!$A$87:$A$92,'Datos Mes'!$C$87:$C$92),0)*$EO132</f>
        <v>#DIV/0!</v>
      </c>
      <c r="FU132" s="331" t="e">
        <f>IF($FB132="Activo",'Datos Mes'!$B$31,0)*$EO132</f>
        <v>#DIV/0!</v>
      </c>
      <c r="FV132" s="331" t="e">
        <f>'Datos Mes'!$B$32*$EO132</f>
        <v>#DIV/0!</v>
      </c>
      <c r="FW132" s="331" t="e">
        <f>'Datos Mes'!$D$28*$EO132</f>
        <v>#DIV/0!</v>
      </c>
      <c r="FX132" s="331" t="e">
        <f t="shared" si="303"/>
        <v>#DIV/0!</v>
      </c>
      <c r="FY132" s="331" t="e">
        <f t="shared" si="219"/>
        <v>#DIV/0!</v>
      </c>
      <c r="FZ132" s="331" t="e">
        <f t="shared" si="220"/>
        <v>#DIV/0!</v>
      </c>
      <c r="GA132" s="331">
        <f>(AS132+'Datos Mes'!B$24)*30/12</f>
        <v>9035.326086956522</v>
      </c>
      <c r="GB132" s="331" t="e">
        <f t="shared" si="304"/>
        <v>#DIV/0!</v>
      </c>
      <c r="GC132" s="331" t="e">
        <f t="shared" si="305"/>
        <v>#DIV/0!</v>
      </c>
      <c r="GD132" s="333" t="e">
        <f t="shared" si="306"/>
        <v>#DIV/0!</v>
      </c>
    </row>
    <row r="133" spans="1:186" s="329" customFormat="1" ht="15.75" customHeight="1">
      <c r="A133" s="421"/>
      <c r="B133" s="421"/>
      <c r="C133" s="311">
        <f t="shared" si="221"/>
        <v>0</v>
      </c>
      <c r="D133" s="429"/>
      <c r="E133" s="429"/>
      <c r="F133" s="429"/>
      <c r="G133" s="429"/>
      <c r="H133" s="429"/>
      <c r="I133" s="429"/>
      <c r="J133" s="429"/>
      <c r="K133" s="429"/>
      <c r="L133" s="429"/>
      <c r="M133" s="429"/>
      <c r="N133" s="429"/>
      <c r="O133" s="429"/>
      <c r="P133" s="429"/>
      <c r="Q133" s="429"/>
      <c r="R133" s="312"/>
      <c r="S133" s="430"/>
      <c r="T133" s="429"/>
      <c r="U133" s="429"/>
      <c r="V133" s="429"/>
      <c r="W133" s="429"/>
      <c r="X133" s="429"/>
      <c r="Y133" s="429"/>
      <c r="Z133" s="429"/>
      <c r="AA133" s="429"/>
      <c r="AB133" s="429"/>
      <c r="AC133" s="429"/>
      <c r="AD133" s="429"/>
      <c r="AE133" s="429"/>
      <c r="AF133" s="429"/>
      <c r="AG133" s="429"/>
      <c r="AH133" s="429"/>
      <c r="AI133" s="431"/>
      <c r="AJ133" s="328"/>
      <c r="AK133" s="314">
        <f t="shared" si="265"/>
        <v>0</v>
      </c>
      <c r="AL133" s="469">
        <f t="shared" si="266"/>
        <v>0</v>
      </c>
      <c r="AM133" s="469">
        <f t="shared" si="267"/>
        <v>0</v>
      </c>
      <c r="AN133" s="470">
        <f t="shared" si="268"/>
        <v>0</v>
      </c>
      <c r="AO133" s="469">
        <f t="shared" si="217"/>
        <v>0</v>
      </c>
      <c r="AP133" s="469">
        <f t="shared" si="218"/>
        <v>0</v>
      </c>
      <c r="AQ133" s="471">
        <f t="shared" si="269"/>
        <v>0</v>
      </c>
      <c r="AR133" s="472">
        <f t="shared" si="222"/>
        <v>0</v>
      </c>
      <c r="AS133" s="422"/>
      <c r="AT133" s="423">
        <f t="shared" si="270"/>
        <v>0</v>
      </c>
      <c r="AU133" s="422"/>
      <c r="AV133" s="315">
        <f t="shared" si="271"/>
        <v>0</v>
      </c>
      <c r="AW133" s="422"/>
      <c r="AX133" s="422"/>
      <c r="AY133" s="315">
        <f t="shared" si="272"/>
        <v>0</v>
      </c>
      <c r="AZ133" s="315">
        <f>(AQ133)*'Datos Mes'!$B$27+DB133</f>
        <v>0</v>
      </c>
      <c r="BA133" s="421"/>
      <c r="BB133" s="427"/>
      <c r="BC133" s="438"/>
      <c r="BF133" s="473"/>
      <c r="BG133" s="317">
        <f>(COUNTIF($D133:$AI133,"LL")+DL133)*(AS133-'Datos Mes'!$B$23)</f>
        <v>0</v>
      </c>
      <c r="BH133" s="474">
        <f t="shared" si="273"/>
        <v>0</v>
      </c>
      <c r="BI133" s="402"/>
      <c r="BJ133" s="403"/>
      <c r="BK133" s="403"/>
      <c r="BL133" s="403"/>
      <c r="BM133" s="403"/>
      <c r="BN133" s="403"/>
      <c r="BO133" s="403"/>
      <c r="BP133" s="403"/>
      <c r="BQ133" s="403"/>
      <c r="BR133" s="403"/>
      <c r="BS133" s="403"/>
      <c r="BT133" s="404"/>
      <c r="BU133" s="404"/>
      <c r="BV133" s="404"/>
      <c r="BW133" s="405"/>
      <c r="BX133" s="406"/>
      <c r="BY133" s="403"/>
      <c r="BZ133" s="403"/>
      <c r="CA133" s="407"/>
      <c r="CB133" s="407"/>
      <c r="CC133" s="408"/>
      <c r="CD133" s="408"/>
      <c r="CE133" s="408"/>
      <c r="CF133" s="408"/>
      <c r="CG133" s="408"/>
      <c r="CH133" s="407"/>
      <c r="CI133" s="407"/>
      <c r="CJ133" s="408"/>
      <c r="CK133" s="408"/>
      <c r="CL133" s="408"/>
      <c r="CM133" s="408"/>
      <c r="CN133" s="408"/>
      <c r="CO133" s="407"/>
      <c r="CP133" s="409"/>
      <c r="CQ133" s="410"/>
      <c r="CR133" s="411"/>
      <c r="CS133" s="410"/>
      <c r="CT133" s="410"/>
      <c r="CU133" s="410"/>
      <c r="CV133" s="410"/>
      <c r="CW133" s="410"/>
      <c r="CX133" s="404"/>
      <c r="CY133" s="404"/>
      <c r="CZ133" s="320">
        <f t="shared" si="274"/>
        <v>0</v>
      </c>
      <c r="DA133" s="321"/>
      <c r="DB133" s="414"/>
      <c r="DC133" s="322">
        <f t="shared" si="275"/>
        <v>0</v>
      </c>
      <c r="DD133" s="413"/>
      <c r="DE133" s="414"/>
      <c r="DF133" s="323">
        <f t="shared" si="276"/>
        <v>0</v>
      </c>
      <c r="DG133" s="323">
        <f t="shared" si="277"/>
        <v>0</v>
      </c>
      <c r="DH133" s="324">
        <f t="shared" si="278"/>
        <v>0</v>
      </c>
      <c r="DI133" s="325">
        <f t="shared" si="279"/>
        <v>0</v>
      </c>
      <c r="DJ133" s="177"/>
      <c r="DK133" s="315">
        <f t="shared" si="280"/>
        <v>0</v>
      </c>
      <c r="DL133" s="315">
        <f t="shared" si="281"/>
        <v>0</v>
      </c>
      <c r="DM133" s="315">
        <f t="shared" si="282"/>
        <v>0</v>
      </c>
      <c r="DN133" s="415"/>
      <c r="DO133" s="416"/>
      <c r="DP133" s="416"/>
      <c r="DQ133" s="416"/>
      <c r="DR133" s="417"/>
      <c r="DS133" s="416"/>
      <c r="DT133" s="416"/>
      <c r="DU133" s="416"/>
      <c r="DV133" s="418"/>
      <c r="DW133" s="416"/>
      <c r="DX133" s="416"/>
      <c r="DY133" s="419"/>
      <c r="DZ133" s="419"/>
      <c r="EA133" s="420"/>
      <c r="EB133" s="313"/>
      <c r="EC133" s="329" t="s">
        <v>133</v>
      </c>
      <c r="EF133" s="330">
        <f>'Datos Mes'!$B$23</f>
        <v>7000</v>
      </c>
      <c r="EG133" s="330">
        <f t="shared" si="283"/>
        <v>0</v>
      </c>
      <c r="EH133" s="330">
        <f t="shared" si="284"/>
        <v>0</v>
      </c>
      <c r="EI133" s="330" t="e">
        <f t="shared" si="285"/>
        <v>#DIV/0!</v>
      </c>
      <c r="EJ133" s="330" t="e">
        <f t="shared" si="286"/>
        <v>#DIV/0!</v>
      </c>
      <c r="EK133" s="330">
        <f t="shared" si="287"/>
        <v>0</v>
      </c>
      <c r="EL133" s="330">
        <f t="shared" si="288"/>
        <v>0</v>
      </c>
      <c r="EM133" s="330">
        <f t="shared" si="289"/>
        <v>0</v>
      </c>
      <c r="EN133" s="330">
        <f>'Datos Mes'!$B$24*AL133</f>
        <v>0</v>
      </c>
      <c r="EO133" s="330" t="e">
        <f>IF(SUM(EH133:EN133)&gt;'Datos Mes'!$B$21,'Datos Mes'!$B$21,SUM(EH133:EN133))</f>
        <v>#DIV/0!</v>
      </c>
      <c r="EP133" s="330" t="e">
        <f>IF(SUM(EH133:EN133)&gt;'Datos Mes'!$B$21,SUM(EH133:EN133)-EO133,0)</f>
        <v>#DIV/0!</v>
      </c>
      <c r="EQ133" s="330"/>
      <c r="ER133" s="330" t="e">
        <f>LOOKUP(EO133/AL133,'Datos Mes'!$B$75:$B$82,'Datos Mes'!$C$75:$C$82)*EQ133</f>
        <v>#DIV/0!</v>
      </c>
      <c r="ES133" s="330">
        <f>'Datos Mes'!$B$25*$AQ133</f>
        <v>0</v>
      </c>
      <c r="ET133" s="330">
        <f>'Datos Mes'!$B$26*$AQ133</f>
        <v>0</v>
      </c>
      <c r="EU133" s="330">
        <f t="shared" si="290"/>
        <v>0</v>
      </c>
      <c r="EV133" s="331" t="e">
        <f t="shared" si="291"/>
        <v>#DIV/0!</v>
      </c>
      <c r="EW133" s="455" t="s">
        <v>244</v>
      </c>
      <c r="EX133" s="457"/>
      <c r="EY133" s="331" t="e">
        <f>'Datos Mes'!$B$28*EO133</f>
        <v>#DIV/0!</v>
      </c>
      <c r="EZ133" s="331" t="e">
        <f>IF(EX133*'Datos Mes'!$B$19-EY133&gt;0,EX133*'Datos Mes'!$B$19-EY133,0)</f>
        <v>#DIV/0!</v>
      </c>
      <c r="FA133" s="456" t="s">
        <v>233</v>
      </c>
      <c r="FB133" s="455" t="s">
        <v>245</v>
      </c>
      <c r="FC133" s="333"/>
      <c r="FD133" s="331" t="e">
        <f t="shared" si="292"/>
        <v>#DIV/0!</v>
      </c>
      <c r="FE133" s="331" t="e">
        <f>IF(SUM(EH133:EN133)&gt;'Datos Mes'!$B$22,'Datos Mes'!$B$22,SUM(EH133:EN133))</f>
        <v>#DIV/0!</v>
      </c>
      <c r="FF133" s="331" t="e">
        <f>FE133*'Datos Mes'!$B$30</f>
        <v>#DIV/0!</v>
      </c>
      <c r="FG133" s="331" t="e">
        <f t="shared" si="293"/>
        <v>#DIV/0!</v>
      </c>
      <c r="FH133" s="331" t="e">
        <f t="shared" si="294"/>
        <v>#DIV/0!</v>
      </c>
      <c r="FI133" s="334" t="e">
        <f>LOOKUP(FH133,'Datos Mes'!$B$54:$B$69,'Datos Mes'!$C$54:$C$69)</f>
        <v>#DIV/0!</v>
      </c>
      <c r="FJ133" s="331" t="e">
        <f>LOOKUP(FH133,'Datos Mes'!$B$54:$B$69,'Datos Mes'!$E$54:$E$69)</f>
        <v>#DIV/0!</v>
      </c>
      <c r="FK133" s="331" t="e">
        <f t="shared" si="295"/>
        <v>#DIV/0!</v>
      </c>
      <c r="FL133" s="331">
        <f t="shared" si="296"/>
        <v>0</v>
      </c>
      <c r="FM133" s="331">
        <f t="shared" si="297"/>
        <v>0</v>
      </c>
      <c r="FN133" s="331">
        <f t="shared" si="298"/>
        <v>0</v>
      </c>
      <c r="FO133" s="331" t="e">
        <f t="shared" si="299"/>
        <v>#DIV/0!</v>
      </c>
      <c r="FP133" s="331" t="e">
        <f t="shared" si="300"/>
        <v>#DIV/0!</v>
      </c>
      <c r="FQ133" s="335" t="e">
        <f t="shared" si="301"/>
        <v>#DIV/0!</v>
      </c>
      <c r="FS133" s="331" t="e">
        <f t="shared" si="302"/>
        <v>#DIV/0!</v>
      </c>
      <c r="FT133" s="331" t="e">
        <f>IF($FB133="Activo",LOOKUP($FA133,'Datos Mes'!$A$87:$A$92,'Datos Mes'!$C$87:$C$92),0)*$EO133</f>
        <v>#DIV/0!</v>
      </c>
      <c r="FU133" s="331" t="e">
        <f>IF($FB133="Activo",'Datos Mes'!$B$31,0)*$EO133</f>
        <v>#DIV/0!</v>
      </c>
      <c r="FV133" s="331" t="e">
        <f>'Datos Mes'!$B$32*$EO133</f>
        <v>#DIV/0!</v>
      </c>
      <c r="FW133" s="331" t="e">
        <f>'Datos Mes'!$D$28*$EO133</f>
        <v>#DIV/0!</v>
      </c>
      <c r="FX133" s="331" t="e">
        <f t="shared" si="303"/>
        <v>#DIV/0!</v>
      </c>
      <c r="FY133" s="331" t="e">
        <f t="shared" si="219"/>
        <v>#DIV/0!</v>
      </c>
      <c r="FZ133" s="331" t="e">
        <f t="shared" si="220"/>
        <v>#DIV/0!</v>
      </c>
      <c r="GA133" s="331">
        <f>(AS133+'Datos Mes'!B$24)*30/12</f>
        <v>9035.326086956522</v>
      </c>
      <c r="GB133" s="331" t="e">
        <f t="shared" si="304"/>
        <v>#DIV/0!</v>
      </c>
      <c r="GC133" s="331" t="e">
        <f t="shared" si="305"/>
        <v>#DIV/0!</v>
      </c>
      <c r="GD133" s="333" t="e">
        <f t="shared" si="306"/>
        <v>#DIV/0!</v>
      </c>
    </row>
    <row r="134" spans="1:186" s="329" customFormat="1" ht="15.75" customHeight="1">
      <c r="A134" s="421"/>
      <c r="B134" s="421"/>
      <c r="C134" s="311">
        <f t="shared" si="221"/>
        <v>0</v>
      </c>
      <c r="D134" s="429"/>
      <c r="E134" s="429"/>
      <c r="F134" s="429"/>
      <c r="G134" s="429"/>
      <c r="H134" s="429"/>
      <c r="I134" s="429"/>
      <c r="J134" s="429"/>
      <c r="K134" s="429"/>
      <c r="L134" s="429"/>
      <c r="M134" s="429"/>
      <c r="N134" s="429"/>
      <c r="O134" s="429"/>
      <c r="P134" s="429"/>
      <c r="Q134" s="429"/>
      <c r="R134" s="312"/>
      <c r="S134" s="430"/>
      <c r="T134" s="429"/>
      <c r="U134" s="429"/>
      <c r="V134" s="429"/>
      <c r="W134" s="429"/>
      <c r="X134" s="429"/>
      <c r="Y134" s="429"/>
      <c r="Z134" s="429"/>
      <c r="AA134" s="429"/>
      <c r="AB134" s="429"/>
      <c r="AC134" s="429"/>
      <c r="AD134" s="429"/>
      <c r="AE134" s="429"/>
      <c r="AF134" s="429"/>
      <c r="AG134" s="429"/>
      <c r="AH134" s="429"/>
      <c r="AI134" s="431"/>
      <c r="AJ134" s="328"/>
      <c r="AK134" s="314">
        <f t="shared" si="265"/>
        <v>0</v>
      </c>
      <c r="AL134" s="469">
        <f t="shared" si="266"/>
        <v>0</v>
      </c>
      <c r="AM134" s="469">
        <f t="shared" si="267"/>
        <v>0</v>
      </c>
      <c r="AN134" s="470">
        <f t="shared" si="268"/>
        <v>0</v>
      </c>
      <c r="AO134" s="469">
        <f t="shared" si="217"/>
        <v>0</v>
      </c>
      <c r="AP134" s="469">
        <f t="shared" si="218"/>
        <v>0</v>
      </c>
      <c r="AQ134" s="471">
        <f t="shared" si="269"/>
        <v>0</v>
      </c>
      <c r="AR134" s="472">
        <f t="shared" si="222"/>
        <v>0</v>
      </c>
      <c r="AS134" s="422"/>
      <c r="AT134" s="423">
        <f t="shared" si="270"/>
        <v>0</v>
      </c>
      <c r="AU134" s="422"/>
      <c r="AV134" s="315">
        <f t="shared" si="271"/>
        <v>0</v>
      </c>
      <c r="AW134" s="422"/>
      <c r="AX134" s="422"/>
      <c r="AY134" s="315">
        <f t="shared" si="272"/>
        <v>0</v>
      </c>
      <c r="AZ134" s="315">
        <f>(AQ134)*'Datos Mes'!$B$27+DB134</f>
        <v>0</v>
      </c>
      <c r="BA134" s="421"/>
      <c r="BB134" s="427"/>
      <c r="BC134" s="438"/>
      <c r="BF134" s="473"/>
      <c r="BG134" s="317">
        <f>(COUNTIF($D134:$AI134,"LL")+DL134)*(AS134-'Datos Mes'!$B$23)</f>
        <v>0</v>
      </c>
      <c r="BH134" s="474">
        <f t="shared" si="273"/>
        <v>0</v>
      </c>
      <c r="BI134" s="402"/>
      <c r="BJ134" s="403"/>
      <c r="BK134" s="403"/>
      <c r="BL134" s="403"/>
      <c r="BM134" s="403"/>
      <c r="BN134" s="403"/>
      <c r="BO134" s="403"/>
      <c r="BP134" s="403"/>
      <c r="BQ134" s="403"/>
      <c r="BR134" s="403"/>
      <c r="BS134" s="403"/>
      <c r="BT134" s="404"/>
      <c r="BU134" s="404"/>
      <c r="BV134" s="404"/>
      <c r="BW134" s="405"/>
      <c r="BX134" s="406"/>
      <c r="BY134" s="403"/>
      <c r="BZ134" s="403"/>
      <c r="CA134" s="407"/>
      <c r="CB134" s="407"/>
      <c r="CC134" s="408"/>
      <c r="CD134" s="408"/>
      <c r="CE134" s="408"/>
      <c r="CF134" s="408"/>
      <c r="CG134" s="408"/>
      <c r="CH134" s="407"/>
      <c r="CI134" s="407"/>
      <c r="CJ134" s="408"/>
      <c r="CK134" s="408"/>
      <c r="CL134" s="408"/>
      <c r="CM134" s="408"/>
      <c r="CN134" s="408"/>
      <c r="CO134" s="407"/>
      <c r="CP134" s="409"/>
      <c r="CQ134" s="410"/>
      <c r="CR134" s="411"/>
      <c r="CS134" s="410"/>
      <c r="CT134" s="410"/>
      <c r="CU134" s="410"/>
      <c r="CV134" s="410"/>
      <c r="CW134" s="410"/>
      <c r="CX134" s="404"/>
      <c r="CY134" s="404"/>
      <c r="CZ134" s="320">
        <f t="shared" si="274"/>
        <v>0</v>
      </c>
      <c r="DA134" s="321"/>
      <c r="DB134" s="414"/>
      <c r="DC134" s="322">
        <f t="shared" si="275"/>
        <v>0</v>
      </c>
      <c r="DD134" s="413"/>
      <c r="DE134" s="414"/>
      <c r="DF134" s="323">
        <f t="shared" si="276"/>
        <v>0</v>
      </c>
      <c r="DG134" s="323">
        <f t="shared" si="277"/>
        <v>0</v>
      </c>
      <c r="DH134" s="324">
        <f t="shared" si="278"/>
        <v>0</v>
      </c>
      <c r="DI134" s="325">
        <f t="shared" si="279"/>
        <v>0</v>
      </c>
      <c r="DJ134" s="177"/>
      <c r="DK134" s="315">
        <f t="shared" si="280"/>
        <v>0</v>
      </c>
      <c r="DL134" s="315">
        <f t="shared" si="281"/>
        <v>0</v>
      </c>
      <c r="DM134" s="315">
        <f t="shared" si="282"/>
        <v>0</v>
      </c>
      <c r="DN134" s="415"/>
      <c r="DO134" s="416"/>
      <c r="DP134" s="416"/>
      <c r="DQ134" s="416"/>
      <c r="DR134" s="417"/>
      <c r="DS134" s="416"/>
      <c r="DT134" s="416"/>
      <c r="DU134" s="416"/>
      <c r="DV134" s="418"/>
      <c r="DW134" s="416"/>
      <c r="DX134" s="416"/>
      <c r="DY134" s="419"/>
      <c r="DZ134" s="419"/>
      <c r="EA134" s="420"/>
      <c r="EB134" s="313"/>
      <c r="EC134" s="329" t="s">
        <v>133</v>
      </c>
      <c r="EF134" s="330">
        <f>'Datos Mes'!$B$23</f>
        <v>7000</v>
      </c>
      <c r="EG134" s="330">
        <f t="shared" si="283"/>
        <v>0</v>
      </c>
      <c r="EH134" s="330">
        <f t="shared" si="284"/>
        <v>0</v>
      </c>
      <c r="EI134" s="330" t="e">
        <f t="shared" si="285"/>
        <v>#DIV/0!</v>
      </c>
      <c r="EJ134" s="330" t="e">
        <f t="shared" si="286"/>
        <v>#DIV/0!</v>
      </c>
      <c r="EK134" s="330">
        <f t="shared" si="287"/>
        <v>0</v>
      </c>
      <c r="EL134" s="330">
        <f t="shared" si="288"/>
        <v>0</v>
      </c>
      <c r="EM134" s="330">
        <f t="shared" si="289"/>
        <v>0</v>
      </c>
      <c r="EN134" s="330">
        <f>'Datos Mes'!$B$24*AL134</f>
        <v>0</v>
      </c>
      <c r="EO134" s="330" t="e">
        <f>IF(SUM(EH134:EN134)&gt;'Datos Mes'!$B$21,'Datos Mes'!$B$21,SUM(EH134:EN134))</f>
        <v>#DIV/0!</v>
      </c>
      <c r="EP134" s="330" t="e">
        <f>IF(SUM(EH134:EN134)&gt;'Datos Mes'!$B$21,SUM(EH134:EN134)-EO134,0)</f>
        <v>#DIV/0!</v>
      </c>
      <c r="EQ134" s="330"/>
      <c r="ER134" s="330" t="e">
        <f>LOOKUP(EO134/AL134,'Datos Mes'!$B$75:$B$82,'Datos Mes'!$C$75:$C$82)*EQ134</f>
        <v>#DIV/0!</v>
      </c>
      <c r="ES134" s="330">
        <f>'Datos Mes'!$B$25*$AQ134</f>
        <v>0</v>
      </c>
      <c r="ET134" s="330">
        <f>'Datos Mes'!$B$26*$AQ134</f>
        <v>0</v>
      </c>
      <c r="EU134" s="330">
        <f t="shared" si="290"/>
        <v>0</v>
      </c>
      <c r="EV134" s="331" t="e">
        <f t="shared" si="291"/>
        <v>#DIV/0!</v>
      </c>
      <c r="EW134" s="455" t="s">
        <v>244</v>
      </c>
      <c r="EX134" s="457"/>
      <c r="EY134" s="331" t="e">
        <f>'Datos Mes'!$B$28*EO134</f>
        <v>#DIV/0!</v>
      </c>
      <c r="EZ134" s="331" t="e">
        <f>IF(EX134*'Datos Mes'!$B$19-EY134&gt;0,EX134*'Datos Mes'!$B$19-EY134,0)</f>
        <v>#DIV/0!</v>
      </c>
      <c r="FA134" s="456" t="s">
        <v>233</v>
      </c>
      <c r="FB134" s="455" t="s">
        <v>245</v>
      </c>
      <c r="FC134" s="333"/>
      <c r="FD134" s="331" t="e">
        <f t="shared" si="292"/>
        <v>#DIV/0!</v>
      </c>
      <c r="FE134" s="331" t="e">
        <f>IF(SUM(EH134:EN134)&gt;'Datos Mes'!$B$22,'Datos Mes'!$B$22,SUM(EH134:EN134))</f>
        <v>#DIV/0!</v>
      </c>
      <c r="FF134" s="331" t="e">
        <f>FE134*'Datos Mes'!$B$30</f>
        <v>#DIV/0!</v>
      </c>
      <c r="FG134" s="331" t="e">
        <f t="shared" si="293"/>
        <v>#DIV/0!</v>
      </c>
      <c r="FH134" s="331" t="e">
        <f t="shared" si="294"/>
        <v>#DIV/0!</v>
      </c>
      <c r="FI134" s="334" t="e">
        <f>LOOKUP(FH134,'Datos Mes'!$B$54:$B$69,'Datos Mes'!$C$54:$C$69)</f>
        <v>#DIV/0!</v>
      </c>
      <c r="FJ134" s="331" t="e">
        <f>LOOKUP(FH134,'Datos Mes'!$B$54:$B$69,'Datos Mes'!$E$54:$E$69)</f>
        <v>#DIV/0!</v>
      </c>
      <c r="FK134" s="331" t="e">
        <f t="shared" si="295"/>
        <v>#DIV/0!</v>
      </c>
      <c r="FL134" s="331">
        <f t="shared" si="296"/>
        <v>0</v>
      </c>
      <c r="FM134" s="331">
        <f t="shared" si="297"/>
        <v>0</v>
      </c>
      <c r="FN134" s="331">
        <f t="shared" si="298"/>
        <v>0</v>
      </c>
      <c r="FO134" s="331" t="e">
        <f t="shared" si="299"/>
        <v>#DIV/0!</v>
      </c>
      <c r="FP134" s="331" t="e">
        <f t="shared" si="300"/>
        <v>#DIV/0!</v>
      </c>
      <c r="FQ134" s="335" t="e">
        <f t="shared" si="301"/>
        <v>#DIV/0!</v>
      </c>
      <c r="FS134" s="331" t="e">
        <f t="shared" si="302"/>
        <v>#DIV/0!</v>
      </c>
      <c r="FT134" s="331" t="e">
        <f>IF($FB134="Activo",LOOKUP($FA134,'Datos Mes'!$A$87:$A$92,'Datos Mes'!$C$87:$C$92),0)*$EO134</f>
        <v>#DIV/0!</v>
      </c>
      <c r="FU134" s="331" t="e">
        <f>IF($FB134="Activo",'Datos Mes'!$B$31,0)*$EO134</f>
        <v>#DIV/0!</v>
      </c>
      <c r="FV134" s="331" t="e">
        <f>'Datos Mes'!$B$32*$EO134</f>
        <v>#DIV/0!</v>
      </c>
      <c r="FW134" s="331" t="e">
        <f>'Datos Mes'!$D$28*$EO134</f>
        <v>#DIV/0!</v>
      </c>
      <c r="FX134" s="331" t="e">
        <f t="shared" si="303"/>
        <v>#DIV/0!</v>
      </c>
      <c r="FY134" s="331" t="e">
        <f t="shared" si="219"/>
        <v>#DIV/0!</v>
      </c>
      <c r="FZ134" s="331" t="e">
        <f t="shared" si="220"/>
        <v>#DIV/0!</v>
      </c>
      <c r="GA134" s="331">
        <f>(AS134+'Datos Mes'!B$24)*30/12</f>
        <v>9035.326086956522</v>
      </c>
      <c r="GB134" s="331" t="e">
        <f t="shared" si="304"/>
        <v>#DIV/0!</v>
      </c>
      <c r="GC134" s="331" t="e">
        <f t="shared" si="305"/>
        <v>#DIV/0!</v>
      </c>
      <c r="GD134" s="333" t="e">
        <f t="shared" si="306"/>
        <v>#DIV/0!</v>
      </c>
    </row>
    <row r="135" spans="1:186" s="329" customFormat="1" ht="15.75" customHeight="1">
      <c r="A135" s="421"/>
      <c r="B135" s="421"/>
      <c r="C135" s="311">
        <f t="shared" si="221"/>
        <v>0</v>
      </c>
      <c r="D135" s="429"/>
      <c r="E135" s="429"/>
      <c r="F135" s="429"/>
      <c r="G135" s="429"/>
      <c r="H135" s="429"/>
      <c r="I135" s="429"/>
      <c r="J135" s="429"/>
      <c r="K135" s="429"/>
      <c r="L135" s="429"/>
      <c r="M135" s="429"/>
      <c r="N135" s="429"/>
      <c r="O135" s="429"/>
      <c r="P135" s="429"/>
      <c r="Q135" s="429"/>
      <c r="R135" s="312"/>
      <c r="S135" s="430"/>
      <c r="T135" s="429"/>
      <c r="U135" s="429"/>
      <c r="V135" s="429"/>
      <c r="W135" s="429"/>
      <c r="X135" s="429"/>
      <c r="Y135" s="429"/>
      <c r="Z135" s="429"/>
      <c r="AA135" s="429"/>
      <c r="AB135" s="429"/>
      <c r="AC135" s="429"/>
      <c r="AD135" s="429"/>
      <c r="AE135" s="429"/>
      <c r="AF135" s="429"/>
      <c r="AG135" s="429"/>
      <c r="AH135" s="429"/>
      <c r="AI135" s="431"/>
      <c r="AJ135" s="328"/>
      <c r="AK135" s="314">
        <f t="shared" si="265"/>
        <v>0</v>
      </c>
      <c r="AL135" s="469">
        <f t="shared" si="266"/>
        <v>0</v>
      </c>
      <c r="AM135" s="469">
        <f t="shared" si="267"/>
        <v>0</v>
      </c>
      <c r="AN135" s="470">
        <f t="shared" si="268"/>
        <v>0</v>
      </c>
      <c r="AO135" s="469">
        <f t="shared" si="217"/>
        <v>0</v>
      </c>
      <c r="AP135" s="469">
        <f t="shared" si="218"/>
        <v>0</v>
      </c>
      <c r="AQ135" s="471">
        <f t="shared" si="269"/>
        <v>0</v>
      </c>
      <c r="AR135" s="472">
        <f t="shared" si="222"/>
        <v>0</v>
      </c>
      <c r="AS135" s="422"/>
      <c r="AT135" s="423">
        <f t="shared" si="270"/>
        <v>0</v>
      </c>
      <c r="AU135" s="422"/>
      <c r="AV135" s="315">
        <f t="shared" si="271"/>
        <v>0</v>
      </c>
      <c r="AW135" s="422"/>
      <c r="AX135" s="422"/>
      <c r="AY135" s="315">
        <f t="shared" si="272"/>
        <v>0</v>
      </c>
      <c r="AZ135" s="315">
        <f>(AQ135)*'Datos Mes'!$B$27+DB135</f>
        <v>0</v>
      </c>
      <c r="BA135" s="421"/>
      <c r="BB135" s="427"/>
      <c r="BC135" s="438"/>
      <c r="BF135" s="473"/>
      <c r="BG135" s="317">
        <f>(COUNTIF($D135:$AI135,"LL")+DL135)*(AS135-'Datos Mes'!$B$23)</f>
        <v>0</v>
      </c>
      <c r="BH135" s="474">
        <f t="shared" si="273"/>
        <v>0</v>
      </c>
      <c r="BI135" s="402"/>
      <c r="BJ135" s="403"/>
      <c r="BK135" s="403"/>
      <c r="BL135" s="403"/>
      <c r="BM135" s="403"/>
      <c r="BN135" s="403"/>
      <c r="BO135" s="403"/>
      <c r="BP135" s="403"/>
      <c r="BQ135" s="403"/>
      <c r="BR135" s="403"/>
      <c r="BS135" s="403"/>
      <c r="BT135" s="404"/>
      <c r="BU135" s="404"/>
      <c r="BV135" s="404"/>
      <c r="BW135" s="405"/>
      <c r="BX135" s="406"/>
      <c r="BY135" s="403"/>
      <c r="BZ135" s="403"/>
      <c r="CA135" s="407"/>
      <c r="CB135" s="407"/>
      <c r="CC135" s="408"/>
      <c r="CD135" s="408"/>
      <c r="CE135" s="408"/>
      <c r="CF135" s="408"/>
      <c r="CG135" s="408"/>
      <c r="CH135" s="407"/>
      <c r="CI135" s="407"/>
      <c r="CJ135" s="408"/>
      <c r="CK135" s="408"/>
      <c r="CL135" s="408"/>
      <c r="CM135" s="408"/>
      <c r="CN135" s="408"/>
      <c r="CO135" s="407"/>
      <c r="CP135" s="409"/>
      <c r="CQ135" s="410"/>
      <c r="CR135" s="411"/>
      <c r="CS135" s="410"/>
      <c r="CT135" s="410"/>
      <c r="CU135" s="410"/>
      <c r="CV135" s="410"/>
      <c r="CW135" s="410"/>
      <c r="CX135" s="404"/>
      <c r="CY135" s="404"/>
      <c r="CZ135" s="320">
        <f t="shared" si="274"/>
        <v>0</v>
      </c>
      <c r="DA135" s="321"/>
      <c r="DB135" s="414"/>
      <c r="DC135" s="322">
        <f t="shared" si="275"/>
        <v>0</v>
      </c>
      <c r="DD135" s="413"/>
      <c r="DE135" s="414"/>
      <c r="DF135" s="323">
        <f t="shared" si="276"/>
        <v>0</v>
      </c>
      <c r="DG135" s="323">
        <f t="shared" si="277"/>
        <v>0</v>
      </c>
      <c r="DH135" s="324">
        <f t="shared" si="278"/>
        <v>0</v>
      </c>
      <c r="DI135" s="325">
        <f t="shared" si="279"/>
        <v>0</v>
      </c>
      <c r="DJ135" s="177"/>
      <c r="DK135" s="315">
        <f t="shared" si="280"/>
        <v>0</v>
      </c>
      <c r="DL135" s="315">
        <f t="shared" si="281"/>
        <v>0</v>
      </c>
      <c r="DM135" s="315">
        <f t="shared" si="282"/>
        <v>0</v>
      </c>
      <c r="DN135" s="415"/>
      <c r="DO135" s="416"/>
      <c r="DP135" s="416"/>
      <c r="DQ135" s="416"/>
      <c r="DR135" s="417"/>
      <c r="DS135" s="416"/>
      <c r="DT135" s="416"/>
      <c r="DU135" s="416"/>
      <c r="DV135" s="418"/>
      <c r="DW135" s="416"/>
      <c r="DX135" s="416"/>
      <c r="DY135" s="419"/>
      <c r="DZ135" s="419"/>
      <c r="EA135" s="420"/>
      <c r="EB135" s="313"/>
      <c r="EC135" s="329" t="s">
        <v>133</v>
      </c>
      <c r="EF135" s="330">
        <f>'Datos Mes'!$B$23</f>
        <v>7000</v>
      </c>
      <c r="EG135" s="330">
        <f t="shared" si="283"/>
        <v>0</v>
      </c>
      <c r="EH135" s="330">
        <f t="shared" si="284"/>
        <v>0</v>
      </c>
      <c r="EI135" s="330" t="e">
        <f t="shared" si="285"/>
        <v>#DIV/0!</v>
      </c>
      <c r="EJ135" s="330" t="e">
        <f t="shared" si="286"/>
        <v>#DIV/0!</v>
      </c>
      <c r="EK135" s="330">
        <f t="shared" si="287"/>
        <v>0</v>
      </c>
      <c r="EL135" s="330">
        <f t="shared" si="288"/>
        <v>0</v>
      </c>
      <c r="EM135" s="330">
        <f t="shared" si="289"/>
        <v>0</v>
      </c>
      <c r="EN135" s="330">
        <f>'Datos Mes'!$B$24*AL135</f>
        <v>0</v>
      </c>
      <c r="EO135" s="330" t="e">
        <f>IF(SUM(EH135:EN135)&gt;'Datos Mes'!$B$21,'Datos Mes'!$B$21,SUM(EH135:EN135))</f>
        <v>#DIV/0!</v>
      </c>
      <c r="EP135" s="330" t="e">
        <f>IF(SUM(EH135:EN135)&gt;'Datos Mes'!$B$21,SUM(EH135:EN135)-EO135,0)</f>
        <v>#DIV/0!</v>
      </c>
      <c r="EQ135" s="330"/>
      <c r="ER135" s="330" t="e">
        <f>LOOKUP(EO135/AL135,'Datos Mes'!$B$75:$B$82,'Datos Mes'!$C$75:$C$82)*EQ135</f>
        <v>#DIV/0!</v>
      </c>
      <c r="ES135" s="330">
        <f>'Datos Mes'!$B$25*$AQ135</f>
        <v>0</v>
      </c>
      <c r="ET135" s="330">
        <f>'Datos Mes'!$B$26*$AQ135</f>
        <v>0</v>
      </c>
      <c r="EU135" s="330">
        <f t="shared" si="290"/>
        <v>0</v>
      </c>
      <c r="EV135" s="331" t="e">
        <f t="shared" si="291"/>
        <v>#DIV/0!</v>
      </c>
      <c r="EW135" s="455" t="s">
        <v>244</v>
      </c>
      <c r="EX135" s="457"/>
      <c r="EY135" s="331" t="e">
        <f>'Datos Mes'!$B$28*EO135</f>
        <v>#DIV/0!</v>
      </c>
      <c r="EZ135" s="331" t="e">
        <f>IF(EX135*'Datos Mes'!$B$19-EY135&gt;0,EX135*'Datos Mes'!$B$19-EY135,0)</f>
        <v>#DIV/0!</v>
      </c>
      <c r="FA135" s="456" t="s">
        <v>233</v>
      </c>
      <c r="FB135" s="455" t="s">
        <v>245</v>
      </c>
      <c r="FC135" s="333"/>
      <c r="FD135" s="331" t="e">
        <f t="shared" si="292"/>
        <v>#DIV/0!</v>
      </c>
      <c r="FE135" s="331" t="e">
        <f>IF(SUM(EH135:EN135)&gt;'Datos Mes'!$B$22,'Datos Mes'!$B$22,SUM(EH135:EN135))</f>
        <v>#DIV/0!</v>
      </c>
      <c r="FF135" s="331" t="e">
        <f>FE135*'Datos Mes'!$B$30</f>
        <v>#DIV/0!</v>
      </c>
      <c r="FG135" s="331" t="e">
        <f t="shared" si="293"/>
        <v>#DIV/0!</v>
      </c>
      <c r="FH135" s="331" t="e">
        <f t="shared" si="294"/>
        <v>#DIV/0!</v>
      </c>
      <c r="FI135" s="334" t="e">
        <f>LOOKUP(FH135,'Datos Mes'!$B$54:$B$69,'Datos Mes'!$C$54:$C$69)</f>
        <v>#DIV/0!</v>
      </c>
      <c r="FJ135" s="331" t="e">
        <f>LOOKUP(FH135,'Datos Mes'!$B$54:$B$69,'Datos Mes'!$E$54:$E$69)</f>
        <v>#DIV/0!</v>
      </c>
      <c r="FK135" s="331" t="e">
        <f t="shared" si="295"/>
        <v>#DIV/0!</v>
      </c>
      <c r="FL135" s="331">
        <f t="shared" si="296"/>
        <v>0</v>
      </c>
      <c r="FM135" s="331">
        <f t="shared" si="297"/>
        <v>0</v>
      </c>
      <c r="FN135" s="331">
        <f t="shared" si="298"/>
        <v>0</v>
      </c>
      <c r="FO135" s="331" t="e">
        <f t="shared" si="299"/>
        <v>#DIV/0!</v>
      </c>
      <c r="FP135" s="331" t="e">
        <f t="shared" si="300"/>
        <v>#DIV/0!</v>
      </c>
      <c r="FQ135" s="335" t="e">
        <f t="shared" si="301"/>
        <v>#DIV/0!</v>
      </c>
      <c r="FS135" s="331" t="e">
        <f t="shared" si="302"/>
        <v>#DIV/0!</v>
      </c>
      <c r="FT135" s="331" t="e">
        <f>IF($FB135="Activo",LOOKUP($FA135,'Datos Mes'!$A$87:$A$92,'Datos Mes'!$C$87:$C$92),0)*$EO135</f>
        <v>#DIV/0!</v>
      </c>
      <c r="FU135" s="331" t="e">
        <f>IF($FB135="Activo",'Datos Mes'!$B$31,0)*$EO135</f>
        <v>#DIV/0!</v>
      </c>
      <c r="FV135" s="331" t="e">
        <f>'Datos Mes'!$B$32*$EO135</f>
        <v>#DIV/0!</v>
      </c>
      <c r="FW135" s="331" t="e">
        <f>'Datos Mes'!$D$28*$EO135</f>
        <v>#DIV/0!</v>
      </c>
      <c r="FX135" s="331" t="e">
        <f t="shared" si="303"/>
        <v>#DIV/0!</v>
      </c>
      <c r="FY135" s="331" t="e">
        <f t="shared" si="219"/>
        <v>#DIV/0!</v>
      </c>
      <c r="FZ135" s="331" t="e">
        <f t="shared" si="220"/>
        <v>#DIV/0!</v>
      </c>
      <c r="GA135" s="331">
        <f>(AS135+'Datos Mes'!B$24)*30/12</f>
        <v>9035.326086956522</v>
      </c>
      <c r="GB135" s="331" t="e">
        <f t="shared" si="304"/>
        <v>#DIV/0!</v>
      </c>
      <c r="GC135" s="331" t="e">
        <f t="shared" si="305"/>
        <v>#DIV/0!</v>
      </c>
      <c r="GD135" s="333" t="e">
        <f t="shared" si="306"/>
        <v>#DIV/0!</v>
      </c>
    </row>
    <row r="136" spans="1:186" s="329" customFormat="1" ht="15.75" customHeight="1">
      <c r="A136" s="421"/>
      <c r="B136" s="421"/>
      <c r="C136" s="311">
        <f t="shared" si="221"/>
        <v>0</v>
      </c>
      <c r="D136" s="429"/>
      <c r="E136" s="429"/>
      <c r="F136" s="429"/>
      <c r="G136" s="429"/>
      <c r="H136" s="429"/>
      <c r="I136" s="429"/>
      <c r="J136" s="429"/>
      <c r="K136" s="429"/>
      <c r="L136" s="429"/>
      <c r="M136" s="429"/>
      <c r="N136" s="429"/>
      <c r="O136" s="429"/>
      <c r="P136" s="429"/>
      <c r="Q136" s="429"/>
      <c r="R136" s="312"/>
      <c r="S136" s="430"/>
      <c r="T136" s="429"/>
      <c r="U136" s="429"/>
      <c r="V136" s="429"/>
      <c r="W136" s="429"/>
      <c r="X136" s="429"/>
      <c r="Y136" s="429"/>
      <c r="Z136" s="429"/>
      <c r="AA136" s="429"/>
      <c r="AB136" s="429"/>
      <c r="AC136" s="429"/>
      <c r="AD136" s="429"/>
      <c r="AE136" s="429"/>
      <c r="AF136" s="429"/>
      <c r="AG136" s="429"/>
      <c r="AH136" s="429"/>
      <c r="AI136" s="431"/>
      <c r="AJ136" s="328"/>
      <c r="AK136" s="314">
        <f t="shared" si="265"/>
        <v>0</v>
      </c>
      <c r="AL136" s="469">
        <f t="shared" si="266"/>
        <v>0</v>
      </c>
      <c r="AM136" s="469">
        <f t="shared" si="267"/>
        <v>0</v>
      </c>
      <c r="AN136" s="470">
        <f t="shared" si="268"/>
        <v>0</v>
      </c>
      <c r="AO136" s="469">
        <f t="shared" si="217"/>
        <v>0</v>
      </c>
      <c r="AP136" s="469">
        <f t="shared" si="218"/>
        <v>0</v>
      </c>
      <c r="AQ136" s="471">
        <f t="shared" si="269"/>
        <v>0</v>
      </c>
      <c r="AR136" s="472">
        <f t="shared" si="222"/>
        <v>0</v>
      </c>
      <c r="AS136" s="422"/>
      <c r="AT136" s="423">
        <f t="shared" si="270"/>
        <v>0</v>
      </c>
      <c r="AU136" s="422"/>
      <c r="AV136" s="315">
        <f t="shared" si="271"/>
        <v>0</v>
      </c>
      <c r="AW136" s="422"/>
      <c r="AX136" s="422"/>
      <c r="AY136" s="315">
        <f t="shared" si="272"/>
        <v>0</v>
      </c>
      <c r="AZ136" s="315">
        <f>(AQ136)*'Datos Mes'!$B$27+DB136</f>
        <v>0</v>
      </c>
      <c r="BA136" s="421"/>
      <c r="BB136" s="427"/>
      <c r="BC136" s="438"/>
      <c r="BF136" s="473"/>
      <c r="BG136" s="317">
        <f>(COUNTIF($D136:$AI136,"LL")+DL136)*(AS136-'Datos Mes'!$B$23)</f>
        <v>0</v>
      </c>
      <c r="BH136" s="474">
        <f t="shared" si="273"/>
        <v>0</v>
      </c>
      <c r="BI136" s="402"/>
      <c r="BJ136" s="403"/>
      <c r="BK136" s="403"/>
      <c r="BL136" s="403"/>
      <c r="BM136" s="403"/>
      <c r="BN136" s="403"/>
      <c r="BO136" s="403"/>
      <c r="BP136" s="403"/>
      <c r="BQ136" s="403"/>
      <c r="BR136" s="403"/>
      <c r="BS136" s="403"/>
      <c r="BT136" s="404"/>
      <c r="BU136" s="404"/>
      <c r="BV136" s="404"/>
      <c r="BW136" s="405"/>
      <c r="BX136" s="406"/>
      <c r="BY136" s="403"/>
      <c r="BZ136" s="403"/>
      <c r="CA136" s="407"/>
      <c r="CB136" s="407"/>
      <c r="CC136" s="408"/>
      <c r="CD136" s="408"/>
      <c r="CE136" s="408"/>
      <c r="CF136" s="408"/>
      <c r="CG136" s="408"/>
      <c r="CH136" s="407"/>
      <c r="CI136" s="407"/>
      <c r="CJ136" s="408"/>
      <c r="CK136" s="408"/>
      <c r="CL136" s="408"/>
      <c r="CM136" s="408"/>
      <c r="CN136" s="408"/>
      <c r="CO136" s="407"/>
      <c r="CP136" s="409"/>
      <c r="CQ136" s="410"/>
      <c r="CR136" s="411"/>
      <c r="CS136" s="410"/>
      <c r="CT136" s="410"/>
      <c r="CU136" s="410"/>
      <c r="CV136" s="410"/>
      <c r="CW136" s="410"/>
      <c r="CX136" s="404"/>
      <c r="CY136" s="404"/>
      <c r="CZ136" s="320">
        <f t="shared" si="274"/>
        <v>0</v>
      </c>
      <c r="DA136" s="321"/>
      <c r="DB136" s="414"/>
      <c r="DC136" s="322">
        <f t="shared" si="275"/>
        <v>0</v>
      </c>
      <c r="DD136" s="413"/>
      <c r="DE136" s="414"/>
      <c r="DF136" s="323">
        <f t="shared" si="276"/>
        <v>0</v>
      </c>
      <c r="DG136" s="323">
        <f t="shared" si="277"/>
        <v>0</v>
      </c>
      <c r="DH136" s="324">
        <f t="shared" si="278"/>
        <v>0</v>
      </c>
      <c r="DI136" s="325">
        <f t="shared" si="279"/>
        <v>0</v>
      </c>
      <c r="DJ136" s="177"/>
      <c r="DK136" s="315">
        <f t="shared" si="280"/>
        <v>0</v>
      </c>
      <c r="DL136" s="315">
        <f t="shared" si="281"/>
        <v>0</v>
      </c>
      <c r="DM136" s="315">
        <f t="shared" si="282"/>
        <v>0</v>
      </c>
      <c r="DN136" s="415"/>
      <c r="DO136" s="416"/>
      <c r="DP136" s="416"/>
      <c r="DQ136" s="416"/>
      <c r="DR136" s="417"/>
      <c r="DS136" s="416"/>
      <c r="DT136" s="416"/>
      <c r="DU136" s="416"/>
      <c r="DV136" s="418"/>
      <c r="DW136" s="416"/>
      <c r="DX136" s="416"/>
      <c r="DY136" s="419"/>
      <c r="DZ136" s="419"/>
      <c r="EA136" s="420"/>
      <c r="EB136" s="313"/>
      <c r="EC136" s="329" t="s">
        <v>133</v>
      </c>
      <c r="EF136" s="330">
        <f>'Datos Mes'!$B$23</f>
        <v>7000</v>
      </c>
      <c r="EG136" s="330">
        <f t="shared" si="283"/>
        <v>0</v>
      </c>
      <c r="EH136" s="330">
        <f t="shared" si="284"/>
        <v>0</v>
      </c>
      <c r="EI136" s="330" t="e">
        <f t="shared" si="285"/>
        <v>#DIV/0!</v>
      </c>
      <c r="EJ136" s="330" t="e">
        <f t="shared" si="286"/>
        <v>#DIV/0!</v>
      </c>
      <c r="EK136" s="330">
        <f t="shared" si="287"/>
        <v>0</v>
      </c>
      <c r="EL136" s="330">
        <f t="shared" si="288"/>
        <v>0</v>
      </c>
      <c r="EM136" s="330">
        <f t="shared" si="289"/>
        <v>0</v>
      </c>
      <c r="EN136" s="330">
        <f>'Datos Mes'!$B$24*AL136</f>
        <v>0</v>
      </c>
      <c r="EO136" s="330" t="e">
        <f>IF(SUM(EH136:EN136)&gt;'Datos Mes'!$B$21,'Datos Mes'!$B$21,SUM(EH136:EN136))</f>
        <v>#DIV/0!</v>
      </c>
      <c r="EP136" s="330" t="e">
        <f>IF(SUM(EH136:EN136)&gt;'Datos Mes'!$B$21,SUM(EH136:EN136)-EO136,0)</f>
        <v>#DIV/0!</v>
      </c>
      <c r="EQ136" s="330"/>
      <c r="ER136" s="330" t="e">
        <f>LOOKUP(EO136/AL136,'Datos Mes'!$B$75:$B$82,'Datos Mes'!$C$75:$C$82)*EQ136</f>
        <v>#DIV/0!</v>
      </c>
      <c r="ES136" s="330">
        <f>'Datos Mes'!$B$25*$AQ136</f>
        <v>0</v>
      </c>
      <c r="ET136" s="330">
        <f>'Datos Mes'!$B$26*$AQ136</f>
        <v>0</v>
      </c>
      <c r="EU136" s="330">
        <f t="shared" si="290"/>
        <v>0</v>
      </c>
      <c r="EV136" s="331" t="e">
        <f t="shared" si="291"/>
        <v>#DIV/0!</v>
      </c>
      <c r="EW136" s="455" t="s">
        <v>244</v>
      </c>
      <c r="EX136" s="457"/>
      <c r="EY136" s="331" t="e">
        <f>'Datos Mes'!$B$28*EO136</f>
        <v>#DIV/0!</v>
      </c>
      <c r="EZ136" s="331" t="e">
        <f>IF(EX136*'Datos Mes'!$B$19-EY136&gt;0,EX136*'Datos Mes'!$B$19-EY136,0)</f>
        <v>#DIV/0!</v>
      </c>
      <c r="FA136" s="456" t="s">
        <v>233</v>
      </c>
      <c r="FB136" s="455" t="s">
        <v>245</v>
      </c>
      <c r="FC136" s="333"/>
      <c r="FD136" s="331" t="e">
        <f t="shared" si="292"/>
        <v>#DIV/0!</v>
      </c>
      <c r="FE136" s="331" t="e">
        <f>IF(SUM(EH136:EN136)&gt;'Datos Mes'!$B$22,'Datos Mes'!$B$22,SUM(EH136:EN136))</f>
        <v>#DIV/0!</v>
      </c>
      <c r="FF136" s="331" t="e">
        <f>FE136*'Datos Mes'!$B$30</f>
        <v>#DIV/0!</v>
      </c>
      <c r="FG136" s="331" t="e">
        <f t="shared" si="293"/>
        <v>#DIV/0!</v>
      </c>
      <c r="FH136" s="331" t="e">
        <f t="shared" si="294"/>
        <v>#DIV/0!</v>
      </c>
      <c r="FI136" s="334" t="e">
        <f>LOOKUP(FH136,'Datos Mes'!$B$54:$B$69,'Datos Mes'!$C$54:$C$69)</f>
        <v>#DIV/0!</v>
      </c>
      <c r="FJ136" s="331" t="e">
        <f>LOOKUP(FH136,'Datos Mes'!$B$54:$B$69,'Datos Mes'!$E$54:$E$69)</f>
        <v>#DIV/0!</v>
      </c>
      <c r="FK136" s="331" t="e">
        <f t="shared" si="295"/>
        <v>#DIV/0!</v>
      </c>
      <c r="FL136" s="331">
        <f t="shared" si="296"/>
        <v>0</v>
      </c>
      <c r="FM136" s="331">
        <f t="shared" si="297"/>
        <v>0</v>
      </c>
      <c r="FN136" s="331">
        <f t="shared" si="298"/>
        <v>0</v>
      </c>
      <c r="FO136" s="331" t="e">
        <f t="shared" si="299"/>
        <v>#DIV/0!</v>
      </c>
      <c r="FP136" s="331" t="e">
        <f t="shared" si="300"/>
        <v>#DIV/0!</v>
      </c>
      <c r="FQ136" s="335" t="e">
        <f t="shared" si="301"/>
        <v>#DIV/0!</v>
      </c>
      <c r="FS136" s="331" t="e">
        <f t="shared" si="302"/>
        <v>#DIV/0!</v>
      </c>
      <c r="FT136" s="331" t="e">
        <f>IF($FB136="Activo",LOOKUP($FA136,'Datos Mes'!$A$87:$A$92,'Datos Mes'!$C$87:$C$92),0)*$EO136</f>
        <v>#DIV/0!</v>
      </c>
      <c r="FU136" s="331" t="e">
        <f>IF($FB136="Activo",'Datos Mes'!$B$31,0)*$EO136</f>
        <v>#DIV/0!</v>
      </c>
      <c r="FV136" s="331" t="e">
        <f>'Datos Mes'!$B$32*$EO136</f>
        <v>#DIV/0!</v>
      </c>
      <c r="FW136" s="331" t="e">
        <f>'Datos Mes'!$D$28*$EO136</f>
        <v>#DIV/0!</v>
      </c>
      <c r="FX136" s="331" t="e">
        <f t="shared" si="303"/>
        <v>#DIV/0!</v>
      </c>
      <c r="FY136" s="331" t="e">
        <f t="shared" si="219"/>
        <v>#DIV/0!</v>
      </c>
      <c r="FZ136" s="331" t="e">
        <f t="shared" si="220"/>
        <v>#DIV/0!</v>
      </c>
      <c r="GA136" s="331">
        <f>(AS136+'Datos Mes'!B$24)*30/12</f>
        <v>9035.326086956522</v>
      </c>
      <c r="GB136" s="331" t="e">
        <f t="shared" si="304"/>
        <v>#DIV/0!</v>
      </c>
      <c r="GC136" s="331" t="e">
        <f t="shared" si="305"/>
        <v>#DIV/0!</v>
      </c>
      <c r="GD136" s="333" t="e">
        <f t="shared" si="306"/>
        <v>#DIV/0!</v>
      </c>
    </row>
    <row r="137" spans="1:186" s="329" customFormat="1" ht="15.75" customHeight="1">
      <c r="A137" s="421"/>
      <c r="B137" s="421"/>
      <c r="C137" s="311">
        <f t="shared" si="221"/>
        <v>0</v>
      </c>
      <c r="D137" s="429"/>
      <c r="E137" s="429"/>
      <c r="F137" s="429"/>
      <c r="G137" s="429"/>
      <c r="H137" s="429"/>
      <c r="I137" s="429"/>
      <c r="J137" s="429"/>
      <c r="K137" s="429"/>
      <c r="L137" s="429"/>
      <c r="M137" s="429"/>
      <c r="N137" s="429"/>
      <c r="O137" s="429"/>
      <c r="P137" s="429"/>
      <c r="Q137" s="429"/>
      <c r="R137" s="312"/>
      <c r="S137" s="430"/>
      <c r="T137" s="429"/>
      <c r="U137" s="429"/>
      <c r="V137" s="429"/>
      <c r="W137" s="429"/>
      <c r="X137" s="429"/>
      <c r="Y137" s="429"/>
      <c r="Z137" s="429"/>
      <c r="AA137" s="429"/>
      <c r="AB137" s="429"/>
      <c r="AC137" s="429"/>
      <c r="AD137" s="429"/>
      <c r="AE137" s="429"/>
      <c r="AF137" s="429"/>
      <c r="AG137" s="429"/>
      <c r="AH137" s="429"/>
      <c r="AI137" s="431"/>
      <c r="AJ137" s="328"/>
      <c r="AK137" s="314">
        <f t="shared" si="265"/>
        <v>0</v>
      </c>
      <c r="AL137" s="469">
        <f t="shared" si="266"/>
        <v>0</v>
      </c>
      <c r="AM137" s="469">
        <f t="shared" si="267"/>
        <v>0</v>
      </c>
      <c r="AN137" s="470">
        <f t="shared" si="268"/>
        <v>0</v>
      </c>
      <c r="AO137" s="469">
        <f t="shared" si="217"/>
        <v>0</v>
      </c>
      <c r="AP137" s="469">
        <f t="shared" si="218"/>
        <v>0</v>
      </c>
      <c r="AQ137" s="471">
        <f t="shared" si="269"/>
        <v>0</v>
      </c>
      <c r="AR137" s="472">
        <f t="shared" si="222"/>
        <v>0</v>
      </c>
      <c r="AS137" s="422"/>
      <c r="AT137" s="423">
        <f t="shared" si="270"/>
        <v>0</v>
      </c>
      <c r="AU137" s="422"/>
      <c r="AV137" s="315">
        <f t="shared" si="271"/>
        <v>0</v>
      </c>
      <c r="AW137" s="422"/>
      <c r="AX137" s="422"/>
      <c r="AY137" s="315">
        <f t="shared" si="272"/>
        <v>0</v>
      </c>
      <c r="AZ137" s="315">
        <f>(AQ137)*'Datos Mes'!$B$27+DB137</f>
        <v>0</v>
      </c>
      <c r="BA137" s="421"/>
      <c r="BB137" s="427"/>
      <c r="BC137" s="438"/>
      <c r="BF137" s="473"/>
      <c r="BG137" s="317">
        <f>(COUNTIF($D137:$AI137,"LL")+DL137)*(AS137-'Datos Mes'!$B$23)</f>
        <v>0</v>
      </c>
      <c r="BH137" s="474">
        <f t="shared" si="273"/>
        <v>0</v>
      </c>
      <c r="BI137" s="402"/>
      <c r="BJ137" s="403"/>
      <c r="BK137" s="403"/>
      <c r="BL137" s="403"/>
      <c r="BM137" s="403"/>
      <c r="BN137" s="403"/>
      <c r="BO137" s="403"/>
      <c r="BP137" s="403"/>
      <c r="BQ137" s="403"/>
      <c r="BR137" s="403"/>
      <c r="BS137" s="403"/>
      <c r="BT137" s="404"/>
      <c r="BU137" s="404"/>
      <c r="BV137" s="404"/>
      <c r="BW137" s="405"/>
      <c r="BX137" s="406"/>
      <c r="BY137" s="403"/>
      <c r="BZ137" s="403"/>
      <c r="CA137" s="407"/>
      <c r="CB137" s="407"/>
      <c r="CC137" s="408"/>
      <c r="CD137" s="408"/>
      <c r="CE137" s="408"/>
      <c r="CF137" s="408"/>
      <c r="CG137" s="408"/>
      <c r="CH137" s="407"/>
      <c r="CI137" s="407"/>
      <c r="CJ137" s="408"/>
      <c r="CK137" s="408"/>
      <c r="CL137" s="408"/>
      <c r="CM137" s="408"/>
      <c r="CN137" s="408"/>
      <c r="CO137" s="407"/>
      <c r="CP137" s="409"/>
      <c r="CQ137" s="410"/>
      <c r="CR137" s="411"/>
      <c r="CS137" s="410"/>
      <c r="CT137" s="410"/>
      <c r="CU137" s="410"/>
      <c r="CV137" s="410"/>
      <c r="CW137" s="410"/>
      <c r="CX137" s="404"/>
      <c r="CY137" s="404"/>
      <c r="CZ137" s="320">
        <f t="shared" si="274"/>
        <v>0</v>
      </c>
      <c r="DA137" s="321"/>
      <c r="DB137" s="414"/>
      <c r="DC137" s="322">
        <f t="shared" si="275"/>
        <v>0</v>
      </c>
      <c r="DD137" s="413"/>
      <c r="DE137" s="414"/>
      <c r="DF137" s="323">
        <f t="shared" si="276"/>
        <v>0</v>
      </c>
      <c r="DG137" s="323">
        <f t="shared" si="277"/>
        <v>0</v>
      </c>
      <c r="DH137" s="324">
        <f t="shared" si="278"/>
        <v>0</v>
      </c>
      <c r="DI137" s="325">
        <f t="shared" si="279"/>
        <v>0</v>
      </c>
      <c r="DJ137" s="177"/>
      <c r="DK137" s="315">
        <f t="shared" si="280"/>
        <v>0</v>
      </c>
      <c r="DL137" s="315">
        <f t="shared" si="281"/>
        <v>0</v>
      </c>
      <c r="DM137" s="315">
        <f t="shared" si="282"/>
        <v>0</v>
      </c>
      <c r="DN137" s="415"/>
      <c r="DO137" s="416"/>
      <c r="DP137" s="416"/>
      <c r="DQ137" s="416"/>
      <c r="DR137" s="417"/>
      <c r="DS137" s="416"/>
      <c r="DT137" s="416"/>
      <c r="DU137" s="416"/>
      <c r="DV137" s="418"/>
      <c r="DW137" s="416"/>
      <c r="DX137" s="416"/>
      <c r="DY137" s="419"/>
      <c r="DZ137" s="419"/>
      <c r="EA137" s="420"/>
      <c r="EB137" s="313"/>
      <c r="EC137" s="329" t="s">
        <v>133</v>
      </c>
      <c r="EF137" s="330">
        <f>'Datos Mes'!$B$23</f>
        <v>7000</v>
      </c>
      <c r="EG137" s="330">
        <f t="shared" si="283"/>
        <v>0</v>
      </c>
      <c r="EH137" s="330">
        <f t="shared" si="284"/>
        <v>0</v>
      </c>
      <c r="EI137" s="330" t="e">
        <f t="shared" si="285"/>
        <v>#DIV/0!</v>
      </c>
      <c r="EJ137" s="330" t="e">
        <f t="shared" si="286"/>
        <v>#DIV/0!</v>
      </c>
      <c r="EK137" s="330">
        <f t="shared" si="287"/>
        <v>0</v>
      </c>
      <c r="EL137" s="330">
        <f t="shared" si="288"/>
        <v>0</v>
      </c>
      <c r="EM137" s="330">
        <f t="shared" si="289"/>
        <v>0</v>
      </c>
      <c r="EN137" s="330">
        <f>'Datos Mes'!$B$24*AL137</f>
        <v>0</v>
      </c>
      <c r="EO137" s="330" t="e">
        <f>IF(SUM(EH137:EN137)&gt;'Datos Mes'!$B$21,'Datos Mes'!$B$21,SUM(EH137:EN137))</f>
        <v>#DIV/0!</v>
      </c>
      <c r="EP137" s="330" t="e">
        <f>IF(SUM(EH137:EN137)&gt;'Datos Mes'!$B$21,SUM(EH137:EN137)-EO137,0)</f>
        <v>#DIV/0!</v>
      </c>
      <c r="EQ137" s="330"/>
      <c r="ER137" s="330" t="e">
        <f>LOOKUP(EO137/AL137,'Datos Mes'!$B$75:$B$82,'Datos Mes'!$C$75:$C$82)*EQ137</f>
        <v>#DIV/0!</v>
      </c>
      <c r="ES137" s="330">
        <f>'Datos Mes'!$B$25*$AQ137</f>
        <v>0</v>
      </c>
      <c r="ET137" s="330">
        <f>'Datos Mes'!$B$26*$AQ137</f>
        <v>0</v>
      </c>
      <c r="EU137" s="330">
        <f t="shared" si="290"/>
        <v>0</v>
      </c>
      <c r="EV137" s="331" t="e">
        <f t="shared" si="291"/>
        <v>#DIV/0!</v>
      </c>
      <c r="EW137" s="455" t="s">
        <v>244</v>
      </c>
      <c r="EX137" s="457"/>
      <c r="EY137" s="331" t="e">
        <f>'Datos Mes'!$B$28*EO137</f>
        <v>#DIV/0!</v>
      </c>
      <c r="EZ137" s="331" t="e">
        <f>IF(EX137*'Datos Mes'!$B$19-EY137&gt;0,EX137*'Datos Mes'!$B$19-EY137,0)</f>
        <v>#DIV/0!</v>
      </c>
      <c r="FA137" s="456" t="s">
        <v>233</v>
      </c>
      <c r="FB137" s="455" t="s">
        <v>245</v>
      </c>
      <c r="FC137" s="333"/>
      <c r="FD137" s="331" t="e">
        <f t="shared" si="292"/>
        <v>#DIV/0!</v>
      </c>
      <c r="FE137" s="331" t="e">
        <f>IF(SUM(EH137:EN137)&gt;'Datos Mes'!$B$22,'Datos Mes'!$B$22,SUM(EH137:EN137))</f>
        <v>#DIV/0!</v>
      </c>
      <c r="FF137" s="331" t="e">
        <f>FE137*'Datos Mes'!$B$30</f>
        <v>#DIV/0!</v>
      </c>
      <c r="FG137" s="331" t="e">
        <f t="shared" si="293"/>
        <v>#DIV/0!</v>
      </c>
      <c r="FH137" s="331" t="e">
        <f t="shared" si="294"/>
        <v>#DIV/0!</v>
      </c>
      <c r="FI137" s="334" t="e">
        <f>LOOKUP(FH137,'Datos Mes'!$B$54:$B$69,'Datos Mes'!$C$54:$C$69)</f>
        <v>#DIV/0!</v>
      </c>
      <c r="FJ137" s="331" t="e">
        <f>LOOKUP(FH137,'Datos Mes'!$B$54:$B$69,'Datos Mes'!$E$54:$E$69)</f>
        <v>#DIV/0!</v>
      </c>
      <c r="FK137" s="331" t="e">
        <f t="shared" si="295"/>
        <v>#DIV/0!</v>
      </c>
      <c r="FL137" s="331">
        <f t="shared" si="296"/>
        <v>0</v>
      </c>
      <c r="FM137" s="331">
        <f t="shared" si="297"/>
        <v>0</v>
      </c>
      <c r="FN137" s="331">
        <f t="shared" si="298"/>
        <v>0</v>
      </c>
      <c r="FO137" s="331" t="e">
        <f t="shared" si="299"/>
        <v>#DIV/0!</v>
      </c>
      <c r="FP137" s="331" t="e">
        <f t="shared" si="300"/>
        <v>#DIV/0!</v>
      </c>
      <c r="FQ137" s="335" t="e">
        <f t="shared" si="301"/>
        <v>#DIV/0!</v>
      </c>
      <c r="FS137" s="331" t="e">
        <f t="shared" si="302"/>
        <v>#DIV/0!</v>
      </c>
      <c r="FT137" s="331" t="e">
        <f>IF($FB137="Activo",LOOKUP($FA137,'Datos Mes'!$A$87:$A$92,'Datos Mes'!$C$87:$C$92),0)*$EO137</f>
        <v>#DIV/0!</v>
      </c>
      <c r="FU137" s="331" t="e">
        <f>IF($FB137="Activo",'Datos Mes'!$B$31,0)*$EO137</f>
        <v>#DIV/0!</v>
      </c>
      <c r="FV137" s="331" t="e">
        <f>'Datos Mes'!$B$32*$EO137</f>
        <v>#DIV/0!</v>
      </c>
      <c r="FW137" s="331" t="e">
        <f>'Datos Mes'!$D$28*$EO137</f>
        <v>#DIV/0!</v>
      </c>
      <c r="FX137" s="331" t="e">
        <f t="shared" si="303"/>
        <v>#DIV/0!</v>
      </c>
      <c r="FY137" s="331" t="e">
        <f t="shared" si="219"/>
        <v>#DIV/0!</v>
      </c>
      <c r="FZ137" s="331" t="e">
        <f t="shared" si="220"/>
        <v>#DIV/0!</v>
      </c>
      <c r="GA137" s="331">
        <f>(AS137+'Datos Mes'!B$24)*30/12</f>
        <v>9035.326086956522</v>
      </c>
      <c r="GB137" s="331" t="e">
        <f t="shared" si="304"/>
        <v>#DIV/0!</v>
      </c>
      <c r="GC137" s="331" t="e">
        <f t="shared" si="305"/>
        <v>#DIV/0!</v>
      </c>
      <c r="GD137" s="333" t="e">
        <f t="shared" si="306"/>
        <v>#DIV/0!</v>
      </c>
    </row>
    <row r="138" spans="1:186" s="329" customFormat="1" ht="15.75" customHeight="1">
      <c r="A138" s="421"/>
      <c r="B138" s="421"/>
      <c r="C138" s="311">
        <f t="shared" si="221"/>
        <v>0</v>
      </c>
      <c r="D138" s="429"/>
      <c r="E138" s="429"/>
      <c r="F138" s="429"/>
      <c r="G138" s="429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312"/>
      <c r="S138" s="430"/>
      <c r="T138" s="429"/>
      <c r="U138" s="429"/>
      <c r="V138" s="429"/>
      <c r="W138" s="429"/>
      <c r="X138" s="429"/>
      <c r="Y138" s="429"/>
      <c r="Z138" s="429"/>
      <c r="AA138" s="429"/>
      <c r="AB138" s="429"/>
      <c r="AC138" s="429"/>
      <c r="AD138" s="429"/>
      <c r="AE138" s="429"/>
      <c r="AF138" s="429"/>
      <c r="AG138" s="429"/>
      <c r="AH138" s="429"/>
      <c r="AI138" s="431"/>
      <c r="AJ138" s="328"/>
      <c r="AK138" s="314">
        <f t="shared" si="265"/>
        <v>0</v>
      </c>
      <c r="AL138" s="469">
        <f t="shared" si="266"/>
        <v>0</v>
      </c>
      <c r="AM138" s="469">
        <f t="shared" si="267"/>
        <v>0</v>
      </c>
      <c r="AN138" s="470">
        <f t="shared" si="268"/>
        <v>0</v>
      </c>
      <c r="AO138" s="469">
        <f t="shared" si="217"/>
        <v>0</v>
      </c>
      <c r="AP138" s="469">
        <f t="shared" si="218"/>
        <v>0</v>
      </c>
      <c r="AQ138" s="471">
        <f t="shared" si="269"/>
        <v>0</v>
      </c>
      <c r="AR138" s="472">
        <f t="shared" si="222"/>
        <v>0</v>
      </c>
      <c r="AS138" s="422"/>
      <c r="AT138" s="423">
        <f t="shared" si="270"/>
        <v>0</v>
      </c>
      <c r="AU138" s="422"/>
      <c r="AV138" s="315">
        <f t="shared" si="271"/>
        <v>0</v>
      </c>
      <c r="AW138" s="422"/>
      <c r="AX138" s="422"/>
      <c r="AY138" s="315">
        <f t="shared" si="272"/>
        <v>0</v>
      </c>
      <c r="AZ138" s="315">
        <f>(AQ138)*'Datos Mes'!$B$27+DB138</f>
        <v>0</v>
      </c>
      <c r="BA138" s="421"/>
      <c r="BB138" s="427"/>
      <c r="BC138" s="438"/>
      <c r="BF138" s="473"/>
      <c r="BG138" s="317">
        <f>(COUNTIF($D138:$AI138,"LL")+DL138)*(AS138-'Datos Mes'!$B$23)</f>
        <v>0</v>
      </c>
      <c r="BH138" s="474">
        <f t="shared" si="273"/>
        <v>0</v>
      </c>
      <c r="BI138" s="402"/>
      <c r="BJ138" s="403"/>
      <c r="BK138" s="403"/>
      <c r="BL138" s="403"/>
      <c r="BM138" s="403"/>
      <c r="BN138" s="403"/>
      <c r="BO138" s="403"/>
      <c r="BP138" s="403"/>
      <c r="BQ138" s="403"/>
      <c r="BR138" s="403"/>
      <c r="BS138" s="403"/>
      <c r="BT138" s="404"/>
      <c r="BU138" s="404"/>
      <c r="BV138" s="404"/>
      <c r="BW138" s="405"/>
      <c r="BX138" s="406"/>
      <c r="BY138" s="403"/>
      <c r="BZ138" s="403"/>
      <c r="CA138" s="407"/>
      <c r="CB138" s="407"/>
      <c r="CC138" s="408"/>
      <c r="CD138" s="408"/>
      <c r="CE138" s="408"/>
      <c r="CF138" s="408"/>
      <c r="CG138" s="408"/>
      <c r="CH138" s="407"/>
      <c r="CI138" s="407"/>
      <c r="CJ138" s="408"/>
      <c r="CK138" s="408"/>
      <c r="CL138" s="408"/>
      <c r="CM138" s="408"/>
      <c r="CN138" s="408"/>
      <c r="CO138" s="407"/>
      <c r="CP138" s="409"/>
      <c r="CQ138" s="410"/>
      <c r="CR138" s="411"/>
      <c r="CS138" s="410"/>
      <c r="CT138" s="410"/>
      <c r="CU138" s="410"/>
      <c r="CV138" s="410"/>
      <c r="CW138" s="410"/>
      <c r="CX138" s="404"/>
      <c r="CY138" s="404"/>
      <c r="CZ138" s="320">
        <f t="shared" si="274"/>
        <v>0</v>
      </c>
      <c r="DA138" s="321"/>
      <c r="DB138" s="414"/>
      <c r="DC138" s="322">
        <f t="shared" si="275"/>
        <v>0</v>
      </c>
      <c r="DD138" s="413"/>
      <c r="DE138" s="414"/>
      <c r="DF138" s="323">
        <f t="shared" si="276"/>
        <v>0</v>
      </c>
      <c r="DG138" s="323">
        <f t="shared" si="277"/>
        <v>0</v>
      </c>
      <c r="DH138" s="324">
        <f t="shared" si="278"/>
        <v>0</v>
      </c>
      <c r="DI138" s="325">
        <f t="shared" si="279"/>
        <v>0</v>
      </c>
      <c r="DJ138" s="177"/>
      <c r="DK138" s="315">
        <f t="shared" si="280"/>
        <v>0</v>
      </c>
      <c r="DL138" s="315">
        <f t="shared" si="281"/>
        <v>0</v>
      </c>
      <c r="DM138" s="315">
        <f t="shared" si="282"/>
        <v>0</v>
      </c>
      <c r="DN138" s="415"/>
      <c r="DO138" s="416"/>
      <c r="DP138" s="416"/>
      <c r="DQ138" s="416"/>
      <c r="DR138" s="417"/>
      <c r="DS138" s="416"/>
      <c r="DT138" s="416"/>
      <c r="DU138" s="416"/>
      <c r="DV138" s="418"/>
      <c r="DW138" s="416"/>
      <c r="DX138" s="416"/>
      <c r="DY138" s="419"/>
      <c r="DZ138" s="419"/>
      <c r="EA138" s="420"/>
      <c r="EB138" s="313"/>
      <c r="EC138" s="329" t="s">
        <v>133</v>
      </c>
      <c r="EF138" s="330">
        <f>'Datos Mes'!$B$23</f>
        <v>7000</v>
      </c>
      <c r="EG138" s="330">
        <f t="shared" si="283"/>
        <v>0</v>
      </c>
      <c r="EH138" s="330">
        <f t="shared" si="284"/>
        <v>0</v>
      </c>
      <c r="EI138" s="330" t="e">
        <f t="shared" si="285"/>
        <v>#DIV/0!</v>
      </c>
      <c r="EJ138" s="330" t="e">
        <f t="shared" si="286"/>
        <v>#DIV/0!</v>
      </c>
      <c r="EK138" s="330">
        <f t="shared" si="287"/>
        <v>0</v>
      </c>
      <c r="EL138" s="330">
        <f t="shared" si="288"/>
        <v>0</v>
      </c>
      <c r="EM138" s="330">
        <f t="shared" si="289"/>
        <v>0</v>
      </c>
      <c r="EN138" s="330">
        <f>'Datos Mes'!$B$24*AL138</f>
        <v>0</v>
      </c>
      <c r="EO138" s="330" t="e">
        <f>IF(SUM(EH138:EN138)&gt;'Datos Mes'!$B$21,'Datos Mes'!$B$21,SUM(EH138:EN138))</f>
        <v>#DIV/0!</v>
      </c>
      <c r="EP138" s="330" t="e">
        <f>IF(SUM(EH138:EN138)&gt;'Datos Mes'!$B$21,SUM(EH138:EN138)-EO138,0)</f>
        <v>#DIV/0!</v>
      </c>
      <c r="EQ138" s="330"/>
      <c r="ER138" s="330" t="e">
        <f>LOOKUP(EO138/AL138,'Datos Mes'!$B$75:$B$82,'Datos Mes'!$C$75:$C$82)*EQ138</f>
        <v>#DIV/0!</v>
      </c>
      <c r="ES138" s="330">
        <f>'Datos Mes'!$B$25*$AQ138</f>
        <v>0</v>
      </c>
      <c r="ET138" s="330">
        <f>'Datos Mes'!$B$26*$AQ138</f>
        <v>0</v>
      </c>
      <c r="EU138" s="330">
        <f t="shared" si="290"/>
        <v>0</v>
      </c>
      <c r="EV138" s="331" t="e">
        <f t="shared" si="291"/>
        <v>#DIV/0!</v>
      </c>
      <c r="EW138" s="455" t="s">
        <v>244</v>
      </c>
      <c r="EX138" s="457"/>
      <c r="EY138" s="331" t="e">
        <f>'Datos Mes'!$B$28*EO138</f>
        <v>#DIV/0!</v>
      </c>
      <c r="EZ138" s="331" t="e">
        <f>IF(EX138*'Datos Mes'!$B$19-EY138&gt;0,EX138*'Datos Mes'!$B$19-EY138,0)</f>
        <v>#DIV/0!</v>
      </c>
      <c r="FA138" s="456" t="s">
        <v>233</v>
      </c>
      <c r="FB138" s="455" t="s">
        <v>245</v>
      </c>
      <c r="FC138" s="333"/>
      <c r="FD138" s="331" t="e">
        <f t="shared" si="292"/>
        <v>#DIV/0!</v>
      </c>
      <c r="FE138" s="331" t="e">
        <f>IF(SUM(EH138:EN138)&gt;'Datos Mes'!$B$22,'Datos Mes'!$B$22,SUM(EH138:EN138))</f>
        <v>#DIV/0!</v>
      </c>
      <c r="FF138" s="331" t="e">
        <f>FE138*'Datos Mes'!$B$30</f>
        <v>#DIV/0!</v>
      </c>
      <c r="FG138" s="331" t="e">
        <f t="shared" si="293"/>
        <v>#DIV/0!</v>
      </c>
      <c r="FH138" s="331" t="e">
        <f t="shared" si="294"/>
        <v>#DIV/0!</v>
      </c>
      <c r="FI138" s="334" t="e">
        <f>LOOKUP(FH138,'Datos Mes'!$B$54:$B$69,'Datos Mes'!$C$54:$C$69)</f>
        <v>#DIV/0!</v>
      </c>
      <c r="FJ138" s="331" t="e">
        <f>LOOKUP(FH138,'Datos Mes'!$B$54:$B$69,'Datos Mes'!$E$54:$E$69)</f>
        <v>#DIV/0!</v>
      </c>
      <c r="FK138" s="331" t="e">
        <f t="shared" si="295"/>
        <v>#DIV/0!</v>
      </c>
      <c r="FL138" s="331">
        <f t="shared" si="296"/>
        <v>0</v>
      </c>
      <c r="FM138" s="331">
        <f t="shared" si="297"/>
        <v>0</v>
      </c>
      <c r="FN138" s="331">
        <f t="shared" si="298"/>
        <v>0</v>
      </c>
      <c r="FO138" s="331" t="e">
        <f t="shared" si="299"/>
        <v>#DIV/0!</v>
      </c>
      <c r="FP138" s="331" t="e">
        <f t="shared" si="300"/>
        <v>#DIV/0!</v>
      </c>
      <c r="FQ138" s="335" t="e">
        <f t="shared" si="301"/>
        <v>#DIV/0!</v>
      </c>
      <c r="FS138" s="331" t="e">
        <f t="shared" si="302"/>
        <v>#DIV/0!</v>
      </c>
      <c r="FT138" s="331" t="e">
        <f>IF($FB138="Activo",LOOKUP($FA138,'Datos Mes'!$A$87:$A$92,'Datos Mes'!$C$87:$C$92),0)*$EO138</f>
        <v>#DIV/0!</v>
      </c>
      <c r="FU138" s="331" t="e">
        <f>IF($FB138="Activo",'Datos Mes'!$B$31,0)*$EO138</f>
        <v>#DIV/0!</v>
      </c>
      <c r="FV138" s="331" t="e">
        <f>'Datos Mes'!$B$32*$EO138</f>
        <v>#DIV/0!</v>
      </c>
      <c r="FW138" s="331" t="e">
        <f>'Datos Mes'!$D$28*$EO138</f>
        <v>#DIV/0!</v>
      </c>
      <c r="FX138" s="331" t="e">
        <f t="shared" si="303"/>
        <v>#DIV/0!</v>
      </c>
      <c r="FY138" s="331" t="e">
        <f t="shared" si="219"/>
        <v>#DIV/0!</v>
      </c>
      <c r="FZ138" s="331" t="e">
        <f t="shared" si="220"/>
        <v>#DIV/0!</v>
      </c>
      <c r="GA138" s="331">
        <f>(AS138+'Datos Mes'!B$24)*30/12</f>
        <v>9035.326086956522</v>
      </c>
      <c r="GB138" s="331" t="e">
        <f t="shared" si="304"/>
        <v>#DIV/0!</v>
      </c>
      <c r="GC138" s="331" t="e">
        <f t="shared" si="305"/>
        <v>#DIV/0!</v>
      </c>
      <c r="GD138" s="333" t="e">
        <f t="shared" si="306"/>
        <v>#DIV/0!</v>
      </c>
    </row>
    <row r="139" spans="1:186" s="329" customFormat="1" ht="15.75" customHeight="1">
      <c r="A139" s="421"/>
      <c r="B139" s="421"/>
      <c r="C139" s="311">
        <f t="shared" si="221"/>
        <v>0</v>
      </c>
      <c r="D139" s="429"/>
      <c r="E139" s="429"/>
      <c r="F139" s="429"/>
      <c r="G139" s="429"/>
      <c r="H139" s="429"/>
      <c r="I139" s="429"/>
      <c r="J139" s="429"/>
      <c r="K139" s="429"/>
      <c r="L139" s="429"/>
      <c r="M139" s="429"/>
      <c r="N139" s="429"/>
      <c r="O139" s="429"/>
      <c r="P139" s="429"/>
      <c r="Q139" s="429"/>
      <c r="R139" s="312"/>
      <c r="S139" s="430"/>
      <c r="T139" s="429"/>
      <c r="U139" s="429"/>
      <c r="V139" s="429"/>
      <c r="W139" s="429"/>
      <c r="X139" s="429"/>
      <c r="Y139" s="429"/>
      <c r="Z139" s="429"/>
      <c r="AA139" s="429"/>
      <c r="AB139" s="429"/>
      <c r="AC139" s="429"/>
      <c r="AD139" s="429"/>
      <c r="AE139" s="429"/>
      <c r="AF139" s="429"/>
      <c r="AG139" s="429"/>
      <c r="AH139" s="429"/>
      <c r="AI139" s="431"/>
      <c r="AJ139" s="328"/>
      <c r="AK139" s="314">
        <f t="shared" si="265"/>
        <v>0</v>
      </c>
      <c r="AL139" s="469">
        <f t="shared" si="266"/>
        <v>0</v>
      </c>
      <c r="AM139" s="469">
        <f t="shared" si="267"/>
        <v>0</v>
      </c>
      <c r="AN139" s="470">
        <f t="shared" si="268"/>
        <v>0</v>
      </c>
      <c r="AO139" s="469">
        <f t="shared" si="217"/>
        <v>0</v>
      </c>
      <c r="AP139" s="469">
        <f t="shared" si="218"/>
        <v>0</v>
      </c>
      <c r="AQ139" s="471">
        <f t="shared" si="269"/>
        <v>0</v>
      </c>
      <c r="AR139" s="472">
        <f t="shared" si="222"/>
        <v>0</v>
      </c>
      <c r="AS139" s="422"/>
      <c r="AT139" s="423">
        <f t="shared" si="270"/>
        <v>0</v>
      </c>
      <c r="AU139" s="422"/>
      <c r="AV139" s="315">
        <f t="shared" si="271"/>
        <v>0</v>
      </c>
      <c r="AW139" s="422"/>
      <c r="AX139" s="422"/>
      <c r="AY139" s="315">
        <f t="shared" si="272"/>
        <v>0</v>
      </c>
      <c r="AZ139" s="315">
        <f>(AQ139)*'Datos Mes'!$B$27+DB139</f>
        <v>0</v>
      </c>
      <c r="BA139" s="421"/>
      <c r="BB139" s="427"/>
      <c r="BC139" s="438"/>
      <c r="BF139" s="473"/>
      <c r="BG139" s="317">
        <f>(COUNTIF($D139:$AI139,"LL")+DL139)*(AS139-'Datos Mes'!$B$23)</f>
        <v>0</v>
      </c>
      <c r="BH139" s="474">
        <f t="shared" si="273"/>
        <v>0</v>
      </c>
      <c r="BI139" s="402"/>
      <c r="BJ139" s="403"/>
      <c r="BK139" s="403"/>
      <c r="BL139" s="403"/>
      <c r="BM139" s="403"/>
      <c r="BN139" s="403"/>
      <c r="BO139" s="403"/>
      <c r="BP139" s="403"/>
      <c r="BQ139" s="403"/>
      <c r="BR139" s="403"/>
      <c r="BS139" s="403"/>
      <c r="BT139" s="404"/>
      <c r="BU139" s="404"/>
      <c r="BV139" s="404"/>
      <c r="BW139" s="405"/>
      <c r="BX139" s="406"/>
      <c r="BY139" s="403"/>
      <c r="BZ139" s="403"/>
      <c r="CA139" s="407"/>
      <c r="CB139" s="407"/>
      <c r="CC139" s="408"/>
      <c r="CD139" s="408"/>
      <c r="CE139" s="408"/>
      <c r="CF139" s="408"/>
      <c r="CG139" s="408"/>
      <c r="CH139" s="407"/>
      <c r="CI139" s="407"/>
      <c r="CJ139" s="408"/>
      <c r="CK139" s="408"/>
      <c r="CL139" s="408"/>
      <c r="CM139" s="408"/>
      <c r="CN139" s="408"/>
      <c r="CO139" s="407"/>
      <c r="CP139" s="409"/>
      <c r="CQ139" s="410"/>
      <c r="CR139" s="411"/>
      <c r="CS139" s="410"/>
      <c r="CT139" s="410"/>
      <c r="CU139" s="410"/>
      <c r="CV139" s="410"/>
      <c r="CW139" s="410"/>
      <c r="CX139" s="404"/>
      <c r="CY139" s="404"/>
      <c r="CZ139" s="320">
        <f t="shared" si="274"/>
        <v>0</v>
      </c>
      <c r="DA139" s="321"/>
      <c r="DB139" s="414"/>
      <c r="DC139" s="322">
        <f t="shared" si="275"/>
        <v>0</v>
      </c>
      <c r="DD139" s="413"/>
      <c r="DE139" s="414"/>
      <c r="DF139" s="323">
        <f t="shared" si="276"/>
        <v>0</v>
      </c>
      <c r="DG139" s="323">
        <f t="shared" si="277"/>
        <v>0</v>
      </c>
      <c r="DH139" s="324">
        <f t="shared" si="278"/>
        <v>0</v>
      </c>
      <c r="DI139" s="325">
        <f t="shared" si="279"/>
        <v>0</v>
      </c>
      <c r="DJ139" s="177"/>
      <c r="DK139" s="315">
        <f t="shared" si="280"/>
        <v>0</v>
      </c>
      <c r="DL139" s="315">
        <f t="shared" si="281"/>
        <v>0</v>
      </c>
      <c r="DM139" s="315">
        <f t="shared" si="282"/>
        <v>0</v>
      </c>
      <c r="DN139" s="415"/>
      <c r="DO139" s="416"/>
      <c r="DP139" s="416"/>
      <c r="DQ139" s="416"/>
      <c r="DR139" s="417"/>
      <c r="DS139" s="416"/>
      <c r="DT139" s="416"/>
      <c r="DU139" s="416"/>
      <c r="DV139" s="418"/>
      <c r="DW139" s="416"/>
      <c r="DX139" s="416"/>
      <c r="DY139" s="419"/>
      <c r="DZ139" s="419"/>
      <c r="EA139" s="420"/>
      <c r="EB139" s="313"/>
      <c r="EC139" s="329" t="s">
        <v>133</v>
      </c>
      <c r="EF139" s="330">
        <f>'Datos Mes'!$B$23</f>
        <v>7000</v>
      </c>
      <c r="EG139" s="330">
        <f t="shared" si="283"/>
        <v>0</v>
      </c>
      <c r="EH139" s="330">
        <f t="shared" si="284"/>
        <v>0</v>
      </c>
      <c r="EI139" s="330" t="e">
        <f t="shared" si="285"/>
        <v>#DIV/0!</v>
      </c>
      <c r="EJ139" s="330" t="e">
        <f t="shared" si="286"/>
        <v>#DIV/0!</v>
      </c>
      <c r="EK139" s="330">
        <f t="shared" si="287"/>
        <v>0</v>
      </c>
      <c r="EL139" s="330">
        <f t="shared" si="288"/>
        <v>0</v>
      </c>
      <c r="EM139" s="330">
        <f t="shared" si="289"/>
        <v>0</v>
      </c>
      <c r="EN139" s="330">
        <f>'Datos Mes'!$B$24*AL139</f>
        <v>0</v>
      </c>
      <c r="EO139" s="330" t="e">
        <f>IF(SUM(EH139:EN139)&gt;'Datos Mes'!$B$21,'Datos Mes'!$B$21,SUM(EH139:EN139))</f>
        <v>#DIV/0!</v>
      </c>
      <c r="EP139" s="330" t="e">
        <f>IF(SUM(EH139:EN139)&gt;'Datos Mes'!$B$21,SUM(EH139:EN139)-EO139,0)</f>
        <v>#DIV/0!</v>
      </c>
      <c r="EQ139" s="330"/>
      <c r="ER139" s="330" t="e">
        <f>LOOKUP(EO139/AL139,'Datos Mes'!$B$75:$B$82,'Datos Mes'!$C$75:$C$82)*EQ139</f>
        <v>#DIV/0!</v>
      </c>
      <c r="ES139" s="330">
        <f>'Datos Mes'!$B$25*$AQ139</f>
        <v>0</v>
      </c>
      <c r="ET139" s="330">
        <f>'Datos Mes'!$B$26*$AQ139</f>
        <v>0</v>
      </c>
      <c r="EU139" s="330">
        <f t="shared" si="290"/>
        <v>0</v>
      </c>
      <c r="EV139" s="331" t="e">
        <f t="shared" si="291"/>
        <v>#DIV/0!</v>
      </c>
      <c r="EW139" s="455" t="s">
        <v>244</v>
      </c>
      <c r="EX139" s="457"/>
      <c r="EY139" s="331" t="e">
        <f>'Datos Mes'!$B$28*EO139</f>
        <v>#DIV/0!</v>
      </c>
      <c r="EZ139" s="331" t="e">
        <f>IF(EX139*'Datos Mes'!$B$19-EY139&gt;0,EX139*'Datos Mes'!$B$19-EY139,0)</f>
        <v>#DIV/0!</v>
      </c>
      <c r="FA139" s="456" t="s">
        <v>233</v>
      </c>
      <c r="FB139" s="455" t="s">
        <v>245</v>
      </c>
      <c r="FC139" s="333"/>
      <c r="FD139" s="331" t="e">
        <f t="shared" si="292"/>
        <v>#DIV/0!</v>
      </c>
      <c r="FE139" s="331" t="e">
        <f>IF(SUM(EH139:EN139)&gt;'Datos Mes'!$B$22,'Datos Mes'!$B$22,SUM(EH139:EN139))</f>
        <v>#DIV/0!</v>
      </c>
      <c r="FF139" s="331" t="e">
        <f>FE139*'Datos Mes'!$B$30</f>
        <v>#DIV/0!</v>
      </c>
      <c r="FG139" s="331" t="e">
        <f t="shared" si="293"/>
        <v>#DIV/0!</v>
      </c>
      <c r="FH139" s="331" t="e">
        <f t="shared" si="294"/>
        <v>#DIV/0!</v>
      </c>
      <c r="FI139" s="334" t="e">
        <f>LOOKUP(FH139,'Datos Mes'!$B$54:$B$69,'Datos Mes'!$C$54:$C$69)</f>
        <v>#DIV/0!</v>
      </c>
      <c r="FJ139" s="331" t="e">
        <f>LOOKUP(FH139,'Datos Mes'!$B$54:$B$69,'Datos Mes'!$E$54:$E$69)</f>
        <v>#DIV/0!</v>
      </c>
      <c r="FK139" s="331" t="e">
        <f t="shared" si="295"/>
        <v>#DIV/0!</v>
      </c>
      <c r="FL139" s="331">
        <f t="shared" si="296"/>
        <v>0</v>
      </c>
      <c r="FM139" s="331">
        <f t="shared" si="297"/>
        <v>0</v>
      </c>
      <c r="FN139" s="331">
        <f t="shared" si="298"/>
        <v>0</v>
      </c>
      <c r="FO139" s="331" t="e">
        <f t="shared" si="299"/>
        <v>#DIV/0!</v>
      </c>
      <c r="FP139" s="331" t="e">
        <f t="shared" si="300"/>
        <v>#DIV/0!</v>
      </c>
      <c r="FQ139" s="335" t="e">
        <f t="shared" si="301"/>
        <v>#DIV/0!</v>
      </c>
      <c r="FS139" s="331" t="e">
        <f t="shared" si="302"/>
        <v>#DIV/0!</v>
      </c>
      <c r="FT139" s="331" t="e">
        <f>IF($FB139="Activo",LOOKUP($FA139,'Datos Mes'!$A$87:$A$92,'Datos Mes'!$C$87:$C$92),0)*$EO139</f>
        <v>#DIV/0!</v>
      </c>
      <c r="FU139" s="331" t="e">
        <f>IF($FB139="Activo",'Datos Mes'!$B$31,0)*$EO139</f>
        <v>#DIV/0!</v>
      </c>
      <c r="FV139" s="331" t="e">
        <f>'Datos Mes'!$B$32*$EO139</f>
        <v>#DIV/0!</v>
      </c>
      <c r="FW139" s="331" t="e">
        <f>'Datos Mes'!$D$28*$EO139</f>
        <v>#DIV/0!</v>
      </c>
      <c r="FX139" s="331" t="e">
        <f t="shared" si="303"/>
        <v>#DIV/0!</v>
      </c>
      <c r="FY139" s="331" t="e">
        <f t="shared" si="219"/>
        <v>#DIV/0!</v>
      </c>
      <c r="FZ139" s="331" t="e">
        <f t="shared" si="220"/>
        <v>#DIV/0!</v>
      </c>
      <c r="GA139" s="331">
        <f>(AS139+'Datos Mes'!B$24)*30/12</f>
        <v>9035.326086956522</v>
      </c>
      <c r="GB139" s="331" t="e">
        <f t="shared" si="304"/>
        <v>#DIV/0!</v>
      </c>
      <c r="GC139" s="331" t="e">
        <f t="shared" si="305"/>
        <v>#DIV/0!</v>
      </c>
      <c r="GD139" s="333" t="e">
        <f t="shared" si="306"/>
        <v>#DIV/0!</v>
      </c>
    </row>
    <row r="140" spans="1:186" s="329" customFormat="1" ht="15.75" customHeight="1">
      <c r="A140" s="421"/>
      <c r="B140" s="421"/>
      <c r="C140" s="311">
        <f t="shared" si="221"/>
        <v>0</v>
      </c>
      <c r="D140" s="429"/>
      <c r="E140" s="429"/>
      <c r="F140" s="429"/>
      <c r="G140" s="429"/>
      <c r="H140" s="429"/>
      <c r="I140" s="429"/>
      <c r="J140" s="429"/>
      <c r="K140" s="429"/>
      <c r="L140" s="429"/>
      <c r="M140" s="429"/>
      <c r="N140" s="429"/>
      <c r="O140" s="429"/>
      <c r="P140" s="429"/>
      <c r="Q140" s="429"/>
      <c r="R140" s="312"/>
      <c r="S140" s="430"/>
      <c r="T140" s="429"/>
      <c r="U140" s="429"/>
      <c r="V140" s="429"/>
      <c r="W140" s="429"/>
      <c r="X140" s="429"/>
      <c r="Y140" s="429"/>
      <c r="Z140" s="429"/>
      <c r="AA140" s="429"/>
      <c r="AB140" s="429"/>
      <c r="AC140" s="429"/>
      <c r="AD140" s="429"/>
      <c r="AE140" s="429"/>
      <c r="AF140" s="429"/>
      <c r="AG140" s="429"/>
      <c r="AH140" s="429"/>
      <c r="AI140" s="431"/>
      <c r="AJ140" s="328"/>
      <c r="AK140" s="314">
        <f t="shared" si="265"/>
        <v>0</v>
      </c>
      <c r="AL140" s="469">
        <f t="shared" si="266"/>
        <v>0</v>
      </c>
      <c r="AM140" s="469">
        <f t="shared" si="267"/>
        <v>0</v>
      </c>
      <c r="AN140" s="470">
        <f t="shared" si="268"/>
        <v>0</v>
      </c>
      <c r="AO140" s="469">
        <f t="shared" ref="AO140:AO203" si="307">COUNTIF($D140:$AI140,"X")+COUNTIF($D140:$AI140,"LL")+COUNTIF($D140:$AK140,"P")+COUNTIF($D140:$AI140,"R")+COUNTIF($D140:$AI140,"F")+COUNTIF($D140:$AI140,"V")</f>
        <v>0</v>
      </c>
      <c r="AP140" s="469">
        <f t="shared" ref="AP140:AP203" si="308">COUNTIF($D140:$AI140,"X")+COUNTIF($D140:$AK140,"S")+COUNTIF($D140:$AI140,"LL")+COUNTIF($D140:$AK140,"P")+COUNTIF($D140:$AI140,"R")+COUNTIF($D140:$AI140,"F")</f>
        <v>0</v>
      </c>
      <c r="AQ140" s="471">
        <f t="shared" si="269"/>
        <v>0</v>
      </c>
      <c r="AR140" s="472">
        <f t="shared" si="222"/>
        <v>0</v>
      </c>
      <c r="AS140" s="422"/>
      <c r="AT140" s="423">
        <f t="shared" si="270"/>
        <v>0</v>
      </c>
      <c r="AU140" s="422"/>
      <c r="AV140" s="315">
        <f t="shared" si="271"/>
        <v>0</v>
      </c>
      <c r="AW140" s="422"/>
      <c r="AX140" s="422"/>
      <c r="AY140" s="315">
        <f t="shared" si="272"/>
        <v>0</v>
      </c>
      <c r="AZ140" s="315">
        <f>(AQ140)*'Datos Mes'!$B$27+DB140</f>
        <v>0</v>
      </c>
      <c r="BA140" s="421"/>
      <c r="BB140" s="427"/>
      <c r="BC140" s="438"/>
      <c r="BF140" s="473"/>
      <c r="BG140" s="317">
        <f>(COUNTIF($D140:$AI140,"LL")+DL140)*(AS140-'Datos Mes'!$B$23)</f>
        <v>0</v>
      </c>
      <c r="BH140" s="474">
        <f t="shared" si="273"/>
        <v>0</v>
      </c>
      <c r="BI140" s="402"/>
      <c r="BJ140" s="403"/>
      <c r="BK140" s="403"/>
      <c r="BL140" s="403"/>
      <c r="BM140" s="403"/>
      <c r="BN140" s="403"/>
      <c r="BO140" s="403"/>
      <c r="BP140" s="403"/>
      <c r="BQ140" s="403"/>
      <c r="BR140" s="403"/>
      <c r="BS140" s="403"/>
      <c r="BT140" s="404"/>
      <c r="BU140" s="404"/>
      <c r="BV140" s="404"/>
      <c r="BW140" s="405"/>
      <c r="BX140" s="406"/>
      <c r="BY140" s="403"/>
      <c r="BZ140" s="403"/>
      <c r="CA140" s="407"/>
      <c r="CB140" s="407"/>
      <c r="CC140" s="408"/>
      <c r="CD140" s="408"/>
      <c r="CE140" s="408"/>
      <c r="CF140" s="408"/>
      <c r="CG140" s="408"/>
      <c r="CH140" s="407"/>
      <c r="CI140" s="407"/>
      <c r="CJ140" s="408"/>
      <c r="CK140" s="408"/>
      <c r="CL140" s="408"/>
      <c r="CM140" s="408"/>
      <c r="CN140" s="408"/>
      <c r="CO140" s="407"/>
      <c r="CP140" s="409"/>
      <c r="CQ140" s="410"/>
      <c r="CR140" s="411"/>
      <c r="CS140" s="410"/>
      <c r="CT140" s="410"/>
      <c r="CU140" s="410"/>
      <c r="CV140" s="410"/>
      <c r="CW140" s="410"/>
      <c r="CX140" s="404"/>
      <c r="CY140" s="404"/>
      <c r="CZ140" s="320">
        <f t="shared" si="274"/>
        <v>0</v>
      </c>
      <c r="DA140" s="321"/>
      <c r="DB140" s="414"/>
      <c r="DC140" s="322">
        <f t="shared" si="275"/>
        <v>0</v>
      </c>
      <c r="DD140" s="413"/>
      <c r="DE140" s="414"/>
      <c r="DF140" s="323">
        <f t="shared" si="276"/>
        <v>0</v>
      </c>
      <c r="DG140" s="323">
        <f t="shared" si="277"/>
        <v>0</v>
      </c>
      <c r="DH140" s="324">
        <f t="shared" si="278"/>
        <v>0</v>
      </c>
      <c r="DI140" s="325">
        <f t="shared" si="279"/>
        <v>0</v>
      </c>
      <c r="DJ140" s="177"/>
      <c r="DK140" s="315">
        <f t="shared" si="280"/>
        <v>0</v>
      </c>
      <c r="DL140" s="315">
        <f t="shared" si="281"/>
        <v>0</v>
      </c>
      <c r="DM140" s="315">
        <f t="shared" si="282"/>
        <v>0</v>
      </c>
      <c r="DN140" s="415"/>
      <c r="DO140" s="416"/>
      <c r="DP140" s="416"/>
      <c r="DQ140" s="416"/>
      <c r="DR140" s="417"/>
      <c r="DS140" s="416"/>
      <c r="DT140" s="416"/>
      <c r="DU140" s="416"/>
      <c r="DV140" s="418"/>
      <c r="DW140" s="416"/>
      <c r="DX140" s="416"/>
      <c r="DY140" s="419"/>
      <c r="DZ140" s="419"/>
      <c r="EA140" s="420"/>
      <c r="EB140" s="313"/>
      <c r="EC140" s="329" t="s">
        <v>133</v>
      </c>
      <c r="EF140" s="330">
        <f>'Datos Mes'!$B$23</f>
        <v>7000</v>
      </c>
      <c r="EG140" s="330">
        <f t="shared" si="283"/>
        <v>0</v>
      </c>
      <c r="EH140" s="330">
        <f t="shared" si="284"/>
        <v>0</v>
      </c>
      <c r="EI140" s="330" t="e">
        <f t="shared" si="285"/>
        <v>#DIV/0!</v>
      </c>
      <c r="EJ140" s="330" t="e">
        <f t="shared" si="286"/>
        <v>#DIV/0!</v>
      </c>
      <c r="EK140" s="330">
        <f t="shared" si="287"/>
        <v>0</v>
      </c>
      <c r="EL140" s="330">
        <f t="shared" si="288"/>
        <v>0</v>
      </c>
      <c r="EM140" s="330">
        <f t="shared" si="289"/>
        <v>0</v>
      </c>
      <c r="EN140" s="330">
        <f>'Datos Mes'!$B$24*AL140</f>
        <v>0</v>
      </c>
      <c r="EO140" s="330" t="e">
        <f>IF(SUM(EH140:EN140)&gt;'Datos Mes'!$B$21,'Datos Mes'!$B$21,SUM(EH140:EN140))</f>
        <v>#DIV/0!</v>
      </c>
      <c r="EP140" s="330" t="e">
        <f>IF(SUM(EH140:EN140)&gt;'Datos Mes'!$B$21,SUM(EH140:EN140)-EO140,0)</f>
        <v>#DIV/0!</v>
      </c>
      <c r="EQ140" s="330"/>
      <c r="ER140" s="330" t="e">
        <f>LOOKUP(EO140/AL140,'Datos Mes'!$B$75:$B$82,'Datos Mes'!$C$75:$C$82)*EQ140</f>
        <v>#DIV/0!</v>
      </c>
      <c r="ES140" s="330">
        <f>'Datos Mes'!$B$25*$AQ140</f>
        <v>0</v>
      </c>
      <c r="ET140" s="330">
        <f>'Datos Mes'!$B$26*$AQ140</f>
        <v>0</v>
      </c>
      <c r="EU140" s="330">
        <f t="shared" si="290"/>
        <v>0</v>
      </c>
      <c r="EV140" s="331" t="e">
        <f t="shared" si="291"/>
        <v>#DIV/0!</v>
      </c>
      <c r="EW140" s="455" t="s">
        <v>244</v>
      </c>
      <c r="EX140" s="457"/>
      <c r="EY140" s="331" t="e">
        <f>'Datos Mes'!$B$28*EO140</f>
        <v>#DIV/0!</v>
      </c>
      <c r="EZ140" s="331" t="e">
        <f>IF(EX140*'Datos Mes'!$B$19-EY140&gt;0,EX140*'Datos Mes'!$B$19-EY140,0)</f>
        <v>#DIV/0!</v>
      </c>
      <c r="FA140" s="456" t="s">
        <v>233</v>
      </c>
      <c r="FB140" s="455" t="s">
        <v>245</v>
      </c>
      <c r="FC140" s="333"/>
      <c r="FD140" s="331" t="e">
        <f t="shared" si="292"/>
        <v>#DIV/0!</v>
      </c>
      <c r="FE140" s="331" t="e">
        <f>IF(SUM(EH140:EN140)&gt;'Datos Mes'!$B$22,'Datos Mes'!$B$22,SUM(EH140:EN140))</f>
        <v>#DIV/0!</v>
      </c>
      <c r="FF140" s="331" t="e">
        <f>FE140*'Datos Mes'!$B$30</f>
        <v>#DIV/0!</v>
      </c>
      <c r="FG140" s="331" t="e">
        <f t="shared" si="293"/>
        <v>#DIV/0!</v>
      </c>
      <c r="FH140" s="331" t="e">
        <f t="shared" si="294"/>
        <v>#DIV/0!</v>
      </c>
      <c r="FI140" s="334" t="e">
        <f>LOOKUP(FH140,'Datos Mes'!$B$54:$B$69,'Datos Mes'!$C$54:$C$69)</f>
        <v>#DIV/0!</v>
      </c>
      <c r="FJ140" s="331" t="e">
        <f>LOOKUP(FH140,'Datos Mes'!$B$54:$B$69,'Datos Mes'!$E$54:$E$69)</f>
        <v>#DIV/0!</v>
      </c>
      <c r="FK140" s="331" t="e">
        <f t="shared" si="295"/>
        <v>#DIV/0!</v>
      </c>
      <c r="FL140" s="331">
        <f t="shared" si="296"/>
        <v>0</v>
      </c>
      <c r="FM140" s="331">
        <f t="shared" si="297"/>
        <v>0</v>
      </c>
      <c r="FN140" s="331">
        <f t="shared" si="298"/>
        <v>0</v>
      </c>
      <c r="FO140" s="331" t="e">
        <f t="shared" si="299"/>
        <v>#DIV/0!</v>
      </c>
      <c r="FP140" s="331" t="e">
        <f t="shared" si="300"/>
        <v>#DIV/0!</v>
      </c>
      <c r="FQ140" s="335" t="e">
        <f t="shared" si="301"/>
        <v>#DIV/0!</v>
      </c>
      <c r="FS140" s="331" t="e">
        <f t="shared" si="302"/>
        <v>#DIV/0!</v>
      </c>
      <c r="FT140" s="331" t="e">
        <f>IF($FB140="Activo",LOOKUP($FA140,'Datos Mes'!$A$87:$A$92,'Datos Mes'!$C$87:$C$92),0)*$EO140</f>
        <v>#DIV/0!</v>
      </c>
      <c r="FU140" s="331" t="e">
        <f>IF($FB140="Activo",'Datos Mes'!$B$31,0)*$EO140</f>
        <v>#DIV/0!</v>
      </c>
      <c r="FV140" s="331" t="e">
        <f>'Datos Mes'!$B$32*$EO140</f>
        <v>#DIV/0!</v>
      </c>
      <c r="FW140" s="331" t="e">
        <f>'Datos Mes'!$D$28*$EO140</f>
        <v>#DIV/0!</v>
      </c>
      <c r="FX140" s="331" t="e">
        <f t="shared" si="303"/>
        <v>#DIV/0!</v>
      </c>
      <c r="FY140" s="331" t="e">
        <f t="shared" ref="FY140:FY203" si="309">$FX140/($AL140+$AN140)*1.75</f>
        <v>#DIV/0!</v>
      </c>
      <c r="FZ140" s="331" t="e">
        <f t="shared" ref="FZ140:FZ203" si="310">$FX140/($AL140+$AN140)*13/12</f>
        <v>#DIV/0!</v>
      </c>
      <c r="GA140" s="331">
        <f>(AS140+'Datos Mes'!B$24)*30/12</f>
        <v>9035.326086956522</v>
      </c>
      <c r="GB140" s="331" t="e">
        <f t="shared" si="304"/>
        <v>#DIV/0!</v>
      </c>
      <c r="GC140" s="331" t="e">
        <f t="shared" si="305"/>
        <v>#DIV/0!</v>
      </c>
      <c r="GD140" s="333" t="e">
        <f t="shared" si="306"/>
        <v>#DIV/0!</v>
      </c>
    </row>
    <row r="141" spans="1:186" s="329" customFormat="1" ht="15.75" customHeight="1">
      <c r="A141" s="421"/>
      <c r="B141" s="421"/>
      <c r="C141" s="311">
        <f t="shared" ref="C141:C204" si="311">DK141</f>
        <v>0</v>
      </c>
      <c r="D141" s="429"/>
      <c r="E141" s="429"/>
      <c r="F141" s="429"/>
      <c r="G141" s="429"/>
      <c r="H141" s="429"/>
      <c r="I141" s="429"/>
      <c r="J141" s="429"/>
      <c r="K141" s="429"/>
      <c r="L141" s="429"/>
      <c r="M141" s="429"/>
      <c r="N141" s="429"/>
      <c r="O141" s="429"/>
      <c r="P141" s="429"/>
      <c r="Q141" s="429"/>
      <c r="R141" s="312"/>
      <c r="S141" s="430"/>
      <c r="T141" s="429"/>
      <c r="U141" s="429"/>
      <c r="V141" s="429"/>
      <c r="W141" s="429"/>
      <c r="X141" s="429"/>
      <c r="Y141" s="429"/>
      <c r="Z141" s="429"/>
      <c r="AA141" s="429"/>
      <c r="AB141" s="429"/>
      <c r="AC141" s="429"/>
      <c r="AD141" s="429"/>
      <c r="AE141" s="429"/>
      <c r="AF141" s="429"/>
      <c r="AG141" s="429"/>
      <c r="AH141" s="429"/>
      <c r="AI141" s="431"/>
      <c r="AJ141" s="328"/>
      <c r="AK141" s="314">
        <f t="shared" si="265"/>
        <v>0</v>
      </c>
      <c r="AL141" s="469">
        <f t="shared" si="266"/>
        <v>0</v>
      </c>
      <c r="AM141" s="469">
        <f t="shared" si="267"/>
        <v>0</v>
      </c>
      <c r="AN141" s="470">
        <f t="shared" si="268"/>
        <v>0</v>
      </c>
      <c r="AO141" s="469">
        <f t="shared" si="307"/>
        <v>0</v>
      </c>
      <c r="AP141" s="469">
        <f t="shared" si="308"/>
        <v>0</v>
      </c>
      <c r="AQ141" s="471">
        <f t="shared" si="269"/>
        <v>0</v>
      </c>
      <c r="AR141" s="472">
        <f t="shared" ref="AR141:AR204" si="312">AQ141</f>
        <v>0</v>
      </c>
      <c r="AS141" s="422"/>
      <c r="AT141" s="423">
        <f t="shared" si="270"/>
        <v>0</v>
      </c>
      <c r="AU141" s="422"/>
      <c r="AV141" s="315">
        <f t="shared" si="271"/>
        <v>0</v>
      </c>
      <c r="AW141" s="422"/>
      <c r="AX141" s="422"/>
      <c r="AY141" s="315">
        <f t="shared" si="272"/>
        <v>0</v>
      </c>
      <c r="AZ141" s="315">
        <f>(AQ141)*'Datos Mes'!$B$27+DB141</f>
        <v>0</v>
      </c>
      <c r="BA141" s="421"/>
      <c r="BB141" s="427"/>
      <c r="BC141" s="438"/>
      <c r="BF141" s="473"/>
      <c r="BG141" s="317">
        <f>(COUNTIF($D141:$AI141,"LL")+DL141)*(AS141-'Datos Mes'!$B$23)</f>
        <v>0</v>
      </c>
      <c r="BH141" s="474">
        <f t="shared" si="273"/>
        <v>0</v>
      </c>
      <c r="BI141" s="402"/>
      <c r="BJ141" s="403"/>
      <c r="BK141" s="403"/>
      <c r="BL141" s="403"/>
      <c r="BM141" s="403"/>
      <c r="BN141" s="403"/>
      <c r="BO141" s="403"/>
      <c r="BP141" s="403"/>
      <c r="BQ141" s="403"/>
      <c r="BR141" s="403"/>
      <c r="BS141" s="403"/>
      <c r="BT141" s="404"/>
      <c r="BU141" s="404"/>
      <c r="BV141" s="404"/>
      <c r="BW141" s="405"/>
      <c r="BX141" s="406"/>
      <c r="BY141" s="403"/>
      <c r="BZ141" s="403"/>
      <c r="CA141" s="407"/>
      <c r="CB141" s="407"/>
      <c r="CC141" s="408"/>
      <c r="CD141" s="408"/>
      <c r="CE141" s="408"/>
      <c r="CF141" s="408"/>
      <c r="CG141" s="408"/>
      <c r="CH141" s="407"/>
      <c r="CI141" s="407"/>
      <c r="CJ141" s="408"/>
      <c r="CK141" s="408"/>
      <c r="CL141" s="408"/>
      <c r="CM141" s="408"/>
      <c r="CN141" s="408"/>
      <c r="CO141" s="407"/>
      <c r="CP141" s="409"/>
      <c r="CQ141" s="410"/>
      <c r="CR141" s="411"/>
      <c r="CS141" s="410"/>
      <c r="CT141" s="410"/>
      <c r="CU141" s="410"/>
      <c r="CV141" s="410"/>
      <c r="CW141" s="410"/>
      <c r="CX141" s="404"/>
      <c r="CY141" s="404"/>
      <c r="CZ141" s="320">
        <f t="shared" si="274"/>
        <v>0</v>
      </c>
      <c r="DA141" s="321"/>
      <c r="DB141" s="414"/>
      <c r="DC141" s="322">
        <f t="shared" si="275"/>
        <v>0</v>
      </c>
      <c r="DD141" s="413"/>
      <c r="DE141" s="414"/>
      <c r="DF141" s="323">
        <f t="shared" si="276"/>
        <v>0</v>
      </c>
      <c r="DG141" s="323">
        <f t="shared" si="277"/>
        <v>0</v>
      </c>
      <c r="DH141" s="324">
        <f t="shared" si="278"/>
        <v>0</v>
      </c>
      <c r="DI141" s="325">
        <f t="shared" si="279"/>
        <v>0</v>
      </c>
      <c r="DJ141" s="177"/>
      <c r="DK141" s="315">
        <f t="shared" si="280"/>
        <v>0</v>
      </c>
      <c r="DL141" s="315">
        <f t="shared" si="281"/>
        <v>0</v>
      </c>
      <c r="DM141" s="315">
        <f t="shared" si="282"/>
        <v>0</v>
      </c>
      <c r="DN141" s="415"/>
      <c r="DO141" s="416"/>
      <c r="DP141" s="416"/>
      <c r="DQ141" s="416"/>
      <c r="DR141" s="417"/>
      <c r="DS141" s="416"/>
      <c r="DT141" s="416"/>
      <c r="DU141" s="416"/>
      <c r="DV141" s="418"/>
      <c r="DW141" s="416"/>
      <c r="DX141" s="416"/>
      <c r="DY141" s="419"/>
      <c r="DZ141" s="419"/>
      <c r="EA141" s="420"/>
      <c r="EB141" s="313"/>
      <c r="EC141" s="329" t="s">
        <v>133</v>
      </c>
      <c r="EF141" s="330">
        <f>'Datos Mes'!$B$23</f>
        <v>7000</v>
      </c>
      <c r="EG141" s="330">
        <f t="shared" si="283"/>
        <v>0</v>
      </c>
      <c r="EH141" s="330">
        <f t="shared" si="284"/>
        <v>0</v>
      </c>
      <c r="EI141" s="330" t="e">
        <f t="shared" si="285"/>
        <v>#DIV/0!</v>
      </c>
      <c r="EJ141" s="330" t="e">
        <f t="shared" si="286"/>
        <v>#DIV/0!</v>
      </c>
      <c r="EK141" s="330">
        <f t="shared" si="287"/>
        <v>0</v>
      </c>
      <c r="EL141" s="330">
        <f t="shared" si="288"/>
        <v>0</v>
      </c>
      <c r="EM141" s="330">
        <f t="shared" si="289"/>
        <v>0</v>
      </c>
      <c r="EN141" s="330">
        <f>'Datos Mes'!$B$24*AL141</f>
        <v>0</v>
      </c>
      <c r="EO141" s="330" t="e">
        <f>IF(SUM(EH141:EN141)&gt;'Datos Mes'!$B$21,'Datos Mes'!$B$21,SUM(EH141:EN141))</f>
        <v>#DIV/0!</v>
      </c>
      <c r="EP141" s="330" t="e">
        <f>IF(SUM(EH141:EN141)&gt;'Datos Mes'!$B$21,SUM(EH141:EN141)-EO141,0)</f>
        <v>#DIV/0!</v>
      </c>
      <c r="EQ141" s="330"/>
      <c r="ER141" s="330" t="e">
        <f>LOOKUP(EO141/AL141,'Datos Mes'!$B$75:$B$82,'Datos Mes'!$C$75:$C$82)*EQ141</f>
        <v>#DIV/0!</v>
      </c>
      <c r="ES141" s="330">
        <f>'Datos Mes'!$B$25*$AQ141</f>
        <v>0</v>
      </c>
      <c r="ET141" s="330">
        <f>'Datos Mes'!$B$26*$AQ141</f>
        <v>0</v>
      </c>
      <c r="EU141" s="330">
        <f t="shared" si="290"/>
        <v>0</v>
      </c>
      <c r="EV141" s="331" t="e">
        <f t="shared" si="291"/>
        <v>#DIV/0!</v>
      </c>
      <c r="EW141" s="455" t="s">
        <v>244</v>
      </c>
      <c r="EX141" s="457"/>
      <c r="EY141" s="331" t="e">
        <f>'Datos Mes'!$B$28*EO141</f>
        <v>#DIV/0!</v>
      </c>
      <c r="EZ141" s="331" t="e">
        <f>IF(EX141*'Datos Mes'!$B$19-EY141&gt;0,EX141*'Datos Mes'!$B$19-EY141,0)</f>
        <v>#DIV/0!</v>
      </c>
      <c r="FA141" s="456" t="s">
        <v>233</v>
      </c>
      <c r="FB141" s="455" t="s">
        <v>245</v>
      </c>
      <c r="FC141" s="333"/>
      <c r="FD141" s="331" t="e">
        <f t="shared" si="292"/>
        <v>#DIV/0!</v>
      </c>
      <c r="FE141" s="331" t="e">
        <f>IF(SUM(EH141:EN141)&gt;'Datos Mes'!$B$22,'Datos Mes'!$B$22,SUM(EH141:EN141))</f>
        <v>#DIV/0!</v>
      </c>
      <c r="FF141" s="331" t="e">
        <f>FE141*'Datos Mes'!$B$30</f>
        <v>#DIV/0!</v>
      </c>
      <c r="FG141" s="331" t="e">
        <f t="shared" si="293"/>
        <v>#DIV/0!</v>
      </c>
      <c r="FH141" s="331" t="e">
        <f t="shared" si="294"/>
        <v>#DIV/0!</v>
      </c>
      <c r="FI141" s="334" t="e">
        <f>LOOKUP(FH141,'Datos Mes'!$B$54:$B$69,'Datos Mes'!$C$54:$C$69)</f>
        <v>#DIV/0!</v>
      </c>
      <c r="FJ141" s="331" t="e">
        <f>LOOKUP(FH141,'Datos Mes'!$B$54:$B$69,'Datos Mes'!$E$54:$E$69)</f>
        <v>#DIV/0!</v>
      </c>
      <c r="FK141" s="331" t="e">
        <f t="shared" si="295"/>
        <v>#DIV/0!</v>
      </c>
      <c r="FL141" s="331">
        <f t="shared" si="296"/>
        <v>0</v>
      </c>
      <c r="FM141" s="331">
        <f t="shared" si="297"/>
        <v>0</v>
      </c>
      <c r="FN141" s="331">
        <f t="shared" si="298"/>
        <v>0</v>
      </c>
      <c r="FO141" s="331" t="e">
        <f t="shared" si="299"/>
        <v>#DIV/0!</v>
      </c>
      <c r="FP141" s="331" t="e">
        <f t="shared" si="300"/>
        <v>#DIV/0!</v>
      </c>
      <c r="FQ141" s="335" t="e">
        <f t="shared" si="301"/>
        <v>#DIV/0!</v>
      </c>
      <c r="FS141" s="331" t="e">
        <f t="shared" si="302"/>
        <v>#DIV/0!</v>
      </c>
      <c r="FT141" s="331" t="e">
        <f>IF($FB141="Activo",LOOKUP($FA141,'Datos Mes'!$A$87:$A$92,'Datos Mes'!$C$87:$C$92),0)*$EO141</f>
        <v>#DIV/0!</v>
      </c>
      <c r="FU141" s="331" t="e">
        <f>IF($FB141="Activo",'Datos Mes'!$B$31,0)*$EO141</f>
        <v>#DIV/0!</v>
      </c>
      <c r="FV141" s="331" t="e">
        <f>'Datos Mes'!$B$32*$EO141</f>
        <v>#DIV/0!</v>
      </c>
      <c r="FW141" s="331" t="e">
        <f>'Datos Mes'!$D$28*$EO141</f>
        <v>#DIV/0!</v>
      </c>
      <c r="FX141" s="331" t="e">
        <f t="shared" si="303"/>
        <v>#DIV/0!</v>
      </c>
      <c r="FY141" s="331" t="e">
        <f t="shared" si="309"/>
        <v>#DIV/0!</v>
      </c>
      <c r="FZ141" s="331" t="e">
        <f t="shared" si="310"/>
        <v>#DIV/0!</v>
      </c>
      <c r="GA141" s="331">
        <f>(AS141+'Datos Mes'!B$24)*30/12</f>
        <v>9035.326086956522</v>
      </c>
      <c r="GB141" s="331" t="e">
        <f t="shared" si="304"/>
        <v>#DIV/0!</v>
      </c>
      <c r="GC141" s="331" t="e">
        <f t="shared" si="305"/>
        <v>#DIV/0!</v>
      </c>
      <c r="GD141" s="333" t="e">
        <f t="shared" si="306"/>
        <v>#DIV/0!</v>
      </c>
    </row>
    <row r="142" spans="1:186" s="329" customFormat="1" ht="15.75" customHeight="1">
      <c r="A142" s="421"/>
      <c r="B142" s="421"/>
      <c r="C142" s="311">
        <f t="shared" si="311"/>
        <v>0</v>
      </c>
      <c r="D142" s="429"/>
      <c r="E142" s="429"/>
      <c r="F142" s="429"/>
      <c r="G142" s="429"/>
      <c r="H142" s="429"/>
      <c r="I142" s="429"/>
      <c r="J142" s="429"/>
      <c r="K142" s="429"/>
      <c r="L142" s="429"/>
      <c r="M142" s="429"/>
      <c r="N142" s="429"/>
      <c r="O142" s="429"/>
      <c r="P142" s="429"/>
      <c r="Q142" s="429"/>
      <c r="R142" s="312"/>
      <c r="S142" s="430"/>
      <c r="T142" s="429"/>
      <c r="U142" s="429"/>
      <c r="V142" s="429"/>
      <c r="W142" s="429"/>
      <c r="X142" s="429"/>
      <c r="Y142" s="429"/>
      <c r="Z142" s="429"/>
      <c r="AA142" s="429"/>
      <c r="AB142" s="429"/>
      <c r="AC142" s="429"/>
      <c r="AD142" s="429"/>
      <c r="AE142" s="429"/>
      <c r="AF142" s="429"/>
      <c r="AG142" s="429"/>
      <c r="AH142" s="429"/>
      <c r="AI142" s="431"/>
      <c r="AJ142" s="328"/>
      <c r="AK142" s="314">
        <f t="shared" si="265"/>
        <v>0</v>
      </c>
      <c r="AL142" s="469">
        <f t="shared" si="266"/>
        <v>0</v>
      </c>
      <c r="AM142" s="469">
        <f t="shared" si="267"/>
        <v>0</v>
      </c>
      <c r="AN142" s="470">
        <f t="shared" si="268"/>
        <v>0</v>
      </c>
      <c r="AO142" s="469">
        <f t="shared" si="307"/>
        <v>0</v>
      </c>
      <c r="AP142" s="469">
        <f t="shared" si="308"/>
        <v>0</v>
      </c>
      <c r="AQ142" s="471">
        <f t="shared" si="269"/>
        <v>0</v>
      </c>
      <c r="AR142" s="472">
        <f t="shared" si="312"/>
        <v>0</v>
      </c>
      <c r="AS142" s="422"/>
      <c r="AT142" s="423">
        <f t="shared" si="270"/>
        <v>0</v>
      </c>
      <c r="AU142" s="422"/>
      <c r="AV142" s="315">
        <f t="shared" si="271"/>
        <v>0</v>
      </c>
      <c r="AW142" s="422"/>
      <c r="AX142" s="422"/>
      <c r="AY142" s="315">
        <f t="shared" si="272"/>
        <v>0</v>
      </c>
      <c r="AZ142" s="315">
        <f>(AQ142)*'Datos Mes'!$B$27+DB142</f>
        <v>0</v>
      </c>
      <c r="BA142" s="421"/>
      <c r="BB142" s="427"/>
      <c r="BC142" s="438"/>
      <c r="BF142" s="473"/>
      <c r="BG142" s="317">
        <f>(COUNTIF($D142:$AI142,"LL")+DL142)*(AS142-'Datos Mes'!$B$23)</f>
        <v>0</v>
      </c>
      <c r="BH142" s="474">
        <f t="shared" si="273"/>
        <v>0</v>
      </c>
      <c r="BI142" s="402"/>
      <c r="BJ142" s="403"/>
      <c r="BK142" s="403"/>
      <c r="BL142" s="403"/>
      <c r="BM142" s="403"/>
      <c r="BN142" s="403"/>
      <c r="BO142" s="403"/>
      <c r="BP142" s="403"/>
      <c r="BQ142" s="403"/>
      <c r="BR142" s="403"/>
      <c r="BS142" s="403"/>
      <c r="BT142" s="404"/>
      <c r="BU142" s="404"/>
      <c r="BV142" s="404"/>
      <c r="BW142" s="405"/>
      <c r="BX142" s="406"/>
      <c r="BY142" s="403"/>
      <c r="BZ142" s="403"/>
      <c r="CA142" s="407"/>
      <c r="CB142" s="407"/>
      <c r="CC142" s="408"/>
      <c r="CD142" s="408"/>
      <c r="CE142" s="408"/>
      <c r="CF142" s="408"/>
      <c r="CG142" s="408"/>
      <c r="CH142" s="407"/>
      <c r="CI142" s="407"/>
      <c r="CJ142" s="408"/>
      <c r="CK142" s="408"/>
      <c r="CL142" s="408"/>
      <c r="CM142" s="408"/>
      <c r="CN142" s="408"/>
      <c r="CO142" s="407"/>
      <c r="CP142" s="409"/>
      <c r="CQ142" s="410"/>
      <c r="CR142" s="411"/>
      <c r="CS142" s="410"/>
      <c r="CT142" s="410"/>
      <c r="CU142" s="410"/>
      <c r="CV142" s="410"/>
      <c r="CW142" s="410"/>
      <c r="CX142" s="404"/>
      <c r="CY142" s="404"/>
      <c r="CZ142" s="320">
        <f t="shared" si="274"/>
        <v>0</v>
      </c>
      <c r="DA142" s="321"/>
      <c r="DB142" s="414"/>
      <c r="DC142" s="322">
        <f t="shared" si="275"/>
        <v>0</v>
      </c>
      <c r="DD142" s="413"/>
      <c r="DE142" s="414"/>
      <c r="DF142" s="323">
        <f t="shared" si="276"/>
        <v>0</v>
      </c>
      <c r="DG142" s="323">
        <f t="shared" si="277"/>
        <v>0</v>
      </c>
      <c r="DH142" s="324">
        <f t="shared" si="278"/>
        <v>0</v>
      </c>
      <c r="DI142" s="325">
        <f t="shared" si="279"/>
        <v>0</v>
      </c>
      <c r="DJ142" s="177"/>
      <c r="DK142" s="315">
        <f t="shared" si="280"/>
        <v>0</v>
      </c>
      <c r="DL142" s="315">
        <f t="shared" si="281"/>
        <v>0</v>
      </c>
      <c r="DM142" s="315">
        <f t="shared" si="282"/>
        <v>0</v>
      </c>
      <c r="DN142" s="415"/>
      <c r="DO142" s="416"/>
      <c r="DP142" s="416"/>
      <c r="DQ142" s="416"/>
      <c r="DR142" s="417"/>
      <c r="DS142" s="416"/>
      <c r="DT142" s="416"/>
      <c r="DU142" s="416"/>
      <c r="DV142" s="418"/>
      <c r="DW142" s="416"/>
      <c r="DX142" s="416"/>
      <c r="DY142" s="419"/>
      <c r="DZ142" s="419"/>
      <c r="EA142" s="420"/>
      <c r="EB142" s="313"/>
      <c r="EC142" s="329" t="s">
        <v>133</v>
      </c>
      <c r="EF142" s="330">
        <f>'Datos Mes'!$B$23</f>
        <v>7000</v>
      </c>
      <c r="EG142" s="330">
        <f t="shared" si="283"/>
        <v>0</v>
      </c>
      <c r="EH142" s="330">
        <f t="shared" si="284"/>
        <v>0</v>
      </c>
      <c r="EI142" s="330" t="e">
        <f t="shared" si="285"/>
        <v>#DIV/0!</v>
      </c>
      <c r="EJ142" s="330" t="e">
        <f t="shared" si="286"/>
        <v>#DIV/0!</v>
      </c>
      <c r="EK142" s="330">
        <f t="shared" si="287"/>
        <v>0</v>
      </c>
      <c r="EL142" s="330">
        <f t="shared" si="288"/>
        <v>0</v>
      </c>
      <c r="EM142" s="330">
        <f t="shared" si="289"/>
        <v>0</v>
      </c>
      <c r="EN142" s="330">
        <f>'Datos Mes'!$B$24*AL142</f>
        <v>0</v>
      </c>
      <c r="EO142" s="330" t="e">
        <f>IF(SUM(EH142:EN142)&gt;'Datos Mes'!$B$21,'Datos Mes'!$B$21,SUM(EH142:EN142))</f>
        <v>#DIV/0!</v>
      </c>
      <c r="EP142" s="330" t="e">
        <f>IF(SUM(EH142:EN142)&gt;'Datos Mes'!$B$21,SUM(EH142:EN142)-EO142,0)</f>
        <v>#DIV/0!</v>
      </c>
      <c r="EQ142" s="330"/>
      <c r="ER142" s="330" t="e">
        <f>LOOKUP(EO142/AL142,'Datos Mes'!$B$75:$B$82,'Datos Mes'!$C$75:$C$82)*EQ142</f>
        <v>#DIV/0!</v>
      </c>
      <c r="ES142" s="330">
        <f>'Datos Mes'!$B$25*$AQ142</f>
        <v>0</v>
      </c>
      <c r="ET142" s="330">
        <f>'Datos Mes'!$B$26*$AQ142</f>
        <v>0</v>
      </c>
      <c r="EU142" s="330">
        <f t="shared" si="290"/>
        <v>0</v>
      </c>
      <c r="EV142" s="331" t="e">
        <f t="shared" si="291"/>
        <v>#DIV/0!</v>
      </c>
      <c r="EW142" s="455" t="s">
        <v>244</v>
      </c>
      <c r="EX142" s="457"/>
      <c r="EY142" s="331" t="e">
        <f>'Datos Mes'!$B$28*EO142</f>
        <v>#DIV/0!</v>
      </c>
      <c r="EZ142" s="331" t="e">
        <f>IF(EX142*'Datos Mes'!$B$19-EY142&gt;0,EX142*'Datos Mes'!$B$19-EY142,0)</f>
        <v>#DIV/0!</v>
      </c>
      <c r="FA142" s="456" t="s">
        <v>233</v>
      </c>
      <c r="FB142" s="455" t="s">
        <v>245</v>
      </c>
      <c r="FC142" s="333"/>
      <c r="FD142" s="331" t="e">
        <f t="shared" si="292"/>
        <v>#DIV/0!</v>
      </c>
      <c r="FE142" s="331" t="e">
        <f>IF(SUM(EH142:EN142)&gt;'Datos Mes'!$B$22,'Datos Mes'!$B$22,SUM(EH142:EN142))</f>
        <v>#DIV/0!</v>
      </c>
      <c r="FF142" s="331" t="e">
        <f>FE142*'Datos Mes'!$B$30</f>
        <v>#DIV/0!</v>
      </c>
      <c r="FG142" s="331" t="e">
        <f t="shared" si="293"/>
        <v>#DIV/0!</v>
      </c>
      <c r="FH142" s="331" t="e">
        <f t="shared" si="294"/>
        <v>#DIV/0!</v>
      </c>
      <c r="FI142" s="334" t="e">
        <f>LOOKUP(FH142,'Datos Mes'!$B$54:$B$69,'Datos Mes'!$C$54:$C$69)</f>
        <v>#DIV/0!</v>
      </c>
      <c r="FJ142" s="331" t="e">
        <f>LOOKUP(FH142,'Datos Mes'!$B$54:$B$69,'Datos Mes'!$E$54:$E$69)</f>
        <v>#DIV/0!</v>
      </c>
      <c r="FK142" s="331" t="e">
        <f t="shared" si="295"/>
        <v>#DIV/0!</v>
      </c>
      <c r="FL142" s="331">
        <f t="shared" si="296"/>
        <v>0</v>
      </c>
      <c r="FM142" s="331">
        <f t="shared" si="297"/>
        <v>0</v>
      </c>
      <c r="FN142" s="331">
        <f t="shared" si="298"/>
        <v>0</v>
      </c>
      <c r="FO142" s="331" t="e">
        <f t="shared" si="299"/>
        <v>#DIV/0!</v>
      </c>
      <c r="FP142" s="331" t="e">
        <f t="shared" si="300"/>
        <v>#DIV/0!</v>
      </c>
      <c r="FQ142" s="335" t="e">
        <f t="shared" si="301"/>
        <v>#DIV/0!</v>
      </c>
      <c r="FS142" s="331" t="e">
        <f t="shared" si="302"/>
        <v>#DIV/0!</v>
      </c>
      <c r="FT142" s="331" t="e">
        <f>IF($FB142="Activo",LOOKUP($FA142,'Datos Mes'!$A$87:$A$92,'Datos Mes'!$C$87:$C$92),0)*$EO142</f>
        <v>#DIV/0!</v>
      </c>
      <c r="FU142" s="331" t="e">
        <f>IF($FB142="Activo",'Datos Mes'!$B$31,0)*$EO142</f>
        <v>#DIV/0!</v>
      </c>
      <c r="FV142" s="331" t="e">
        <f>'Datos Mes'!$B$32*$EO142</f>
        <v>#DIV/0!</v>
      </c>
      <c r="FW142" s="331" t="e">
        <f>'Datos Mes'!$D$28*$EO142</f>
        <v>#DIV/0!</v>
      </c>
      <c r="FX142" s="331" t="e">
        <f t="shared" si="303"/>
        <v>#DIV/0!</v>
      </c>
      <c r="FY142" s="331" t="e">
        <f t="shared" si="309"/>
        <v>#DIV/0!</v>
      </c>
      <c r="FZ142" s="331" t="e">
        <f t="shared" si="310"/>
        <v>#DIV/0!</v>
      </c>
      <c r="GA142" s="331">
        <f>(AS142+'Datos Mes'!B$24)*30/12</f>
        <v>9035.326086956522</v>
      </c>
      <c r="GB142" s="331" t="e">
        <f t="shared" si="304"/>
        <v>#DIV/0!</v>
      </c>
      <c r="GC142" s="331" t="e">
        <f t="shared" si="305"/>
        <v>#DIV/0!</v>
      </c>
      <c r="GD142" s="333" t="e">
        <f t="shared" si="306"/>
        <v>#DIV/0!</v>
      </c>
    </row>
    <row r="143" spans="1:186" s="329" customFormat="1" ht="15.75" customHeight="1">
      <c r="A143" s="421"/>
      <c r="B143" s="421"/>
      <c r="C143" s="311">
        <f t="shared" si="311"/>
        <v>0</v>
      </c>
      <c r="D143" s="429"/>
      <c r="E143" s="429"/>
      <c r="F143" s="429"/>
      <c r="G143" s="429"/>
      <c r="H143" s="429"/>
      <c r="I143" s="429"/>
      <c r="J143" s="429"/>
      <c r="K143" s="429"/>
      <c r="L143" s="429"/>
      <c r="M143" s="429"/>
      <c r="N143" s="429"/>
      <c r="O143" s="429"/>
      <c r="P143" s="429"/>
      <c r="Q143" s="429"/>
      <c r="R143" s="312"/>
      <c r="S143" s="430"/>
      <c r="T143" s="429"/>
      <c r="U143" s="429"/>
      <c r="V143" s="429"/>
      <c r="W143" s="429"/>
      <c r="X143" s="429"/>
      <c r="Y143" s="429"/>
      <c r="Z143" s="429"/>
      <c r="AA143" s="429"/>
      <c r="AB143" s="429"/>
      <c r="AC143" s="429"/>
      <c r="AD143" s="429"/>
      <c r="AE143" s="429"/>
      <c r="AF143" s="429"/>
      <c r="AG143" s="429"/>
      <c r="AH143" s="429"/>
      <c r="AI143" s="431"/>
      <c r="AJ143" s="328"/>
      <c r="AK143" s="314">
        <f t="shared" si="265"/>
        <v>0</v>
      </c>
      <c r="AL143" s="469">
        <f t="shared" si="266"/>
        <v>0</v>
      </c>
      <c r="AM143" s="469">
        <f t="shared" si="267"/>
        <v>0</v>
      </c>
      <c r="AN143" s="470">
        <f t="shared" si="268"/>
        <v>0</v>
      </c>
      <c r="AO143" s="469">
        <f t="shared" si="307"/>
        <v>0</v>
      </c>
      <c r="AP143" s="469">
        <f t="shared" si="308"/>
        <v>0</v>
      </c>
      <c r="AQ143" s="471">
        <f t="shared" si="269"/>
        <v>0</v>
      </c>
      <c r="AR143" s="472">
        <f t="shared" si="312"/>
        <v>0</v>
      </c>
      <c r="AS143" s="422"/>
      <c r="AT143" s="423">
        <f t="shared" si="270"/>
        <v>0</v>
      </c>
      <c r="AU143" s="422"/>
      <c r="AV143" s="315">
        <f t="shared" si="271"/>
        <v>0</v>
      </c>
      <c r="AW143" s="422"/>
      <c r="AX143" s="422"/>
      <c r="AY143" s="315">
        <f t="shared" si="272"/>
        <v>0</v>
      </c>
      <c r="AZ143" s="315">
        <f>(AQ143)*'Datos Mes'!$B$27+DB143</f>
        <v>0</v>
      </c>
      <c r="BA143" s="421"/>
      <c r="BB143" s="427"/>
      <c r="BC143" s="438"/>
      <c r="BF143" s="473"/>
      <c r="BG143" s="317">
        <f>(COUNTIF($D143:$AI143,"LL")+DL143)*(AS143-'Datos Mes'!$B$23)</f>
        <v>0</v>
      </c>
      <c r="BH143" s="474">
        <f t="shared" si="273"/>
        <v>0</v>
      </c>
      <c r="BI143" s="402"/>
      <c r="BJ143" s="403"/>
      <c r="BK143" s="403"/>
      <c r="BL143" s="403"/>
      <c r="BM143" s="403"/>
      <c r="BN143" s="403"/>
      <c r="BO143" s="403"/>
      <c r="BP143" s="403"/>
      <c r="BQ143" s="403"/>
      <c r="BR143" s="403"/>
      <c r="BS143" s="403"/>
      <c r="BT143" s="404"/>
      <c r="BU143" s="404"/>
      <c r="BV143" s="404"/>
      <c r="BW143" s="405"/>
      <c r="BX143" s="406"/>
      <c r="BY143" s="403"/>
      <c r="BZ143" s="403"/>
      <c r="CA143" s="407"/>
      <c r="CB143" s="407"/>
      <c r="CC143" s="408"/>
      <c r="CD143" s="408"/>
      <c r="CE143" s="408"/>
      <c r="CF143" s="408"/>
      <c r="CG143" s="408"/>
      <c r="CH143" s="407"/>
      <c r="CI143" s="407"/>
      <c r="CJ143" s="408"/>
      <c r="CK143" s="408"/>
      <c r="CL143" s="408"/>
      <c r="CM143" s="408"/>
      <c r="CN143" s="408"/>
      <c r="CO143" s="407"/>
      <c r="CP143" s="409"/>
      <c r="CQ143" s="410"/>
      <c r="CR143" s="411"/>
      <c r="CS143" s="410"/>
      <c r="CT143" s="410"/>
      <c r="CU143" s="410"/>
      <c r="CV143" s="410"/>
      <c r="CW143" s="410"/>
      <c r="CX143" s="404"/>
      <c r="CY143" s="404"/>
      <c r="CZ143" s="320">
        <f t="shared" si="274"/>
        <v>0</v>
      </c>
      <c r="DA143" s="321"/>
      <c r="DB143" s="414"/>
      <c r="DC143" s="322">
        <f t="shared" si="275"/>
        <v>0</v>
      </c>
      <c r="DD143" s="413"/>
      <c r="DE143" s="414"/>
      <c r="DF143" s="323">
        <f t="shared" si="276"/>
        <v>0</v>
      </c>
      <c r="DG143" s="323">
        <f t="shared" si="277"/>
        <v>0</v>
      </c>
      <c r="DH143" s="324">
        <f t="shared" si="278"/>
        <v>0</v>
      </c>
      <c r="DI143" s="325">
        <f t="shared" si="279"/>
        <v>0</v>
      </c>
      <c r="DJ143" s="177"/>
      <c r="DK143" s="315">
        <f t="shared" si="280"/>
        <v>0</v>
      </c>
      <c r="DL143" s="315">
        <f t="shared" si="281"/>
        <v>0</v>
      </c>
      <c r="DM143" s="315">
        <f t="shared" si="282"/>
        <v>0</v>
      </c>
      <c r="DN143" s="415"/>
      <c r="DO143" s="416"/>
      <c r="DP143" s="416"/>
      <c r="DQ143" s="416"/>
      <c r="DR143" s="417"/>
      <c r="DS143" s="416"/>
      <c r="DT143" s="416"/>
      <c r="DU143" s="416"/>
      <c r="DV143" s="418"/>
      <c r="DW143" s="416"/>
      <c r="DX143" s="416"/>
      <c r="DY143" s="419"/>
      <c r="DZ143" s="419"/>
      <c r="EA143" s="420"/>
      <c r="EB143" s="313"/>
      <c r="EC143" s="329" t="s">
        <v>133</v>
      </c>
      <c r="EF143" s="330">
        <f>'Datos Mes'!$B$23</f>
        <v>7000</v>
      </c>
      <c r="EG143" s="330">
        <f t="shared" si="283"/>
        <v>0</v>
      </c>
      <c r="EH143" s="330">
        <f t="shared" si="284"/>
        <v>0</v>
      </c>
      <c r="EI143" s="330" t="e">
        <f t="shared" si="285"/>
        <v>#DIV/0!</v>
      </c>
      <c r="EJ143" s="330" t="e">
        <f t="shared" si="286"/>
        <v>#DIV/0!</v>
      </c>
      <c r="EK143" s="330">
        <f t="shared" si="287"/>
        <v>0</v>
      </c>
      <c r="EL143" s="330">
        <f t="shared" si="288"/>
        <v>0</v>
      </c>
      <c r="EM143" s="330">
        <f t="shared" si="289"/>
        <v>0</v>
      </c>
      <c r="EN143" s="330">
        <f>'Datos Mes'!$B$24*AL143</f>
        <v>0</v>
      </c>
      <c r="EO143" s="330" t="e">
        <f>IF(SUM(EH143:EN143)&gt;'Datos Mes'!$B$21,'Datos Mes'!$B$21,SUM(EH143:EN143))</f>
        <v>#DIV/0!</v>
      </c>
      <c r="EP143" s="330" t="e">
        <f>IF(SUM(EH143:EN143)&gt;'Datos Mes'!$B$21,SUM(EH143:EN143)-EO143,0)</f>
        <v>#DIV/0!</v>
      </c>
      <c r="EQ143" s="330"/>
      <c r="ER143" s="330" t="e">
        <f>LOOKUP(EO143/AL143,'Datos Mes'!$B$75:$B$82,'Datos Mes'!$C$75:$C$82)*EQ143</f>
        <v>#DIV/0!</v>
      </c>
      <c r="ES143" s="330">
        <f>'Datos Mes'!$B$25*$AQ143</f>
        <v>0</v>
      </c>
      <c r="ET143" s="330">
        <f>'Datos Mes'!$B$26*$AQ143</f>
        <v>0</v>
      </c>
      <c r="EU143" s="330">
        <f t="shared" si="290"/>
        <v>0</v>
      </c>
      <c r="EV143" s="331" t="e">
        <f t="shared" si="291"/>
        <v>#DIV/0!</v>
      </c>
      <c r="EW143" s="455" t="s">
        <v>244</v>
      </c>
      <c r="EX143" s="457"/>
      <c r="EY143" s="331" t="e">
        <f>'Datos Mes'!$B$28*EO143</f>
        <v>#DIV/0!</v>
      </c>
      <c r="EZ143" s="331" t="e">
        <f>IF(EX143*'Datos Mes'!$B$19-EY143&gt;0,EX143*'Datos Mes'!$B$19-EY143,0)</f>
        <v>#DIV/0!</v>
      </c>
      <c r="FA143" s="456" t="s">
        <v>233</v>
      </c>
      <c r="FB143" s="455" t="s">
        <v>245</v>
      </c>
      <c r="FC143" s="333"/>
      <c r="FD143" s="331" t="e">
        <f t="shared" si="292"/>
        <v>#DIV/0!</v>
      </c>
      <c r="FE143" s="331" t="e">
        <f>IF(SUM(EH143:EN143)&gt;'Datos Mes'!$B$22,'Datos Mes'!$B$22,SUM(EH143:EN143))</f>
        <v>#DIV/0!</v>
      </c>
      <c r="FF143" s="331" t="e">
        <f>FE143*'Datos Mes'!$B$30</f>
        <v>#DIV/0!</v>
      </c>
      <c r="FG143" s="331" t="e">
        <f t="shared" si="293"/>
        <v>#DIV/0!</v>
      </c>
      <c r="FH143" s="331" t="e">
        <f t="shared" si="294"/>
        <v>#DIV/0!</v>
      </c>
      <c r="FI143" s="334" t="e">
        <f>LOOKUP(FH143,'Datos Mes'!$B$54:$B$69,'Datos Mes'!$C$54:$C$69)</f>
        <v>#DIV/0!</v>
      </c>
      <c r="FJ143" s="331" t="e">
        <f>LOOKUP(FH143,'Datos Mes'!$B$54:$B$69,'Datos Mes'!$E$54:$E$69)</f>
        <v>#DIV/0!</v>
      </c>
      <c r="FK143" s="331" t="e">
        <f t="shared" si="295"/>
        <v>#DIV/0!</v>
      </c>
      <c r="FL143" s="331">
        <f t="shared" si="296"/>
        <v>0</v>
      </c>
      <c r="FM143" s="331">
        <f t="shared" si="297"/>
        <v>0</v>
      </c>
      <c r="FN143" s="331">
        <f t="shared" si="298"/>
        <v>0</v>
      </c>
      <c r="FO143" s="331" t="e">
        <f t="shared" si="299"/>
        <v>#DIV/0!</v>
      </c>
      <c r="FP143" s="331" t="e">
        <f t="shared" si="300"/>
        <v>#DIV/0!</v>
      </c>
      <c r="FQ143" s="335" t="e">
        <f t="shared" si="301"/>
        <v>#DIV/0!</v>
      </c>
      <c r="FS143" s="331" t="e">
        <f t="shared" si="302"/>
        <v>#DIV/0!</v>
      </c>
      <c r="FT143" s="331" t="e">
        <f>IF($FB143="Activo",LOOKUP($FA143,'Datos Mes'!$A$87:$A$92,'Datos Mes'!$C$87:$C$92),0)*$EO143</f>
        <v>#DIV/0!</v>
      </c>
      <c r="FU143" s="331" t="e">
        <f>IF($FB143="Activo",'Datos Mes'!$B$31,0)*$EO143</f>
        <v>#DIV/0!</v>
      </c>
      <c r="FV143" s="331" t="e">
        <f>'Datos Mes'!$B$32*$EO143</f>
        <v>#DIV/0!</v>
      </c>
      <c r="FW143" s="331" t="e">
        <f>'Datos Mes'!$D$28*$EO143</f>
        <v>#DIV/0!</v>
      </c>
      <c r="FX143" s="331" t="e">
        <f t="shared" si="303"/>
        <v>#DIV/0!</v>
      </c>
      <c r="FY143" s="331" t="e">
        <f t="shared" si="309"/>
        <v>#DIV/0!</v>
      </c>
      <c r="FZ143" s="331" t="e">
        <f t="shared" si="310"/>
        <v>#DIV/0!</v>
      </c>
      <c r="GA143" s="331">
        <f>(AS143+'Datos Mes'!B$24)*30/12</f>
        <v>9035.326086956522</v>
      </c>
      <c r="GB143" s="331" t="e">
        <f t="shared" si="304"/>
        <v>#DIV/0!</v>
      </c>
      <c r="GC143" s="331" t="e">
        <f t="shared" si="305"/>
        <v>#DIV/0!</v>
      </c>
      <c r="GD143" s="333" t="e">
        <f t="shared" si="306"/>
        <v>#DIV/0!</v>
      </c>
    </row>
    <row r="144" spans="1:186" s="329" customFormat="1" ht="15.75" customHeight="1">
      <c r="A144" s="421"/>
      <c r="B144" s="421"/>
      <c r="C144" s="311">
        <f t="shared" si="311"/>
        <v>0</v>
      </c>
      <c r="D144" s="429"/>
      <c r="E144" s="429"/>
      <c r="F144" s="429"/>
      <c r="G144" s="429"/>
      <c r="H144" s="429"/>
      <c r="I144" s="429"/>
      <c r="J144" s="429"/>
      <c r="K144" s="429"/>
      <c r="L144" s="429"/>
      <c r="M144" s="429"/>
      <c r="N144" s="429"/>
      <c r="O144" s="429"/>
      <c r="P144" s="429"/>
      <c r="Q144" s="429"/>
      <c r="R144" s="312"/>
      <c r="S144" s="430"/>
      <c r="T144" s="429"/>
      <c r="U144" s="429"/>
      <c r="V144" s="429"/>
      <c r="W144" s="429"/>
      <c r="X144" s="429"/>
      <c r="Y144" s="429"/>
      <c r="Z144" s="429"/>
      <c r="AA144" s="429"/>
      <c r="AB144" s="429"/>
      <c r="AC144" s="429"/>
      <c r="AD144" s="429"/>
      <c r="AE144" s="429"/>
      <c r="AF144" s="429"/>
      <c r="AG144" s="429"/>
      <c r="AH144" s="429"/>
      <c r="AI144" s="431"/>
      <c r="AJ144" s="328"/>
      <c r="AK144" s="314">
        <f t="shared" si="265"/>
        <v>0</v>
      </c>
      <c r="AL144" s="469">
        <f t="shared" si="266"/>
        <v>0</v>
      </c>
      <c r="AM144" s="469">
        <f t="shared" si="267"/>
        <v>0</v>
      </c>
      <c r="AN144" s="470">
        <f t="shared" si="268"/>
        <v>0</v>
      </c>
      <c r="AO144" s="469">
        <f t="shared" si="307"/>
        <v>0</v>
      </c>
      <c r="AP144" s="469">
        <f t="shared" si="308"/>
        <v>0</v>
      </c>
      <c r="AQ144" s="471">
        <f t="shared" si="269"/>
        <v>0</v>
      </c>
      <c r="AR144" s="472">
        <f t="shared" si="312"/>
        <v>0</v>
      </c>
      <c r="AS144" s="422"/>
      <c r="AT144" s="423">
        <f t="shared" si="270"/>
        <v>0</v>
      </c>
      <c r="AU144" s="422"/>
      <c r="AV144" s="315">
        <f t="shared" si="271"/>
        <v>0</v>
      </c>
      <c r="AW144" s="422"/>
      <c r="AX144" s="422"/>
      <c r="AY144" s="315">
        <f t="shared" si="272"/>
        <v>0</v>
      </c>
      <c r="AZ144" s="315">
        <f>(AQ144)*'Datos Mes'!$B$27+DB144</f>
        <v>0</v>
      </c>
      <c r="BA144" s="421"/>
      <c r="BB144" s="427"/>
      <c r="BC144" s="438"/>
      <c r="BF144" s="473"/>
      <c r="BG144" s="317">
        <f>(COUNTIF($D144:$AI144,"LL")+DL144)*(AS144-'Datos Mes'!$B$23)</f>
        <v>0</v>
      </c>
      <c r="BH144" s="474">
        <f t="shared" si="273"/>
        <v>0</v>
      </c>
      <c r="BI144" s="402"/>
      <c r="BJ144" s="403"/>
      <c r="BK144" s="403"/>
      <c r="BL144" s="403"/>
      <c r="BM144" s="403"/>
      <c r="BN144" s="403"/>
      <c r="BO144" s="403"/>
      <c r="BP144" s="403"/>
      <c r="BQ144" s="403"/>
      <c r="BR144" s="403"/>
      <c r="BS144" s="403"/>
      <c r="BT144" s="404"/>
      <c r="BU144" s="404"/>
      <c r="BV144" s="404"/>
      <c r="BW144" s="405"/>
      <c r="BX144" s="406"/>
      <c r="BY144" s="403"/>
      <c r="BZ144" s="403"/>
      <c r="CA144" s="407"/>
      <c r="CB144" s="407"/>
      <c r="CC144" s="408"/>
      <c r="CD144" s="408"/>
      <c r="CE144" s="408"/>
      <c r="CF144" s="408"/>
      <c r="CG144" s="408"/>
      <c r="CH144" s="407"/>
      <c r="CI144" s="407"/>
      <c r="CJ144" s="408"/>
      <c r="CK144" s="408"/>
      <c r="CL144" s="408"/>
      <c r="CM144" s="408"/>
      <c r="CN144" s="408"/>
      <c r="CO144" s="407"/>
      <c r="CP144" s="409"/>
      <c r="CQ144" s="410"/>
      <c r="CR144" s="411"/>
      <c r="CS144" s="410"/>
      <c r="CT144" s="410"/>
      <c r="CU144" s="410"/>
      <c r="CV144" s="410"/>
      <c r="CW144" s="410"/>
      <c r="CX144" s="404"/>
      <c r="CY144" s="404"/>
      <c r="CZ144" s="320">
        <f t="shared" si="274"/>
        <v>0</v>
      </c>
      <c r="DA144" s="321"/>
      <c r="DB144" s="414"/>
      <c r="DC144" s="322">
        <f t="shared" si="275"/>
        <v>0</v>
      </c>
      <c r="DD144" s="413"/>
      <c r="DE144" s="414"/>
      <c r="DF144" s="323">
        <f t="shared" si="276"/>
        <v>0</v>
      </c>
      <c r="DG144" s="323">
        <f t="shared" si="277"/>
        <v>0</v>
      </c>
      <c r="DH144" s="324">
        <f t="shared" si="278"/>
        <v>0</v>
      </c>
      <c r="DI144" s="325">
        <f t="shared" si="279"/>
        <v>0</v>
      </c>
      <c r="DJ144" s="177"/>
      <c r="DK144" s="315">
        <f t="shared" si="280"/>
        <v>0</v>
      </c>
      <c r="DL144" s="315">
        <f t="shared" si="281"/>
        <v>0</v>
      </c>
      <c r="DM144" s="315">
        <f t="shared" si="282"/>
        <v>0</v>
      </c>
      <c r="DN144" s="415"/>
      <c r="DO144" s="416"/>
      <c r="DP144" s="416"/>
      <c r="DQ144" s="416"/>
      <c r="DR144" s="417"/>
      <c r="DS144" s="416"/>
      <c r="DT144" s="416"/>
      <c r="DU144" s="416"/>
      <c r="DV144" s="418"/>
      <c r="DW144" s="416"/>
      <c r="DX144" s="416"/>
      <c r="DY144" s="419"/>
      <c r="DZ144" s="419"/>
      <c r="EA144" s="420"/>
      <c r="EB144" s="313"/>
      <c r="EC144" s="329" t="s">
        <v>133</v>
      </c>
      <c r="EF144" s="330">
        <f>'Datos Mes'!$B$23</f>
        <v>7000</v>
      </c>
      <c r="EG144" s="330">
        <f t="shared" si="283"/>
        <v>0</v>
      </c>
      <c r="EH144" s="330">
        <f t="shared" si="284"/>
        <v>0</v>
      </c>
      <c r="EI144" s="330" t="e">
        <f t="shared" si="285"/>
        <v>#DIV/0!</v>
      </c>
      <c r="EJ144" s="330" t="e">
        <f t="shared" si="286"/>
        <v>#DIV/0!</v>
      </c>
      <c r="EK144" s="330">
        <f t="shared" si="287"/>
        <v>0</v>
      </c>
      <c r="EL144" s="330">
        <f t="shared" si="288"/>
        <v>0</v>
      </c>
      <c r="EM144" s="330">
        <f t="shared" si="289"/>
        <v>0</v>
      </c>
      <c r="EN144" s="330">
        <f>'Datos Mes'!$B$24*AL144</f>
        <v>0</v>
      </c>
      <c r="EO144" s="330" t="e">
        <f>IF(SUM(EH144:EN144)&gt;'Datos Mes'!$B$21,'Datos Mes'!$B$21,SUM(EH144:EN144))</f>
        <v>#DIV/0!</v>
      </c>
      <c r="EP144" s="330" t="e">
        <f>IF(SUM(EH144:EN144)&gt;'Datos Mes'!$B$21,SUM(EH144:EN144)-EO144,0)</f>
        <v>#DIV/0!</v>
      </c>
      <c r="EQ144" s="330"/>
      <c r="ER144" s="330" t="e">
        <f>LOOKUP(EO144/AL144,'Datos Mes'!$B$75:$B$82,'Datos Mes'!$C$75:$C$82)*EQ144</f>
        <v>#DIV/0!</v>
      </c>
      <c r="ES144" s="330">
        <f>'Datos Mes'!$B$25*$AQ144</f>
        <v>0</v>
      </c>
      <c r="ET144" s="330">
        <f>'Datos Mes'!$B$26*$AQ144</f>
        <v>0</v>
      </c>
      <c r="EU144" s="330">
        <f t="shared" si="290"/>
        <v>0</v>
      </c>
      <c r="EV144" s="331" t="e">
        <f t="shared" si="291"/>
        <v>#DIV/0!</v>
      </c>
      <c r="EW144" s="455" t="s">
        <v>244</v>
      </c>
      <c r="EX144" s="457"/>
      <c r="EY144" s="331" t="e">
        <f>'Datos Mes'!$B$28*EO144</f>
        <v>#DIV/0!</v>
      </c>
      <c r="EZ144" s="331" t="e">
        <f>IF(EX144*'Datos Mes'!$B$19-EY144&gt;0,EX144*'Datos Mes'!$B$19-EY144,0)</f>
        <v>#DIV/0!</v>
      </c>
      <c r="FA144" s="456" t="s">
        <v>233</v>
      </c>
      <c r="FB144" s="455" t="s">
        <v>245</v>
      </c>
      <c r="FC144" s="333"/>
      <c r="FD144" s="331" t="e">
        <f t="shared" si="292"/>
        <v>#DIV/0!</v>
      </c>
      <c r="FE144" s="331" t="e">
        <f>IF(SUM(EH144:EN144)&gt;'Datos Mes'!$B$22,'Datos Mes'!$B$22,SUM(EH144:EN144))</f>
        <v>#DIV/0!</v>
      </c>
      <c r="FF144" s="331" t="e">
        <f>FE144*'Datos Mes'!$B$30</f>
        <v>#DIV/0!</v>
      </c>
      <c r="FG144" s="331" t="e">
        <f t="shared" si="293"/>
        <v>#DIV/0!</v>
      </c>
      <c r="FH144" s="331" t="e">
        <f t="shared" si="294"/>
        <v>#DIV/0!</v>
      </c>
      <c r="FI144" s="334" t="e">
        <f>LOOKUP(FH144,'Datos Mes'!$B$54:$B$69,'Datos Mes'!$C$54:$C$69)</f>
        <v>#DIV/0!</v>
      </c>
      <c r="FJ144" s="331" t="e">
        <f>LOOKUP(FH144,'Datos Mes'!$B$54:$B$69,'Datos Mes'!$E$54:$E$69)</f>
        <v>#DIV/0!</v>
      </c>
      <c r="FK144" s="331" t="e">
        <f t="shared" si="295"/>
        <v>#DIV/0!</v>
      </c>
      <c r="FL144" s="331">
        <f t="shared" si="296"/>
        <v>0</v>
      </c>
      <c r="FM144" s="331">
        <f t="shared" si="297"/>
        <v>0</v>
      </c>
      <c r="FN144" s="331">
        <f t="shared" si="298"/>
        <v>0</v>
      </c>
      <c r="FO144" s="331" t="e">
        <f t="shared" si="299"/>
        <v>#DIV/0!</v>
      </c>
      <c r="FP144" s="331" t="e">
        <f t="shared" si="300"/>
        <v>#DIV/0!</v>
      </c>
      <c r="FQ144" s="335" t="e">
        <f t="shared" si="301"/>
        <v>#DIV/0!</v>
      </c>
      <c r="FS144" s="331" t="e">
        <f t="shared" si="302"/>
        <v>#DIV/0!</v>
      </c>
      <c r="FT144" s="331" t="e">
        <f>IF($FB144="Activo",LOOKUP($FA144,'Datos Mes'!$A$87:$A$92,'Datos Mes'!$C$87:$C$92),0)*$EO144</f>
        <v>#DIV/0!</v>
      </c>
      <c r="FU144" s="331" t="e">
        <f>IF($FB144="Activo",'Datos Mes'!$B$31,0)*$EO144</f>
        <v>#DIV/0!</v>
      </c>
      <c r="FV144" s="331" t="e">
        <f>'Datos Mes'!$B$32*$EO144</f>
        <v>#DIV/0!</v>
      </c>
      <c r="FW144" s="331" t="e">
        <f>'Datos Mes'!$D$28*$EO144</f>
        <v>#DIV/0!</v>
      </c>
      <c r="FX144" s="331" t="e">
        <f t="shared" si="303"/>
        <v>#DIV/0!</v>
      </c>
      <c r="FY144" s="331" t="e">
        <f t="shared" si="309"/>
        <v>#DIV/0!</v>
      </c>
      <c r="FZ144" s="331" t="e">
        <f t="shared" si="310"/>
        <v>#DIV/0!</v>
      </c>
      <c r="GA144" s="331">
        <f>(AS144+'Datos Mes'!B$24)*30/12</f>
        <v>9035.326086956522</v>
      </c>
      <c r="GB144" s="331" t="e">
        <f t="shared" si="304"/>
        <v>#DIV/0!</v>
      </c>
      <c r="GC144" s="331" t="e">
        <f t="shared" si="305"/>
        <v>#DIV/0!</v>
      </c>
      <c r="GD144" s="333" t="e">
        <f t="shared" si="306"/>
        <v>#DIV/0!</v>
      </c>
    </row>
    <row r="145" spans="1:186" s="329" customFormat="1" ht="15.75" customHeight="1">
      <c r="A145" s="421"/>
      <c r="B145" s="421"/>
      <c r="C145" s="311">
        <f t="shared" si="311"/>
        <v>0</v>
      </c>
      <c r="D145" s="429"/>
      <c r="E145" s="429"/>
      <c r="F145" s="429"/>
      <c r="G145" s="429"/>
      <c r="H145" s="429"/>
      <c r="I145" s="429"/>
      <c r="J145" s="429"/>
      <c r="K145" s="429"/>
      <c r="L145" s="429"/>
      <c r="M145" s="429"/>
      <c r="N145" s="429"/>
      <c r="O145" s="429"/>
      <c r="P145" s="429"/>
      <c r="Q145" s="429"/>
      <c r="R145" s="312"/>
      <c r="S145" s="430"/>
      <c r="T145" s="429"/>
      <c r="U145" s="429"/>
      <c r="V145" s="429"/>
      <c r="W145" s="429"/>
      <c r="X145" s="429"/>
      <c r="Y145" s="429"/>
      <c r="Z145" s="429"/>
      <c r="AA145" s="429"/>
      <c r="AB145" s="429"/>
      <c r="AC145" s="429"/>
      <c r="AD145" s="429"/>
      <c r="AE145" s="429"/>
      <c r="AF145" s="429"/>
      <c r="AG145" s="429"/>
      <c r="AH145" s="429"/>
      <c r="AI145" s="431"/>
      <c r="AJ145" s="328"/>
      <c r="AK145" s="314">
        <f t="shared" si="265"/>
        <v>0</v>
      </c>
      <c r="AL145" s="469">
        <f t="shared" si="266"/>
        <v>0</v>
      </c>
      <c r="AM145" s="469">
        <f t="shared" si="267"/>
        <v>0</v>
      </c>
      <c r="AN145" s="470">
        <f t="shared" si="268"/>
        <v>0</v>
      </c>
      <c r="AO145" s="469">
        <f t="shared" si="307"/>
        <v>0</v>
      </c>
      <c r="AP145" s="469">
        <f t="shared" si="308"/>
        <v>0</v>
      </c>
      <c r="AQ145" s="471">
        <f t="shared" si="269"/>
        <v>0</v>
      </c>
      <c r="AR145" s="472">
        <f t="shared" si="312"/>
        <v>0</v>
      </c>
      <c r="AS145" s="422"/>
      <c r="AT145" s="423">
        <f t="shared" si="270"/>
        <v>0</v>
      </c>
      <c r="AU145" s="422"/>
      <c r="AV145" s="315">
        <f t="shared" si="271"/>
        <v>0</v>
      </c>
      <c r="AW145" s="422"/>
      <c r="AX145" s="422"/>
      <c r="AY145" s="315">
        <f t="shared" si="272"/>
        <v>0</v>
      </c>
      <c r="AZ145" s="315">
        <f>(AQ145)*'Datos Mes'!$B$27+DB145</f>
        <v>0</v>
      </c>
      <c r="BA145" s="421"/>
      <c r="BB145" s="427"/>
      <c r="BC145" s="438"/>
      <c r="BF145" s="473"/>
      <c r="BG145" s="317">
        <f>(COUNTIF($D145:$AI145,"LL")+DL145)*(AS145-'Datos Mes'!$B$23)</f>
        <v>0</v>
      </c>
      <c r="BH145" s="474">
        <f t="shared" si="273"/>
        <v>0</v>
      </c>
      <c r="BI145" s="402"/>
      <c r="BJ145" s="403"/>
      <c r="BK145" s="403"/>
      <c r="BL145" s="403"/>
      <c r="BM145" s="403"/>
      <c r="BN145" s="403"/>
      <c r="BO145" s="403"/>
      <c r="BP145" s="403"/>
      <c r="BQ145" s="403"/>
      <c r="BR145" s="403"/>
      <c r="BS145" s="403"/>
      <c r="BT145" s="404"/>
      <c r="BU145" s="404"/>
      <c r="BV145" s="404"/>
      <c r="BW145" s="405"/>
      <c r="BX145" s="406"/>
      <c r="BY145" s="403"/>
      <c r="BZ145" s="403"/>
      <c r="CA145" s="407"/>
      <c r="CB145" s="407"/>
      <c r="CC145" s="408"/>
      <c r="CD145" s="408"/>
      <c r="CE145" s="408"/>
      <c r="CF145" s="408"/>
      <c r="CG145" s="408"/>
      <c r="CH145" s="407"/>
      <c r="CI145" s="407"/>
      <c r="CJ145" s="408"/>
      <c r="CK145" s="408"/>
      <c r="CL145" s="408"/>
      <c r="CM145" s="408"/>
      <c r="CN145" s="408"/>
      <c r="CO145" s="407"/>
      <c r="CP145" s="409"/>
      <c r="CQ145" s="410"/>
      <c r="CR145" s="411"/>
      <c r="CS145" s="410"/>
      <c r="CT145" s="410"/>
      <c r="CU145" s="410"/>
      <c r="CV145" s="410"/>
      <c r="CW145" s="410"/>
      <c r="CX145" s="404"/>
      <c r="CY145" s="404"/>
      <c r="CZ145" s="320">
        <f t="shared" si="274"/>
        <v>0</v>
      </c>
      <c r="DA145" s="321"/>
      <c r="DB145" s="414"/>
      <c r="DC145" s="322">
        <f t="shared" si="275"/>
        <v>0</v>
      </c>
      <c r="DD145" s="413"/>
      <c r="DE145" s="414"/>
      <c r="DF145" s="323">
        <f t="shared" si="276"/>
        <v>0</v>
      </c>
      <c r="DG145" s="323">
        <f t="shared" si="277"/>
        <v>0</v>
      </c>
      <c r="DH145" s="324">
        <f t="shared" si="278"/>
        <v>0</v>
      </c>
      <c r="DI145" s="325">
        <f t="shared" si="279"/>
        <v>0</v>
      </c>
      <c r="DJ145" s="177"/>
      <c r="DK145" s="315">
        <f t="shared" si="280"/>
        <v>0</v>
      </c>
      <c r="DL145" s="315">
        <f t="shared" si="281"/>
        <v>0</v>
      </c>
      <c r="DM145" s="315">
        <f t="shared" si="282"/>
        <v>0</v>
      </c>
      <c r="DN145" s="415"/>
      <c r="DO145" s="416"/>
      <c r="DP145" s="416"/>
      <c r="DQ145" s="416"/>
      <c r="DR145" s="417"/>
      <c r="DS145" s="416"/>
      <c r="DT145" s="416"/>
      <c r="DU145" s="416"/>
      <c r="DV145" s="418"/>
      <c r="DW145" s="416"/>
      <c r="DX145" s="416"/>
      <c r="DY145" s="419"/>
      <c r="DZ145" s="419"/>
      <c r="EA145" s="420"/>
      <c r="EB145" s="313"/>
      <c r="EC145" s="329" t="s">
        <v>133</v>
      </c>
      <c r="EF145" s="330">
        <f>'Datos Mes'!$B$23</f>
        <v>7000</v>
      </c>
      <c r="EG145" s="330">
        <f t="shared" si="283"/>
        <v>0</v>
      </c>
      <c r="EH145" s="330">
        <f t="shared" si="284"/>
        <v>0</v>
      </c>
      <c r="EI145" s="330" t="e">
        <f t="shared" si="285"/>
        <v>#DIV/0!</v>
      </c>
      <c r="EJ145" s="330" t="e">
        <f t="shared" si="286"/>
        <v>#DIV/0!</v>
      </c>
      <c r="EK145" s="330">
        <f t="shared" si="287"/>
        <v>0</v>
      </c>
      <c r="EL145" s="330">
        <f t="shared" si="288"/>
        <v>0</v>
      </c>
      <c r="EM145" s="330">
        <f t="shared" si="289"/>
        <v>0</v>
      </c>
      <c r="EN145" s="330">
        <f>'Datos Mes'!$B$24*AL145</f>
        <v>0</v>
      </c>
      <c r="EO145" s="330" t="e">
        <f>IF(SUM(EH145:EN145)&gt;'Datos Mes'!$B$21,'Datos Mes'!$B$21,SUM(EH145:EN145))</f>
        <v>#DIV/0!</v>
      </c>
      <c r="EP145" s="330" t="e">
        <f>IF(SUM(EH145:EN145)&gt;'Datos Mes'!$B$21,SUM(EH145:EN145)-EO145,0)</f>
        <v>#DIV/0!</v>
      </c>
      <c r="EQ145" s="330"/>
      <c r="ER145" s="330" t="e">
        <f>LOOKUP(EO145/AL145,'Datos Mes'!$B$75:$B$82,'Datos Mes'!$C$75:$C$82)*EQ145</f>
        <v>#DIV/0!</v>
      </c>
      <c r="ES145" s="330">
        <f>'Datos Mes'!$B$25*$AQ145</f>
        <v>0</v>
      </c>
      <c r="ET145" s="330">
        <f>'Datos Mes'!$B$26*$AQ145</f>
        <v>0</v>
      </c>
      <c r="EU145" s="330">
        <f t="shared" si="290"/>
        <v>0</v>
      </c>
      <c r="EV145" s="331" t="e">
        <f t="shared" si="291"/>
        <v>#DIV/0!</v>
      </c>
      <c r="EW145" s="455" t="s">
        <v>244</v>
      </c>
      <c r="EX145" s="457"/>
      <c r="EY145" s="331" t="e">
        <f>'Datos Mes'!$B$28*EO145</f>
        <v>#DIV/0!</v>
      </c>
      <c r="EZ145" s="331" t="e">
        <f>IF(EX145*'Datos Mes'!$B$19-EY145&gt;0,EX145*'Datos Mes'!$B$19-EY145,0)</f>
        <v>#DIV/0!</v>
      </c>
      <c r="FA145" s="456" t="s">
        <v>233</v>
      </c>
      <c r="FB145" s="455" t="s">
        <v>245</v>
      </c>
      <c r="FC145" s="333"/>
      <c r="FD145" s="331" t="e">
        <f t="shared" si="292"/>
        <v>#DIV/0!</v>
      </c>
      <c r="FE145" s="331" t="e">
        <f>IF(SUM(EH145:EN145)&gt;'Datos Mes'!$B$22,'Datos Mes'!$B$22,SUM(EH145:EN145))</f>
        <v>#DIV/0!</v>
      </c>
      <c r="FF145" s="331" t="e">
        <f>FE145*'Datos Mes'!$B$30</f>
        <v>#DIV/0!</v>
      </c>
      <c r="FG145" s="331" t="e">
        <f t="shared" si="293"/>
        <v>#DIV/0!</v>
      </c>
      <c r="FH145" s="331" t="e">
        <f t="shared" si="294"/>
        <v>#DIV/0!</v>
      </c>
      <c r="FI145" s="334" t="e">
        <f>LOOKUP(FH145,'Datos Mes'!$B$54:$B$69,'Datos Mes'!$C$54:$C$69)</f>
        <v>#DIV/0!</v>
      </c>
      <c r="FJ145" s="331" t="e">
        <f>LOOKUP(FH145,'Datos Mes'!$B$54:$B$69,'Datos Mes'!$E$54:$E$69)</f>
        <v>#DIV/0!</v>
      </c>
      <c r="FK145" s="331" t="e">
        <f t="shared" si="295"/>
        <v>#DIV/0!</v>
      </c>
      <c r="FL145" s="331">
        <f t="shared" si="296"/>
        <v>0</v>
      </c>
      <c r="FM145" s="331">
        <f t="shared" si="297"/>
        <v>0</v>
      </c>
      <c r="FN145" s="331">
        <f t="shared" si="298"/>
        <v>0</v>
      </c>
      <c r="FO145" s="331" t="e">
        <f t="shared" si="299"/>
        <v>#DIV/0!</v>
      </c>
      <c r="FP145" s="331" t="e">
        <f t="shared" si="300"/>
        <v>#DIV/0!</v>
      </c>
      <c r="FQ145" s="335" t="e">
        <f t="shared" si="301"/>
        <v>#DIV/0!</v>
      </c>
      <c r="FS145" s="331" t="e">
        <f t="shared" si="302"/>
        <v>#DIV/0!</v>
      </c>
      <c r="FT145" s="331" t="e">
        <f>IF($FB145="Activo",LOOKUP($FA145,'Datos Mes'!$A$87:$A$92,'Datos Mes'!$C$87:$C$92),0)*$EO145</f>
        <v>#DIV/0!</v>
      </c>
      <c r="FU145" s="331" t="e">
        <f>IF($FB145="Activo",'Datos Mes'!$B$31,0)*$EO145</f>
        <v>#DIV/0!</v>
      </c>
      <c r="FV145" s="331" t="e">
        <f>'Datos Mes'!$B$32*$EO145</f>
        <v>#DIV/0!</v>
      </c>
      <c r="FW145" s="331" t="e">
        <f>'Datos Mes'!$D$28*$EO145</f>
        <v>#DIV/0!</v>
      </c>
      <c r="FX145" s="331" t="e">
        <f t="shared" si="303"/>
        <v>#DIV/0!</v>
      </c>
      <c r="FY145" s="331" t="e">
        <f t="shared" si="309"/>
        <v>#DIV/0!</v>
      </c>
      <c r="FZ145" s="331" t="e">
        <f t="shared" si="310"/>
        <v>#DIV/0!</v>
      </c>
      <c r="GA145" s="331">
        <f>(AS145+'Datos Mes'!B$24)*30/12</f>
        <v>9035.326086956522</v>
      </c>
      <c r="GB145" s="331" t="e">
        <f t="shared" si="304"/>
        <v>#DIV/0!</v>
      </c>
      <c r="GC145" s="331" t="e">
        <f t="shared" si="305"/>
        <v>#DIV/0!</v>
      </c>
      <c r="GD145" s="333" t="e">
        <f t="shared" si="306"/>
        <v>#DIV/0!</v>
      </c>
    </row>
    <row r="146" spans="1:186" s="329" customFormat="1" ht="15.75" customHeight="1">
      <c r="A146" s="421"/>
      <c r="B146" s="421"/>
      <c r="C146" s="311">
        <f t="shared" si="311"/>
        <v>0</v>
      </c>
      <c r="D146" s="429"/>
      <c r="E146" s="429"/>
      <c r="F146" s="429"/>
      <c r="G146" s="429"/>
      <c r="H146" s="429"/>
      <c r="I146" s="429"/>
      <c r="J146" s="429"/>
      <c r="K146" s="429"/>
      <c r="L146" s="429"/>
      <c r="M146" s="429"/>
      <c r="N146" s="429"/>
      <c r="O146" s="429"/>
      <c r="P146" s="429"/>
      <c r="Q146" s="429"/>
      <c r="R146" s="312"/>
      <c r="S146" s="430"/>
      <c r="T146" s="429"/>
      <c r="U146" s="429"/>
      <c r="V146" s="429"/>
      <c r="W146" s="429"/>
      <c r="X146" s="429"/>
      <c r="Y146" s="429"/>
      <c r="Z146" s="429"/>
      <c r="AA146" s="429"/>
      <c r="AB146" s="429"/>
      <c r="AC146" s="429"/>
      <c r="AD146" s="429"/>
      <c r="AE146" s="429"/>
      <c r="AF146" s="429"/>
      <c r="AG146" s="429"/>
      <c r="AH146" s="429"/>
      <c r="AI146" s="431"/>
      <c r="AJ146" s="328"/>
      <c r="AK146" s="314">
        <f t="shared" ref="AK146:AK209" si="313">A146</f>
        <v>0</v>
      </c>
      <c r="AL146" s="469">
        <f t="shared" ref="AL146:AL209" si="314">COUNTIF(D146:AI146,"X")+COUNTIF(D146:AI146,"V")-C146</f>
        <v>0</v>
      </c>
      <c r="AM146" s="469">
        <f t="shared" ref="AM146:AM209" si="315">COUNTIF(D146:AK146,"S")</f>
        <v>0</v>
      </c>
      <c r="AN146" s="470">
        <f t="shared" ref="AN146:AN209" si="316">COUNTIF(D146:AI146,"D")</f>
        <v>0</v>
      </c>
      <c r="AO146" s="469">
        <f t="shared" si="307"/>
        <v>0</v>
      </c>
      <c r="AP146" s="469">
        <f t="shared" si="308"/>
        <v>0</v>
      </c>
      <c r="AQ146" s="471">
        <f t="shared" ref="AQ146:AQ209" si="317">COUNTIF(D146:AK146,"X")+COUNTIF(D146:AK146,"ll")-C146-COUNTIF(DN146:DX146,"S")-COUNTIF(DN146:DX146,"V")</f>
        <v>0</v>
      </c>
      <c r="AR146" s="472">
        <f t="shared" si="312"/>
        <v>0</v>
      </c>
      <c r="AS146" s="422"/>
      <c r="AT146" s="423">
        <f t="shared" ref="AT146:AT209" si="318">AS146/7.5*1.5*(CZ146-DA146)</f>
        <v>0</v>
      </c>
      <c r="AU146" s="422"/>
      <c r="AV146" s="315">
        <f t="shared" ref="AV146:AV209" si="319">AS146/7.5*AU146+C146*0.2*AS146</f>
        <v>0</v>
      </c>
      <c r="AW146" s="422"/>
      <c r="AX146" s="422"/>
      <c r="AY146" s="315">
        <f t="shared" ref="AY146:AY209" si="320">DI146</f>
        <v>0</v>
      </c>
      <c r="AZ146" s="315">
        <f>(AQ146)*'Datos Mes'!$B$27+DB146</f>
        <v>0</v>
      </c>
      <c r="BA146" s="421"/>
      <c r="BB146" s="427"/>
      <c r="BC146" s="438"/>
      <c r="BF146" s="473"/>
      <c r="BG146" s="317">
        <f>(COUNTIF($D146:$AI146,"LL")+DL146)*(AS146-'Datos Mes'!$B$23)</f>
        <v>0</v>
      </c>
      <c r="BH146" s="474">
        <f t="shared" ref="BH146:BH209" si="321">A146</f>
        <v>0</v>
      </c>
      <c r="BI146" s="402"/>
      <c r="BJ146" s="403"/>
      <c r="BK146" s="403"/>
      <c r="BL146" s="403"/>
      <c r="BM146" s="403"/>
      <c r="BN146" s="403"/>
      <c r="BO146" s="403"/>
      <c r="BP146" s="403"/>
      <c r="BQ146" s="403"/>
      <c r="BR146" s="403"/>
      <c r="BS146" s="403"/>
      <c r="BT146" s="404"/>
      <c r="BU146" s="404"/>
      <c r="BV146" s="404"/>
      <c r="BW146" s="405"/>
      <c r="BX146" s="406"/>
      <c r="BY146" s="403"/>
      <c r="BZ146" s="403"/>
      <c r="CA146" s="407"/>
      <c r="CB146" s="407"/>
      <c r="CC146" s="408"/>
      <c r="CD146" s="408"/>
      <c r="CE146" s="408"/>
      <c r="CF146" s="408"/>
      <c r="CG146" s="408"/>
      <c r="CH146" s="407"/>
      <c r="CI146" s="407"/>
      <c r="CJ146" s="408"/>
      <c r="CK146" s="408"/>
      <c r="CL146" s="408"/>
      <c r="CM146" s="408"/>
      <c r="CN146" s="408"/>
      <c r="CO146" s="407"/>
      <c r="CP146" s="409"/>
      <c r="CQ146" s="410"/>
      <c r="CR146" s="411"/>
      <c r="CS146" s="410"/>
      <c r="CT146" s="410"/>
      <c r="CU146" s="410"/>
      <c r="CV146" s="410"/>
      <c r="CW146" s="410"/>
      <c r="CX146" s="404"/>
      <c r="CY146" s="404"/>
      <c r="CZ146" s="320">
        <f t="shared" ref="CZ146:CZ209" si="322">SUM(BI146:CY146)</f>
        <v>0</v>
      </c>
      <c r="DA146" s="321"/>
      <c r="DB146" s="414"/>
      <c r="DC146" s="322">
        <f t="shared" ref="DC146:DC209" si="323">(64+$DC$10/8)*DD146</f>
        <v>0</v>
      </c>
      <c r="DD146" s="413"/>
      <c r="DE146" s="414"/>
      <c r="DF146" s="323">
        <f t="shared" ref="DF146:DF209" si="324">COUNTIF(D146:AI146,"LL")*$DF$10*1.2</f>
        <v>0</v>
      </c>
      <c r="DG146" s="323">
        <f t="shared" ref="DG146:DG209" si="325">DL146*$DF$10</f>
        <v>0</v>
      </c>
      <c r="DH146" s="324">
        <f t="shared" ref="DH146:DH209" si="326">AS146*DM146</f>
        <v>0</v>
      </c>
      <c r="DI146" s="325">
        <f t="shared" ref="DI146:DI209" si="327">+DC146+DE146+DF146+DG146+DH146</f>
        <v>0</v>
      </c>
      <c r="DJ146" s="177"/>
      <c r="DK146" s="315">
        <f t="shared" ref="DK146:DK209" si="328">DL146+COUNTIF(DN146:EA146,"F")+COUNTIF(DN146:EA146,"E")+COUNTIF(DN146:EA146,"P")+COUNTIF(DN146:EA146,"A")</f>
        <v>0</v>
      </c>
      <c r="DL146" s="315">
        <f t="shared" ref="DL146:DL209" si="329">COUNTIF(DN146:EA146,"LL")</f>
        <v>0</v>
      </c>
      <c r="DM146" s="315">
        <f t="shared" ref="DM146:DM209" si="330">COUNTIF(DN146:EA146,"X")</f>
        <v>0</v>
      </c>
      <c r="DN146" s="415"/>
      <c r="DO146" s="416"/>
      <c r="DP146" s="416"/>
      <c r="DQ146" s="416"/>
      <c r="DR146" s="417"/>
      <c r="DS146" s="416"/>
      <c r="DT146" s="416"/>
      <c r="DU146" s="416"/>
      <c r="DV146" s="418"/>
      <c r="DW146" s="416"/>
      <c r="DX146" s="416"/>
      <c r="DY146" s="419"/>
      <c r="DZ146" s="419"/>
      <c r="EA146" s="420"/>
      <c r="EB146" s="313"/>
      <c r="EC146" s="329" t="s">
        <v>133</v>
      </c>
      <c r="EF146" s="330">
        <f>'Datos Mes'!$B$23</f>
        <v>7000</v>
      </c>
      <c r="EG146" s="330">
        <f t="shared" ref="EG146:EG209" si="331">AS146</f>
        <v>0</v>
      </c>
      <c r="EH146" s="330">
        <f t="shared" ref="EH146:EH209" si="332">EG146*AL146</f>
        <v>0</v>
      </c>
      <c r="EI146" s="330" t="e">
        <f t="shared" ref="EI146:EI209" si="333">(EH146+EL146)/AO146*AM146</f>
        <v>#DIV/0!</v>
      </c>
      <c r="EJ146" s="330" t="e">
        <f t="shared" ref="EJ146:EJ209" si="334">(EH146+EI146+EK146)/AP146*AN146</f>
        <v>#DIV/0!</v>
      </c>
      <c r="EK146" s="330">
        <f t="shared" ref="EK146:EK209" si="335">AT146</f>
        <v>0</v>
      </c>
      <c r="EL146" s="330">
        <f t="shared" ref="EL146:EL209" si="336">-AV146</f>
        <v>0</v>
      </c>
      <c r="EM146" s="330">
        <f t="shared" ref="EM146:EM209" si="337">AY146</f>
        <v>0</v>
      </c>
      <c r="EN146" s="330">
        <f>'Datos Mes'!$B$24*AL146</f>
        <v>0</v>
      </c>
      <c r="EO146" s="330" t="e">
        <f>IF(SUM(EH146:EN146)&gt;'Datos Mes'!$B$21,'Datos Mes'!$B$21,SUM(EH146:EN146))</f>
        <v>#DIV/0!</v>
      </c>
      <c r="EP146" s="330" t="e">
        <f>IF(SUM(EH146:EN146)&gt;'Datos Mes'!$B$21,SUM(EH146:EN146)-EO146,0)</f>
        <v>#DIV/0!</v>
      </c>
      <c r="EQ146" s="330"/>
      <c r="ER146" s="330" t="e">
        <f>LOOKUP(EO146/AL146,'Datos Mes'!$B$75:$B$82,'Datos Mes'!$C$75:$C$82)*EQ146</f>
        <v>#DIV/0!</v>
      </c>
      <c r="ES146" s="330">
        <f>'Datos Mes'!$B$25*$AQ146</f>
        <v>0</v>
      </c>
      <c r="ET146" s="330">
        <f>'Datos Mes'!$B$26*$AQ146</f>
        <v>0</v>
      </c>
      <c r="EU146" s="330">
        <f t="shared" ref="EU146:EU209" si="338">AZ146</f>
        <v>0</v>
      </c>
      <c r="EV146" s="331" t="e">
        <f t="shared" ref="EV146:EV209" si="339">ER146+ES146+ET146+EU146</f>
        <v>#DIV/0!</v>
      </c>
      <c r="EW146" s="455" t="s">
        <v>244</v>
      </c>
      <c r="EX146" s="457"/>
      <c r="EY146" s="331" t="e">
        <f>'Datos Mes'!$B$28*EO146</f>
        <v>#DIV/0!</v>
      </c>
      <c r="EZ146" s="331" t="e">
        <f>IF(EX146*'Datos Mes'!$B$19-EY146&gt;0,EX146*'Datos Mes'!$B$19-EY146,0)</f>
        <v>#DIV/0!</v>
      </c>
      <c r="FA146" s="456" t="s">
        <v>233</v>
      </c>
      <c r="FB146" s="455" t="s">
        <v>245</v>
      </c>
      <c r="FC146" s="333"/>
      <c r="FD146" s="331" t="e">
        <f t="shared" ref="FD146:FD209" si="340">FC146*EO146</f>
        <v>#DIV/0!</v>
      </c>
      <c r="FE146" s="331" t="e">
        <f>IF(SUM(EH146:EN146)&gt;'Datos Mes'!$B$22,'Datos Mes'!$B$22,SUM(EH146:EN146))</f>
        <v>#DIV/0!</v>
      </c>
      <c r="FF146" s="331" t="e">
        <f>FE146*'Datos Mes'!$B$30</f>
        <v>#DIV/0!</v>
      </c>
      <c r="FG146" s="331" t="e">
        <f t="shared" ref="FG146:FG209" si="341">EY146+FD146+EZ146</f>
        <v>#DIV/0!</v>
      </c>
      <c r="FH146" s="331" t="e">
        <f t="shared" ref="FH146:FH209" si="342">EO146+EP146-FG146</f>
        <v>#DIV/0!</v>
      </c>
      <c r="FI146" s="334" t="e">
        <f>LOOKUP(FH146,'Datos Mes'!$B$54:$B$69,'Datos Mes'!$C$54:$C$69)</f>
        <v>#DIV/0!</v>
      </c>
      <c r="FJ146" s="331" t="e">
        <f>LOOKUP(FH146,'Datos Mes'!$B$54:$B$69,'Datos Mes'!$E$54:$E$69)</f>
        <v>#DIV/0!</v>
      </c>
      <c r="FK146" s="331" t="e">
        <f t="shared" ref="FK146:FK209" si="343">FH146*FI146-FJ146</f>
        <v>#DIV/0!</v>
      </c>
      <c r="FL146" s="331">
        <f t="shared" ref="FL146:FL209" si="344">R146</f>
        <v>0</v>
      </c>
      <c r="FM146" s="331">
        <f t="shared" ref="FM146:FM209" si="345">AW146</f>
        <v>0</v>
      </c>
      <c r="FN146" s="331">
        <f t="shared" ref="FN146:FN209" si="346">AX146</f>
        <v>0</v>
      </c>
      <c r="FO146" s="331" t="e">
        <f t="shared" ref="FO146:FO209" si="347">FG146+FK146+FL146-FM146-FN146</f>
        <v>#DIV/0!</v>
      </c>
      <c r="FP146" s="331" t="e">
        <f t="shared" ref="FP146:FP209" si="348">EO146+EP146+EV146-FO146</f>
        <v>#DIV/0!</v>
      </c>
      <c r="FQ146" s="335" t="e">
        <f t="shared" ref="FQ146:FQ209" si="349">FP146+FL146</f>
        <v>#DIV/0!</v>
      </c>
      <c r="FS146" s="331" t="e">
        <f t="shared" ref="FS146:FS209" si="350">EO146+EP146+EV146</f>
        <v>#DIV/0!</v>
      </c>
      <c r="FT146" s="331" t="e">
        <f>IF($FB146="Activo",LOOKUP($FA146,'Datos Mes'!$A$87:$A$92,'Datos Mes'!$C$87:$C$92),0)*$EO146</f>
        <v>#DIV/0!</v>
      </c>
      <c r="FU146" s="331" t="e">
        <f>IF($FB146="Activo",'Datos Mes'!$B$31,0)*$EO146</f>
        <v>#DIV/0!</v>
      </c>
      <c r="FV146" s="331" t="e">
        <f>'Datos Mes'!$B$32*$EO146</f>
        <v>#DIV/0!</v>
      </c>
      <c r="FW146" s="331" t="e">
        <f>'Datos Mes'!$D$28*$EO146</f>
        <v>#DIV/0!</v>
      </c>
      <c r="FX146" s="331" t="e">
        <f t="shared" ref="FX146:FX209" si="351">SUM(FS146:FV146)</f>
        <v>#DIV/0!</v>
      </c>
      <c r="FY146" s="331" t="e">
        <f t="shared" si="309"/>
        <v>#DIV/0!</v>
      </c>
      <c r="FZ146" s="331" t="e">
        <f t="shared" si="310"/>
        <v>#DIV/0!</v>
      </c>
      <c r="GA146" s="331">
        <f>(AS146+'Datos Mes'!B$24)*30/12</f>
        <v>9035.326086956522</v>
      </c>
      <c r="GB146" s="331" t="e">
        <f t="shared" ref="GB146:GB209" si="352">FX146+SUM(FY146:GA146)</f>
        <v>#DIV/0!</v>
      </c>
      <c r="GC146" s="331" t="e">
        <f t="shared" ref="GC146:GC209" si="353">GB146/AQ146</f>
        <v>#DIV/0!</v>
      </c>
      <c r="GD146" s="333" t="e">
        <f t="shared" ref="GD146:GD209" si="354">GC146/AS146</f>
        <v>#DIV/0!</v>
      </c>
    </row>
    <row r="147" spans="1:186" s="329" customFormat="1" ht="15.75" customHeight="1">
      <c r="A147" s="421"/>
      <c r="B147" s="421"/>
      <c r="C147" s="311">
        <f t="shared" si="311"/>
        <v>0</v>
      </c>
      <c r="D147" s="429"/>
      <c r="E147" s="429"/>
      <c r="F147" s="429"/>
      <c r="G147" s="429"/>
      <c r="H147" s="429"/>
      <c r="I147" s="429"/>
      <c r="J147" s="429"/>
      <c r="K147" s="429"/>
      <c r="L147" s="429"/>
      <c r="M147" s="429"/>
      <c r="N147" s="429"/>
      <c r="O147" s="429"/>
      <c r="P147" s="429"/>
      <c r="Q147" s="429"/>
      <c r="R147" s="312"/>
      <c r="S147" s="430"/>
      <c r="T147" s="429"/>
      <c r="U147" s="429"/>
      <c r="V147" s="429"/>
      <c r="W147" s="429"/>
      <c r="X147" s="429"/>
      <c r="Y147" s="429"/>
      <c r="Z147" s="429"/>
      <c r="AA147" s="429"/>
      <c r="AB147" s="429"/>
      <c r="AC147" s="429"/>
      <c r="AD147" s="429"/>
      <c r="AE147" s="429"/>
      <c r="AF147" s="429"/>
      <c r="AG147" s="429"/>
      <c r="AH147" s="429"/>
      <c r="AI147" s="431"/>
      <c r="AJ147" s="328"/>
      <c r="AK147" s="314">
        <f t="shared" si="313"/>
        <v>0</v>
      </c>
      <c r="AL147" s="469">
        <f t="shared" si="314"/>
        <v>0</v>
      </c>
      <c r="AM147" s="469">
        <f t="shared" si="315"/>
        <v>0</v>
      </c>
      <c r="AN147" s="470">
        <f t="shared" si="316"/>
        <v>0</v>
      </c>
      <c r="AO147" s="469">
        <f t="shared" si="307"/>
        <v>0</v>
      </c>
      <c r="AP147" s="469">
        <f t="shared" si="308"/>
        <v>0</v>
      </c>
      <c r="AQ147" s="471">
        <f t="shared" si="317"/>
        <v>0</v>
      </c>
      <c r="AR147" s="472">
        <f t="shared" si="312"/>
        <v>0</v>
      </c>
      <c r="AS147" s="422"/>
      <c r="AT147" s="423">
        <f t="shared" si="318"/>
        <v>0</v>
      </c>
      <c r="AU147" s="422"/>
      <c r="AV147" s="315">
        <f t="shared" si="319"/>
        <v>0</v>
      </c>
      <c r="AW147" s="422"/>
      <c r="AX147" s="422"/>
      <c r="AY147" s="315">
        <f t="shared" si="320"/>
        <v>0</v>
      </c>
      <c r="AZ147" s="315">
        <f>(AQ147)*'Datos Mes'!$B$27+DB147</f>
        <v>0</v>
      </c>
      <c r="BA147" s="421"/>
      <c r="BB147" s="427"/>
      <c r="BC147" s="438"/>
      <c r="BF147" s="473"/>
      <c r="BG147" s="317">
        <f>(COUNTIF($D147:$AI147,"LL")+DL147)*(AS147-'Datos Mes'!$B$23)</f>
        <v>0</v>
      </c>
      <c r="BH147" s="474">
        <f t="shared" si="321"/>
        <v>0</v>
      </c>
      <c r="BI147" s="402"/>
      <c r="BJ147" s="403"/>
      <c r="BK147" s="403"/>
      <c r="BL147" s="403"/>
      <c r="BM147" s="403"/>
      <c r="BN147" s="403"/>
      <c r="BO147" s="403"/>
      <c r="BP147" s="403"/>
      <c r="BQ147" s="403"/>
      <c r="BR147" s="403"/>
      <c r="BS147" s="403"/>
      <c r="BT147" s="404"/>
      <c r="BU147" s="404"/>
      <c r="BV147" s="404"/>
      <c r="BW147" s="405"/>
      <c r="BX147" s="406"/>
      <c r="BY147" s="403"/>
      <c r="BZ147" s="403"/>
      <c r="CA147" s="407"/>
      <c r="CB147" s="407"/>
      <c r="CC147" s="408"/>
      <c r="CD147" s="408"/>
      <c r="CE147" s="408"/>
      <c r="CF147" s="408"/>
      <c r="CG147" s="408"/>
      <c r="CH147" s="407"/>
      <c r="CI147" s="407"/>
      <c r="CJ147" s="408"/>
      <c r="CK147" s="408"/>
      <c r="CL147" s="408"/>
      <c r="CM147" s="408"/>
      <c r="CN147" s="408"/>
      <c r="CO147" s="407"/>
      <c r="CP147" s="409"/>
      <c r="CQ147" s="410"/>
      <c r="CR147" s="411"/>
      <c r="CS147" s="410"/>
      <c r="CT147" s="410"/>
      <c r="CU147" s="410"/>
      <c r="CV147" s="410"/>
      <c r="CW147" s="410"/>
      <c r="CX147" s="404"/>
      <c r="CY147" s="404"/>
      <c r="CZ147" s="320">
        <f t="shared" si="322"/>
        <v>0</v>
      </c>
      <c r="DA147" s="321"/>
      <c r="DB147" s="414"/>
      <c r="DC147" s="322">
        <f t="shared" si="323"/>
        <v>0</v>
      </c>
      <c r="DD147" s="413"/>
      <c r="DE147" s="414"/>
      <c r="DF147" s="323">
        <f t="shared" si="324"/>
        <v>0</v>
      </c>
      <c r="DG147" s="323">
        <f t="shared" si="325"/>
        <v>0</v>
      </c>
      <c r="DH147" s="324">
        <f t="shared" si="326"/>
        <v>0</v>
      </c>
      <c r="DI147" s="325">
        <f t="shared" si="327"/>
        <v>0</v>
      </c>
      <c r="DJ147" s="177"/>
      <c r="DK147" s="315">
        <f t="shared" si="328"/>
        <v>0</v>
      </c>
      <c r="DL147" s="315">
        <f t="shared" si="329"/>
        <v>0</v>
      </c>
      <c r="DM147" s="315">
        <f t="shared" si="330"/>
        <v>0</v>
      </c>
      <c r="DN147" s="415"/>
      <c r="DO147" s="416"/>
      <c r="DP147" s="416"/>
      <c r="DQ147" s="416"/>
      <c r="DR147" s="417"/>
      <c r="DS147" s="416"/>
      <c r="DT147" s="416"/>
      <c r="DU147" s="416"/>
      <c r="DV147" s="418"/>
      <c r="DW147" s="416"/>
      <c r="DX147" s="416"/>
      <c r="DY147" s="419"/>
      <c r="DZ147" s="419"/>
      <c r="EA147" s="420"/>
      <c r="EB147" s="313"/>
      <c r="EC147" s="329" t="s">
        <v>133</v>
      </c>
      <c r="EF147" s="330">
        <f>'Datos Mes'!$B$23</f>
        <v>7000</v>
      </c>
      <c r="EG147" s="330">
        <f t="shared" si="331"/>
        <v>0</v>
      </c>
      <c r="EH147" s="330">
        <f t="shared" si="332"/>
        <v>0</v>
      </c>
      <c r="EI147" s="330" t="e">
        <f t="shared" si="333"/>
        <v>#DIV/0!</v>
      </c>
      <c r="EJ147" s="330" t="e">
        <f t="shared" si="334"/>
        <v>#DIV/0!</v>
      </c>
      <c r="EK147" s="330">
        <f t="shared" si="335"/>
        <v>0</v>
      </c>
      <c r="EL147" s="330">
        <f t="shared" si="336"/>
        <v>0</v>
      </c>
      <c r="EM147" s="330">
        <f t="shared" si="337"/>
        <v>0</v>
      </c>
      <c r="EN147" s="330">
        <f>'Datos Mes'!$B$24*AL147</f>
        <v>0</v>
      </c>
      <c r="EO147" s="330" t="e">
        <f>IF(SUM(EH147:EN147)&gt;'Datos Mes'!$B$21,'Datos Mes'!$B$21,SUM(EH147:EN147))</f>
        <v>#DIV/0!</v>
      </c>
      <c r="EP147" s="330" t="e">
        <f>IF(SUM(EH147:EN147)&gt;'Datos Mes'!$B$21,SUM(EH147:EN147)-EO147,0)</f>
        <v>#DIV/0!</v>
      </c>
      <c r="EQ147" s="330"/>
      <c r="ER147" s="330" t="e">
        <f>LOOKUP(EO147/AL147,'Datos Mes'!$B$75:$B$82,'Datos Mes'!$C$75:$C$82)*EQ147</f>
        <v>#DIV/0!</v>
      </c>
      <c r="ES147" s="330">
        <f>'Datos Mes'!$B$25*$AQ147</f>
        <v>0</v>
      </c>
      <c r="ET147" s="330">
        <f>'Datos Mes'!$B$26*$AQ147</f>
        <v>0</v>
      </c>
      <c r="EU147" s="330">
        <f t="shared" si="338"/>
        <v>0</v>
      </c>
      <c r="EV147" s="331" t="e">
        <f t="shared" si="339"/>
        <v>#DIV/0!</v>
      </c>
      <c r="EW147" s="455" t="s">
        <v>244</v>
      </c>
      <c r="EX147" s="457"/>
      <c r="EY147" s="331" t="e">
        <f>'Datos Mes'!$B$28*EO147</f>
        <v>#DIV/0!</v>
      </c>
      <c r="EZ147" s="331" t="e">
        <f>IF(EX147*'Datos Mes'!$B$19-EY147&gt;0,EX147*'Datos Mes'!$B$19-EY147,0)</f>
        <v>#DIV/0!</v>
      </c>
      <c r="FA147" s="456" t="s">
        <v>233</v>
      </c>
      <c r="FB147" s="455" t="s">
        <v>245</v>
      </c>
      <c r="FC147" s="333"/>
      <c r="FD147" s="331" t="e">
        <f t="shared" si="340"/>
        <v>#DIV/0!</v>
      </c>
      <c r="FE147" s="331" t="e">
        <f>IF(SUM(EH147:EN147)&gt;'Datos Mes'!$B$22,'Datos Mes'!$B$22,SUM(EH147:EN147))</f>
        <v>#DIV/0!</v>
      </c>
      <c r="FF147" s="331" t="e">
        <f>FE147*'Datos Mes'!$B$30</f>
        <v>#DIV/0!</v>
      </c>
      <c r="FG147" s="331" t="e">
        <f t="shared" si="341"/>
        <v>#DIV/0!</v>
      </c>
      <c r="FH147" s="331" t="e">
        <f t="shared" si="342"/>
        <v>#DIV/0!</v>
      </c>
      <c r="FI147" s="334" t="e">
        <f>LOOKUP(FH147,'Datos Mes'!$B$54:$B$69,'Datos Mes'!$C$54:$C$69)</f>
        <v>#DIV/0!</v>
      </c>
      <c r="FJ147" s="331" t="e">
        <f>LOOKUP(FH147,'Datos Mes'!$B$54:$B$69,'Datos Mes'!$E$54:$E$69)</f>
        <v>#DIV/0!</v>
      </c>
      <c r="FK147" s="331" t="e">
        <f t="shared" si="343"/>
        <v>#DIV/0!</v>
      </c>
      <c r="FL147" s="331">
        <f t="shared" si="344"/>
        <v>0</v>
      </c>
      <c r="FM147" s="331">
        <f t="shared" si="345"/>
        <v>0</v>
      </c>
      <c r="FN147" s="331">
        <f t="shared" si="346"/>
        <v>0</v>
      </c>
      <c r="FO147" s="331" t="e">
        <f t="shared" si="347"/>
        <v>#DIV/0!</v>
      </c>
      <c r="FP147" s="331" t="e">
        <f t="shared" si="348"/>
        <v>#DIV/0!</v>
      </c>
      <c r="FQ147" s="335" t="e">
        <f t="shared" si="349"/>
        <v>#DIV/0!</v>
      </c>
      <c r="FS147" s="331" t="e">
        <f t="shared" si="350"/>
        <v>#DIV/0!</v>
      </c>
      <c r="FT147" s="331" t="e">
        <f>IF($FB147="Activo",LOOKUP($FA147,'Datos Mes'!$A$87:$A$92,'Datos Mes'!$C$87:$C$92),0)*$EO147</f>
        <v>#DIV/0!</v>
      </c>
      <c r="FU147" s="331" t="e">
        <f>IF($FB147="Activo",'Datos Mes'!$B$31,0)*$EO147</f>
        <v>#DIV/0!</v>
      </c>
      <c r="FV147" s="331" t="e">
        <f>'Datos Mes'!$B$32*$EO147</f>
        <v>#DIV/0!</v>
      </c>
      <c r="FW147" s="331" t="e">
        <f>'Datos Mes'!$D$28*$EO147</f>
        <v>#DIV/0!</v>
      </c>
      <c r="FX147" s="331" t="e">
        <f t="shared" si="351"/>
        <v>#DIV/0!</v>
      </c>
      <c r="FY147" s="331" t="e">
        <f t="shared" si="309"/>
        <v>#DIV/0!</v>
      </c>
      <c r="FZ147" s="331" t="e">
        <f t="shared" si="310"/>
        <v>#DIV/0!</v>
      </c>
      <c r="GA147" s="331">
        <f>(AS147+'Datos Mes'!B$24)*30/12</f>
        <v>9035.326086956522</v>
      </c>
      <c r="GB147" s="331" t="e">
        <f t="shared" si="352"/>
        <v>#DIV/0!</v>
      </c>
      <c r="GC147" s="331" t="e">
        <f t="shared" si="353"/>
        <v>#DIV/0!</v>
      </c>
      <c r="GD147" s="333" t="e">
        <f t="shared" si="354"/>
        <v>#DIV/0!</v>
      </c>
    </row>
    <row r="148" spans="1:186" s="329" customFormat="1" ht="15.75" customHeight="1">
      <c r="A148" s="421"/>
      <c r="B148" s="421"/>
      <c r="C148" s="311">
        <f t="shared" si="311"/>
        <v>0</v>
      </c>
      <c r="D148" s="429"/>
      <c r="E148" s="429"/>
      <c r="F148" s="429"/>
      <c r="G148" s="429"/>
      <c r="H148" s="429"/>
      <c r="I148" s="429"/>
      <c r="J148" s="429"/>
      <c r="K148" s="429"/>
      <c r="L148" s="429"/>
      <c r="M148" s="429"/>
      <c r="N148" s="429"/>
      <c r="O148" s="429"/>
      <c r="P148" s="429"/>
      <c r="Q148" s="429"/>
      <c r="R148" s="312"/>
      <c r="S148" s="430"/>
      <c r="T148" s="429"/>
      <c r="U148" s="429"/>
      <c r="V148" s="429"/>
      <c r="W148" s="429"/>
      <c r="X148" s="429"/>
      <c r="Y148" s="429"/>
      <c r="Z148" s="429"/>
      <c r="AA148" s="429"/>
      <c r="AB148" s="429"/>
      <c r="AC148" s="429"/>
      <c r="AD148" s="429"/>
      <c r="AE148" s="429"/>
      <c r="AF148" s="429"/>
      <c r="AG148" s="429"/>
      <c r="AH148" s="429"/>
      <c r="AI148" s="431"/>
      <c r="AJ148" s="328"/>
      <c r="AK148" s="314">
        <f t="shared" si="313"/>
        <v>0</v>
      </c>
      <c r="AL148" s="469">
        <f t="shared" si="314"/>
        <v>0</v>
      </c>
      <c r="AM148" s="469">
        <f t="shared" si="315"/>
        <v>0</v>
      </c>
      <c r="AN148" s="470">
        <f t="shared" si="316"/>
        <v>0</v>
      </c>
      <c r="AO148" s="469">
        <f t="shared" si="307"/>
        <v>0</v>
      </c>
      <c r="AP148" s="469">
        <f t="shared" si="308"/>
        <v>0</v>
      </c>
      <c r="AQ148" s="471">
        <f t="shared" si="317"/>
        <v>0</v>
      </c>
      <c r="AR148" s="472">
        <f t="shared" si="312"/>
        <v>0</v>
      </c>
      <c r="AS148" s="422"/>
      <c r="AT148" s="423">
        <f t="shared" si="318"/>
        <v>0</v>
      </c>
      <c r="AU148" s="422"/>
      <c r="AV148" s="315">
        <f t="shared" si="319"/>
        <v>0</v>
      </c>
      <c r="AW148" s="422"/>
      <c r="AX148" s="422"/>
      <c r="AY148" s="315">
        <f t="shared" si="320"/>
        <v>0</v>
      </c>
      <c r="AZ148" s="315">
        <f>(AQ148)*'Datos Mes'!$B$27+DB148</f>
        <v>0</v>
      </c>
      <c r="BA148" s="421"/>
      <c r="BB148" s="427"/>
      <c r="BC148" s="438"/>
      <c r="BF148" s="473"/>
      <c r="BG148" s="317">
        <f>(COUNTIF($D148:$AI148,"LL")+DL148)*(AS148-'Datos Mes'!$B$23)</f>
        <v>0</v>
      </c>
      <c r="BH148" s="474">
        <f t="shared" si="321"/>
        <v>0</v>
      </c>
      <c r="BI148" s="402"/>
      <c r="BJ148" s="403"/>
      <c r="BK148" s="403"/>
      <c r="BL148" s="403"/>
      <c r="BM148" s="403"/>
      <c r="BN148" s="403"/>
      <c r="BO148" s="403"/>
      <c r="BP148" s="403"/>
      <c r="BQ148" s="403"/>
      <c r="BR148" s="403"/>
      <c r="BS148" s="403"/>
      <c r="BT148" s="404"/>
      <c r="BU148" s="404"/>
      <c r="BV148" s="404"/>
      <c r="BW148" s="405"/>
      <c r="BX148" s="406"/>
      <c r="BY148" s="403"/>
      <c r="BZ148" s="403"/>
      <c r="CA148" s="407"/>
      <c r="CB148" s="407"/>
      <c r="CC148" s="408"/>
      <c r="CD148" s="408"/>
      <c r="CE148" s="408"/>
      <c r="CF148" s="408"/>
      <c r="CG148" s="408"/>
      <c r="CH148" s="407"/>
      <c r="CI148" s="407"/>
      <c r="CJ148" s="408"/>
      <c r="CK148" s="408"/>
      <c r="CL148" s="408"/>
      <c r="CM148" s="408"/>
      <c r="CN148" s="408"/>
      <c r="CO148" s="407"/>
      <c r="CP148" s="409"/>
      <c r="CQ148" s="410"/>
      <c r="CR148" s="411"/>
      <c r="CS148" s="410"/>
      <c r="CT148" s="410"/>
      <c r="CU148" s="410"/>
      <c r="CV148" s="410"/>
      <c r="CW148" s="410"/>
      <c r="CX148" s="404"/>
      <c r="CY148" s="404"/>
      <c r="CZ148" s="320">
        <f t="shared" si="322"/>
        <v>0</v>
      </c>
      <c r="DA148" s="321"/>
      <c r="DB148" s="414"/>
      <c r="DC148" s="322">
        <f t="shared" si="323"/>
        <v>0</v>
      </c>
      <c r="DD148" s="413"/>
      <c r="DE148" s="414"/>
      <c r="DF148" s="323">
        <f t="shared" si="324"/>
        <v>0</v>
      </c>
      <c r="DG148" s="323">
        <f t="shared" si="325"/>
        <v>0</v>
      </c>
      <c r="DH148" s="324">
        <f t="shared" si="326"/>
        <v>0</v>
      </c>
      <c r="DI148" s="325">
        <f t="shared" si="327"/>
        <v>0</v>
      </c>
      <c r="DJ148" s="177"/>
      <c r="DK148" s="315">
        <f t="shared" si="328"/>
        <v>0</v>
      </c>
      <c r="DL148" s="315">
        <f t="shared" si="329"/>
        <v>0</v>
      </c>
      <c r="DM148" s="315">
        <f t="shared" si="330"/>
        <v>0</v>
      </c>
      <c r="DN148" s="415"/>
      <c r="DO148" s="416"/>
      <c r="DP148" s="416"/>
      <c r="DQ148" s="416"/>
      <c r="DR148" s="417"/>
      <c r="DS148" s="416"/>
      <c r="DT148" s="416"/>
      <c r="DU148" s="416"/>
      <c r="DV148" s="418"/>
      <c r="DW148" s="416"/>
      <c r="DX148" s="416"/>
      <c r="DY148" s="419"/>
      <c r="DZ148" s="419"/>
      <c r="EA148" s="420"/>
      <c r="EB148" s="313"/>
      <c r="EC148" s="329" t="s">
        <v>133</v>
      </c>
      <c r="EF148" s="330">
        <f>'Datos Mes'!$B$23</f>
        <v>7000</v>
      </c>
      <c r="EG148" s="330">
        <f t="shared" si="331"/>
        <v>0</v>
      </c>
      <c r="EH148" s="330">
        <f t="shared" si="332"/>
        <v>0</v>
      </c>
      <c r="EI148" s="330" t="e">
        <f t="shared" si="333"/>
        <v>#DIV/0!</v>
      </c>
      <c r="EJ148" s="330" t="e">
        <f t="shared" si="334"/>
        <v>#DIV/0!</v>
      </c>
      <c r="EK148" s="330">
        <f t="shared" si="335"/>
        <v>0</v>
      </c>
      <c r="EL148" s="330">
        <f t="shared" si="336"/>
        <v>0</v>
      </c>
      <c r="EM148" s="330">
        <f t="shared" si="337"/>
        <v>0</v>
      </c>
      <c r="EN148" s="330">
        <f>'Datos Mes'!$B$24*AL148</f>
        <v>0</v>
      </c>
      <c r="EO148" s="330" t="e">
        <f>IF(SUM(EH148:EN148)&gt;'Datos Mes'!$B$21,'Datos Mes'!$B$21,SUM(EH148:EN148))</f>
        <v>#DIV/0!</v>
      </c>
      <c r="EP148" s="330" t="e">
        <f>IF(SUM(EH148:EN148)&gt;'Datos Mes'!$B$21,SUM(EH148:EN148)-EO148,0)</f>
        <v>#DIV/0!</v>
      </c>
      <c r="EQ148" s="330"/>
      <c r="ER148" s="330" t="e">
        <f>LOOKUP(EO148/AL148,'Datos Mes'!$B$75:$B$82,'Datos Mes'!$C$75:$C$82)*EQ148</f>
        <v>#DIV/0!</v>
      </c>
      <c r="ES148" s="330">
        <f>'Datos Mes'!$B$25*$AQ148</f>
        <v>0</v>
      </c>
      <c r="ET148" s="330">
        <f>'Datos Mes'!$B$26*$AQ148</f>
        <v>0</v>
      </c>
      <c r="EU148" s="330">
        <f t="shared" si="338"/>
        <v>0</v>
      </c>
      <c r="EV148" s="331" t="e">
        <f t="shared" si="339"/>
        <v>#DIV/0!</v>
      </c>
      <c r="EW148" s="455" t="s">
        <v>244</v>
      </c>
      <c r="EX148" s="457"/>
      <c r="EY148" s="331" t="e">
        <f>'Datos Mes'!$B$28*EO148</f>
        <v>#DIV/0!</v>
      </c>
      <c r="EZ148" s="331" t="e">
        <f>IF(EX148*'Datos Mes'!$B$19-EY148&gt;0,EX148*'Datos Mes'!$B$19-EY148,0)</f>
        <v>#DIV/0!</v>
      </c>
      <c r="FA148" s="456" t="s">
        <v>233</v>
      </c>
      <c r="FB148" s="455" t="s">
        <v>245</v>
      </c>
      <c r="FC148" s="333"/>
      <c r="FD148" s="331" t="e">
        <f t="shared" si="340"/>
        <v>#DIV/0!</v>
      </c>
      <c r="FE148" s="331" t="e">
        <f>IF(SUM(EH148:EN148)&gt;'Datos Mes'!$B$22,'Datos Mes'!$B$22,SUM(EH148:EN148))</f>
        <v>#DIV/0!</v>
      </c>
      <c r="FF148" s="331" t="e">
        <f>FE148*'Datos Mes'!$B$30</f>
        <v>#DIV/0!</v>
      </c>
      <c r="FG148" s="331" t="e">
        <f t="shared" si="341"/>
        <v>#DIV/0!</v>
      </c>
      <c r="FH148" s="331" t="e">
        <f t="shared" si="342"/>
        <v>#DIV/0!</v>
      </c>
      <c r="FI148" s="334" t="e">
        <f>LOOKUP(FH148,'Datos Mes'!$B$54:$B$69,'Datos Mes'!$C$54:$C$69)</f>
        <v>#DIV/0!</v>
      </c>
      <c r="FJ148" s="331" t="e">
        <f>LOOKUP(FH148,'Datos Mes'!$B$54:$B$69,'Datos Mes'!$E$54:$E$69)</f>
        <v>#DIV/0!</v>
      </c>
      <c r="FK148" s="331" t="e">
        <f t="shared" si="343"/>
        <v>#DIV/0!</v>
      </c>
      <c r="FL148" s="331">
        <f t="shared" si="344"/>
        <v>0</v>
      </c>
      <c r="FM148" s="331">
        <f t="shared" si="345"/>
        <v>0</v>
      </c>
      <c r="FN148" s="331">
        <f t="shared" si="346"/>
        <v>0</v>
      </c>
      <c r="FO148" s="331" t="e">
        <f t="shared" si="347"/>
        <v>#DIV/0!</v>
      </c>
      <c r="FP148" s="331" t="e">
        <f t="shared" si="348"/>
        <v>#DIV/0!</v>
      </c>
      <c r="FQ148" s="335" t="e">
        <f t="shared" si="349"/>
        <v>#DIV/0!</v>
      </c>
      <c r="FS148" s="331" t="e">
        <f t="shared" si="350"/>
        <v>#DIV/0!</v>
      </c>
      <c r="FT148" s="331" t="e">
        <f>IF($FB148="Activo",LOOKUP($FA148,'Datos Mes'!$A$87:$A$92,'Datos Mes'!$C$87:$C$92),0)*$EO148</f>
        <v>#DIV/0!</v>
      </c>
      <c r="FU148" s="331" t="e">
        <f>IF($FB148="Activo",'Datos Mes'!$B$31,0)*$EO148</f>
        <v>#DIV/0!</v>
      </c>
      <c r="FV148" s="331" t="e">
        <f>'Datos Mes'!$B$32*$EO148</f>
        <v>#DIV/0!</v>
      </c>
      <c r="FW148" s="331" t="e">
        <f>'Datos Mes'!$D$28*$EO148</f>
        <v>#DIV/0!</v>
      </c>
      <c r="FX148" s="331" t="e">
        <f t="shared" si="351"/>
        <v>#DIV/0!</v>
      </c>
      <c r="FY148" s="331" t="e">
        <f t="shared" si="309"/>
        <v>#DIV/0!</v>
      </c>
      <c r="FZ148" s="331" t="e">
        <f t="shared" si="310"/>
        <v>#DIV/0!</v>
      </c>
      <c r="GA148" s="331">
        <f>(AS148+'Datos Mes'!B$24)*30/12</f>
        <v>9035.326086956522</v>
      </c>
      <c r="GB148" s="331" t="e">
        <f t="shared" si="352"/>
        <v>#DIV/0!</v>
      </c>
      <c r="GC148" s="331" t="e">
        <f t="shared" si="353"/>
        <v>#DIV/0!</v>
      </c>
      <c r="GD148" s="333" t="e">
        <f t="shared" si="354"/>
        <v>#DIV/0!</v>
      </c>
    </row>
    <row r="149" spans="1:186" s="329" customFormat="1" ht="15.75" customHeight="1">
      <c r="A149" s="421"/>
      <c r="B149" s="421"/>
      <c r="C149" s="311">
        <f t="shared" si="311"/>
        <v>0</v>
      </c>
      <c r="D149" s="429"/>
      <c r="E149" s="429"/>
      <c r="F149" s="429"/>
      <c r="G149" s="429"/>
      <c r="H149" s="429"/>
      <c r="I149" s="429"/>
      <c r="J149" s="429"/>
      <c r="K149" s="429"/>
      <c r="L149" s="429"/>
      <c r="M149" s="429"/>
      <c r="N149" s="429"/>
      <c r="O149" s="429"/>
      <c r="P149" s="429"/>
      <c r="Q149" s="429"/>
      <c r="R149" s="312"/>
      <c r="S149" s="430"/>
      <c r="T149" s="429"/>
      <c r="U149" s="429"/>
      <c r="V149" s="429"/>
      <c r="W149" s="429"/>
      <c r="X149" s="429"/>
      <c r="Y149" s="429"/>
      <c r="Z149" s="429"/>
      <c r="AA149" s="429"/>
      <c r="AB149" s="429"/>
      <c r="AC149" s="429"/>
      <c r="AD149" s="429"/>
      <c r="AE149" s="429"/>
      <c r="AF149" s="429"/>
      <c r="AG149" s="429"/>
      <c r="AH149" s="429"/>
      <c r="AI149" s="431"/>
      <c r="AJ149" s="328"/>
      <c r="AK149" s="314">
        <f t="shared" si="313"/>
        <v>0</v>
      </c>
      <c r="AL149" s="469">
        <f t="shared" si="314"/>
        <v>0</v>
      </c>
      <c r="AM149" s="469">
        <f t="shared" si="315"/>
        <v>0</v>
      </c>
      <c r="AN149" s="470">
        <f t="shared" si="316"/>
        <v>0</v>
      </c>
      <c r="AO149" s="469">
        <f t="shared" si="307"/>
        <v>0</v>
      </c>
      <c r="AP149" s="469">
        <f t="shared" si="308"/>
        <v>0</v>
      </c>
      <c r="AQ149" s="471">
        <f t="shared" si="317"/>
        <v>0</v>
      </c>
      <c r="AR149" s="472">
        <f t="shared" si="312"/>
        <v>0</v>
      </c>
      <c r="AS149" s="422"/>
      <c r="AT149" s="423">
        <f t="shared" si="318"/>
        <v>0</v>
      </c>
      <c r="AU149" s="422"/>
      <c r="AV149" s="315">
        <f t="shared" si="319"/>
        <v>0</v>
      </c>
      <c r="AW149" s="422"/>
      <c r="AX149" s="422"/>
      <c r="AY149" s="315">
        <f t="shared" si="320"/>
        <v>0</v>
      </c>
      <c r="AZ149" s="315">
        <f>(AQ149)*'Datos Mes'!$B$27+DB149</f>
        <v>0</v>
      </c>
      <c r="BA149" s="421"/>
      <c r="BB149" s="427"/>
      <c r="BC149" s="438"/>
      <c r="BF149" s="473"/>
      <c r="BG149" s="317">
        <f>(COUNTIF($D149:$AI149,"LL")+DL149)*(AS149-'Datos Mes'!$B$23)</f>
        <v>0</v>
      </c>
      <c r="BH149" s="474">
        <f t="shared" si="321"/>
        <v>0</v>
      </c>
      <c r="BI149" s="402"/>
      <c r="BJ149" s="403"/>
      <c r="BK149" s="403"/>
      <c r="BL149" s="403"/>
      <c r="BM149" s="403"/>
      <c r="BN149" s="403"/>
      <c r="BO149" s="403"/>
      <c r="BP149" s="403"/>
      <c r="BQ149" s="403"/>
      <c r="BR149" s="403"/>
      <c r="BS149" s="403"/>
      <c r="BT149" s="404"/>
      <c r="BU149" s="404"/>
      <c r="BV149" s="404"/>
      <c r="BW149" s="405"/>
      <c r="BX149" s="406"/>
      <c r="BY149" s="403"/>
      <c r="BZ149" s="403"/>
      <c r="CA149" s="407"/>
      <c r="CB149" s="407"/>
      <c r="CC149" s="408"/>
      <c r="CD149" s="408"/>
      <c r="CE149" s="408"/>
      <c r="CF149" s="408"/>
      <c r="CG149" s="408"/>
      <c r="CH149" s="407"/>
      <c r="CI149" s="407"/>
      <c r="CJ149" s="408"/>
      <c r="CK149" s="408"/>
      <c r="CL149" s="408"/>
      <c r="CM149" s="408"/>
      <c r="CN149" s="408"/>
      <c r="CO149" s="407"/>
      <c r="CP149" s="409"/>
      <c r="CQ149" s="410"/>
      <c r="CR149" s="411"/>
      <c r="CS149" s="410"/>
      <c r="CT149" s="410"/>
      <c r="CU149" s="410"/>
      <c r="CV149" s="410"/>
      <c r="CW149" s="410"/>
      <c r="CX149" s="404"/>
      <c r="CY149" s="404"/>
      <c r="CZ149" s="320">
        <f t="shared" si="322"/>
        <v>0</v>
      </c>
      <c r="DA149" s="321"/>
      <c r="DB149" s="414"/>
      <c r="DC149" s="322">
        <f t="shared" si="323"/>
        <v>0</v>
      </c>
      <c r="DD149" s="413"/>
      <c r="DE149" s="414"/>
      <c r="DF149" s="323">
        <f t="shared" si="324"/>
        <v>0</v>
      </c>
      <c r="DG149" s="323">
        <f t="shared" si="325"/>
        <v>0</v>
      </c>
      <c r="DH149" s="324">
        <f t="shared" si="326"/>
        <v>0</v>
      </c>
      <c r="DI149" s="325">
        <f t="shared" si="327"/>
        <v>0</v>
      </c>
      <c r="DJ149" s="177"/>
      <c r="DK149" s="315">
        <f t="shared" si="328"/>
        <v>0</v>
      </c>
      <c r="DL149" s="315">
        <f t="shared" si="329"/>
        <v>0</v>
      </c>
      <c r="DM149" s="315">
        <f t="shared" si="330"/>
        <v>0</v>
      </c>
      <c r="DN149" s="415"/>
      <c r="DO149" s="416"/>
      <c r="DP149" s="416"/>
      <c r="DQ149" s="416"/>
      <c r="DR149" s="417"/>
      <c r="DS149" s="416"/>
      <c r="DT149" s="416"/>
      <c r="DU149" s="416"/>
      <c r="DV149" s="418"/>
      <c r="DW149" s="416"/>
      <c r="DX149" s="416"/>
      <c r="DY149" s="419"/>
      <c r="DZ149" s="419"/>
      <c r="EA149" s="420"/>
      <c r="EB149" s="313"/>
      <c r="EC149" s="329" t="s">
        <v>133</v>
      </c>
      <c r="EF149" s="330">
        <f>'Datos Mes'!$B$23</f>
        <v>7000</v>
      </c>
      <c r="EG149" s="330">
        <f t="shared" si="331"/>
        <v>0</v>
      </c>
      <c r="EH149" s="330">
        <f t="shared" si="332"/>
        <v>0</v>
      </c>
      <c r="EI149" s="330" t="e">
        <f t="shared" si="333"/>
        <v>#DIV/0!</v>
      </c>
      <c r="EJ149" s="330" t="e">
        <f t="shared" si="334"/>
        <v>#DIV/0!</v>
      </c>
      <c r="EK149" s="330">
        <f t="shared" si="335"/>
        <v>0</v>
      </c>
      <c r="EL149" s="330">
        <f t="shared" si="336"/>
        <v>0</v>
      </c>
      <c r="EM149" s="330">
        <f t="shared" si="337"/>
        <v>0</v>
      </c>
      <c r="EN149" s="330">
        <f>'Datos Mes'!$B$24*AL149</f>
        <v>0</v>
      </c>
      <c r="EO149" s="330" t="e">
        <f>IF(SUM(EH149:EN149)&gt;'Datos Mes'!$B$21,'Datos Mes'!$B$21,SUM(EH149:EN149))</f>
        <v>#DIV/0!</v>
      </c>
      <c r="EP149" s="330" t="e">
        <f>IF(SUM(EH149:EN149)&gt;'Datos Mes'!$B$21,SUM(EH149:EN149)-EO149,0)</f>
        <v>#DIV/0!</v>
      </c>
      <c r="EQ149" s="330"/>
      <c r="ER149" s="330" t="e">
        <f>LOOKUP(EO149/AL149,'Datos Mes'!$B$75:$B$82,'Datos Mes'!$C$75:$C$82)*EQ149</f>
        <v>#DIV/0!</v>
      </c>
      <c r="ES149" s="330">
        <f>'Datos Mes'!$B$25*$AQ149</f>
        <v>0</v>
      </c>
      <c r="ET149" s="330">
        <f>'Datos Mes'!$B$26*$AQ149</f>
        <v>0</v>
      </c>
      <c r="EU149" s="330">
        <f t="shared" si="338"/>
        <v>0</v>
      </c>
      <c r="EV149" s="331" t="e">
        <f t="shared" si="339"/>
        <v>#DIV/0!</v>
      </c>
      <c r="EW149" s="455" t="s">
        <v>244</v>
      </c>
      <c r="EX149" s="457"/>
      <c r="EY149" s="331" t="e">
        <f>'Datos Mes'!$B$28*EO149</f>
        <v>#DIV/0!</v>
      </c>
      <c r="EZ149" s="331" t="e">
        <f>IF(EX149*'Datos Mes'!$B$19-EY149&gt;0,EX149*'Datos Mes'!$B$19-EY149,0)</f>
        <v>#DIV/0!</v>
      </c>
      <c r="FA149" s="456" t="s">
        <v>233</v>
      </c>
      <c r="FB149" s="455" t="s">
        <v>245</v>
      </c>
      <c r="FC149" s="333"/>
      <c r="FD149" s="331" t="e">
        <f t="shared" si="340"/>
        <v>#DIV/0!</v>
      </c>
      <c r="FE149" s="331" t="e">
        <f>IF(SUM(EH149:EN149)&gt;'Datos Mes'!$B$22,'Datos Mes'!$B$22,SUM(EH149:EN149))</f>
        <v>#DIV/0!</v>
      </c>
      <c r="FF149" s="331" t="e">
        <f>FE149*'Datos Mes'!$B$30</f>
        <v>#DIV/0!</v>
      </c>
      <c r="FG149" s="331" t="e">
        <f t="shared" si="341"/>
        <v>#DIV/0!</v>
      </c>
      <c r="FH149" s="331" t="e">
        <f t="shared" si="342"/>
        <v>#DIV/0!</v>
      </c>
      <c r="FI149" s="334" t="e">
        <f>LOOKUP(FH149,'Datos Mes'!$B$54:$B$69,'Datos Mes'!$C$54:$C$69)</f>
        <v>#DIV/0!</v>
      </c>
      <c r="FJ149" s="331" t="e">
        <f>LOOKUP(FH149,'Datos Mes'!$B$54:$B$69,'Datos Mes'!$E$54:$E$69)</f>
        <v>#DIV/0!</v>
      </c>
      <c r="FK149" s="331" t="e">
        <f t="shared" si="343"/>
        <v>#DIV/0!</v>
      </c>
      <c r="FL149" s="331">
        <f t="shared" si="344"/>
        <v>0</v>
      </c>
      <c r="FM149" s="331">
        <f t="shared" si="345"/>
        <v>0</v>
      </c>
      <c r="FN149" s="331">
        <f t="shared" si="346"/>
        <v>0</v>
      </c>
      <c r="FO149" s="331" t="e">
        <f t="shared" si="347"/>
        <v>#DIV/0!</v>
      </c>
      <c r="FP149" s="331" t="e">
        <f t="shared" si="348"/>
        <v>#DIV/0!</v>
      </c>
      <c r="FQ149" s="335" t="e">
        <f t="shared" si="349"/>
        <v>#DIV/0!</v>
      </c>
      <c r="FS149" s="331" t="e">
        <f t="shared" si="350"/>
        <v>#DIV/0!</v>
      </c>
      <c r="FT149" s="331" t="e">
        <f>IF($FB149="Activo",LOOKUP($FA149,'Datos Mes'!$A$87:$A$92,'Datos Mes'!$C$87:$C$92),0)*$EO149</f>
        <v>#DIV/0!</v>
      </c>
      <c r="FU149" s="331" t="e">
        <f>IF($FB149="Activo",'Datos Mes'!$B$31,0)*$EO149</f>
        <v>#DIV/0!</v>
      </c>
      <c r="FV149" s="331" t="e">
        <f>'Datos Mes'!$B$32*$EO149</f>
        <v>#DIV/0!</v>
      </c>
      <c r="FW149" s="331" t="e">
        <f>'Datos Mes'!$D$28*$EO149</f>
        <v>#DIV/0!</v>
      </c>
      <c r="FX149" s="331" t="e">
        <f t="shared" si="351"/>
        <v>#DIV/0!</v>
      </c>
      <c r="FY149" s="331" t="e">
        <f t="shared" si="309"/>
        <v>#DIV/0!</v>
      </c>
      <c r="FZ149" s="331" t="e">
        <f t="shared" si="310"/>
        <v>#DIV/0!</v>
      </c>
      <c r="GA149" s="331">
        <f>(AS149+'Datos Mes'!B$24)*30/12</f>
        <v>9035.326086956522</v>
      </c>
      <c r="GB149" s="331" t="e">
        <f t="shared" si="352"/>
        <v>#DIV/0!</v>
      </c>
      <c r="GC149" s="331" t="e">
        <f t="shared" si="353"/>
        <v>#DIV/0!</v>
      </c>
      <c r="GD149" s="333" t="e">
        <f t="shared" si="354"/>
        <v>#DIV/0!</v>
      </c>
    </row>
    <row r="150" spans="1:186" s="329" customFormat="1" ht="15.75" customHeight="1">
      <c r="A150" s="421"/>
      <c r="B150" s="421"/>
      <c r="C150" s="311">
        <f t="shared" si="311"/>
        <v>0</v>
      </c>
      <c r="D150" s="429"/>
      <c r="E150" s="429"/>
      <c r="F150" s="429"/>
      <c r="G150" s="429"/>
      <c r="H150" s="429"/>
      <c r="I150" s="429"/>
      <c r="J150" s="429"/>
      <c r="K150" s="429"/>
      <c r="L150" s="429"/>
      <c r="M150" s="429"/>
      <c r="N150" s="429"/>
      <c r="O150" s="429"/>
      <c r="P150" s="429"/>
      <c r="Q150" s="429"/>
      <c r="R150" s="312"/>
      <c r="S150" s="430"/>
      <c r="T150" s="429"/>
      <c r="U150" s="429"/>
      <c r="V150" s="429"/>
      <c r="W150" s="429"/>
      <c r="X150" s="429"/>
      <c r="Y150" s="429"/>
      <c r="Z150" s="429"/>
      <c r="AA150" s="429"/>
      <c r="AB150" s="429"/>
      <c r="AC150" s="429"/>
      <c r="AD150" s="429"/>
      <c r="AE150" s="429"/>
      <c r="AF150" s="429"/>
      <c r="AG150" s="429"/>
      <c r="AH150" s="429"/>
      <c r="AI150" s="431"/>
      <c r="AJ150" s="328"/>
      <c r="AK150" s="314">
        <f t="shared" si="313"/>
        <v>0</v>
      </c>
      <c r="AL150" s="469">
        <f t="shared" si="314"/>
        <v>0</v>
      </c>
      <c r="AM150" s="469">
        <f t="shared" si="315"/>
        <v>0</v>
      </c>
      <c r="AN150" s="470">
        <f t="shared" si="316"/>
        <v>0</v>
      </c>
      <c r="AO150" s="469">
        <f t="shared" si="307"/>
        <v>0</v>
      </c>
      <c r="AP150" s="469">
        <f t="shared" si="308"/>
        <v>0</v>
      </c>
      <c r="AQ150" s="471">
        <f t="shared" si="317"/>
        <v>0</v>
      </c>
      <c r="AR150" s="472">
        <f t="shared" si="312"/>
        <v>0</v>
      </c>
      <c r="AS150" s="422"/>
      <c r="AT150" s="423">
        <f t="shared" si="318"/>
        <v>0</v>
      </c>
      <c r="AU150" s="422"/>
      <c r="AV150" s="315">
        <f t="shared" si="319"/>
        <v>0</v>
      </c>
      <c r="AW150" s="422"/>
      <c r="AX150" s="422"/>
      <c r="AY150" s="315">
        <f t="shared" si="320"/>
        <v>0</v>
      </c>
      <c r="AZ150" s="315">
        <f>(AQ150)*'Datos Mes'!$B$27+DB150</f>
        <v>0</v>
      </c>
      <c r="BA150" s="421"/>
      <c r="BB150" s="427"/>
      <c r="BC150" s="438"/>
      <c r="BF150" s="473"/>
      <c r="BG150" s="317">
        <f>(COUNTIF($D150:$AI150,"LL")+DL150)*(AS150-'Datos Mes'!$B$23)</f>
        <v>0</v>
      </c>
      <c r="BH150" s="474">
        <f t="shared" si="321"/>
        <v>0</v>
      </c>
      <c r="BI150" s="402"/>
      <c r="BJ150" s="403"/>
      <c r="BK150" s="403"/>
      <c r="BL150" s="403"/>
      <c r="BM150" s="403"/>
      <c r="BN150" s="403"/>
      <c r="BO150" s="403"/>
      <c r="BP150" s="403"/>
      <c r="BQ150" s="403"/>
      <c r="BR150" s="403"/>
      <c r="BS150" s="403"/>
      <c r="BT150" s="404"/>
      <c r="BU150" s="404"/>
      <c r="BV150" s="404"/>
      <c r="BW150" s="405"/>
      <c r="BX150" s="406"/>
      <c r="BY150" s="403"/>
      <c r="BZ150" s="403"/>
      <c r="CA150" s="407"/>
      <c r="CB150" s="407"/>
      <c r="CC150" s="408"/>
      <c r="CD150" s="408"/>
      <c r="CE150" s="408"/>
      <c r="CF150" s="408"/>
      <c r="CG150" s="408"/>
      <c r="CH150" s="407"/>
      <c r="CI150" s="407"/>
      <c r="CJ150" s="408"/>
      <c r="CK150" s="408"/>
      <c r="CL150" s="408"/>
      <c r="CM150" s="408"/>
      <c r="CN150" s="408"/>
      <c r="CO150" s="407"/>
      <c r="CP150" s="409"/>
      <c r="CQ150" s="410"/>
      <c r="CR150" s="411"/>
      <c r="CS150" s="410"/>
      <c r="CT150" s="410"/>
      <c r="CU150" s="410"/>
      <c r="CV150" s="410"/>
      <c r="CW150" s="410"/>
      <c r="CX150" s="404"/>
      <c r="CY150" s="404"/>
      <c r="CZ150" s="320">
        <f t="shared" si="322"/>
        <v>0</v>
      </c>
      <c r="DA150" s="321"/>
      <c r="DB150" s="414"/>
      <c r="DC150" s="322">
        <f t="shared" si="323"/>
        <v>0</v>
      </c>
      <c r="DD150" s="413"/>
      <c r="DE150" s="414"/>
      <c r="DF150" s="323">
        <f t="shared" si="324"/>
        <v>0</v>
      </c>
      <c r="DG150" s="323">
        <f t="shared" si="325"/>
        <v>0</v>
      </c>
      <c r="DH150" s="324">
        <f t="shared" si="326"/>
        <v>0</v>
      </c>
      <c r="DI150" s="325">
        <f t="shared" si="327"/>
        <v>0</v>
      </c>
      <c r="DJ150" s="177"/>
      <c r="DK150" s="315">
        <f t="shared" si="328"/>
        <v>0</v>
      </c>
      <c r="DL150" s="315">
        <f t="shared" si="329"/>
        <v>0</v>
      </c>
      <c r="DM150" s="315">
        <f t="shared" si="330"/>
        <v>0</v>
      </c>
      <c r="DN150" s="415"/>
      <c r="DO150" s="416"/>
      <c r="DP150" s="416"/>
      <c r="DQ150" s="416"/>
      <c r="DR150" s="417"/>
      <c r="DS150" s="416"/>
      <c r="DT150" s="416"/>
      <c r="DU150" s="416"/>
      <c r="DV150" s="418"/>
      <c r="DW150" s="416"/>
      <c r="DX150" s="416"/>
      <c r="DY150" s="419"/>
      <c r="DZ150" s="419"/>
      <c r="EA150" s="420"/>
      <c r="EB150" s="313"/>
      <c r="EC150" s="329" t="s">
        <v>133</v>
      </c>
      <c r="EF150" s="330">
        <f>'Datos Mes'!$B$23</f>
        <v>7000</v>
      </c>
      <c r="EG150" s="330">
        <f t="shared" si="331"/>
        <v>0</v>
      </c>
      <c r="EH150" s="330">
        <f t="shared" si="332"/>
        <v>0</v>
      </c>
      <c r="EI150" s="330" t="e">
        <f t="shared" si="333"/>
        <v>#DIV/0!</v>
      </c>
      <c r="EJ150" s="330" t="e">
        <f t="shared" si="334"/>
        <v>#DIV/0!</v>
      </c>
      <c r="EK150" s="330">
        <f t="shared" si="335"/>
        <v>0</v>
      </c>
      <c r="EL150" s="330">
        <f t="shared" si="336"/>
        <v>0</v>
      </c>
      <c r="EM150" s="330">
        <f t="shared" si="337"/>
        <v>0</v>
      </c>
      <c r="EN150" s="330">
        <f>'Datos Mes'!$B$24*AL150</f>
        <v>0</v>
      </c>
      <c r="EO150" s="330" t="e">
        <f>IF(SUM(EH150:EN150)&gt;'Datos Mes'!$B$21,'Datos Mes'!$B$21,SUM(EH150:EN150))</f>
        <v>#DIV/0!</v>
      </c>
      <c r="EP150" s="330" t="e">
        <f>IF(SUM(EH150:EN150)&gt;'Datos Mes'!$B$21,SUM(EH150:EN150)-EO150,0)</f>
        <v>#DIV/0!</v>
      </c>
      <c r="EQ150" s="330"/>
      <c r="ER150" s="330" t="e">
        <f>LOOKUP(EO150/AL150,'Datos Mes'!$B$75:$B$82,'Datos Mes'!$C$75:$C$82)*EQ150</f>
        <v>#DIV/0!</v>
      </c>
      <c r="ES150" s="330">
        <f>'Datos Mes'!$B$25*$AQ150</f>
        <v>0</v>
      </c>
      <c r="ET150" s="330">
        <f>'Datos Mes'!$B$26*$AQ150</f>
        <v>0</v>
      </c>
      <c r="EU150" s="330">
        <f t="shared" si="338"/>
        <v>0</v>
      </c>
      <c r="EV150" s="331" t="e">
        <f t="shared" si="339"/>
        <v>#DIV/0!</v>
      </c>
      <c r="EW150" s="455" t="s">
        <v>244</v>
      </c>
      <c r="EX150" s="457"/>
      <c r="EY150" s="331" t="e">
        <f>'Datos Mes'!$B$28*EO150</f>
        <v>#DIV/0!</v>
      </c>
      <c r="EZ150" s="331" t="e">
        <f>IF(EX150*'Datos Mes'!$B$19-EY150&gt;0,EX150*'Datos Mes'!$B$19-EY150,0)</f>
        <v>#DIV/0!</v>
      </c>
      <c r="FA150" s="456" t="s">
        <v>233</v>
      </c>
      <c r="FB150" s="455" t="s">
        <v>245</v>
      </c>
      <c r="FC150" s="333"/>
      <c r="FD150" s="331" t="e">
        <f t="shared" si="340"/>
        <v>#DIV/0!</v>
      </c>
      <c r="FE150" s="331" t="e">
        <f>IF(SUM(EH150:EN150)&gt;'Datos Mes'!$B$22,'Datos Mes'!$B$22,SUM(EH150:EN150))</f>
        <v>#DIV/0!</v>
      </c>
      <c r="FF150" s="331" t="e">
        <f>FE150*'Datos Mes'!$B$30</f>
        <v>#DIV/0!</v>
      </c>
      <c r="FG150" s="331" t="e">
        <f t="shared" si="341"/>
        <v>#DIV/0!</v>
      </c>
      <c r="FH150" s="331" t="e">
        <f t="shared" si="342"/>
        <v>#DIV/0!</v>
      </c>
      <c r="FI150" s="334" t="e">
        <f>LOOKUP(FH150,'Datos Mes'!$B$54:$B$69,'Datos Mes'!$C$54:$C$69)</f>
        <v>#DIV/0!</v>
      </c>
      <c r="FJ150" s="331" t="e">
        <f>LOOKUP(FH150,'Datos Mes'!$B$54:$B$69,'Datos Mes'!$E$54:$E$69)</f>
        <v>#DIV/0!</v>
      </c>
      <c r="FK150" s="331" t="e">
        <f t="shared" si="343"/>
        <v>#DIV/0!</v>
      </c>
      <c r="FL150" s="331">
        <f t="shared" si="344"/>
        <v>0</v>
      </c>
      <c r="FM150" s="331">
        <f t="shared" si="345"/>
        <v>0</v>
      </c>
      <c r="FN150" s="331">
        <f t="shared" si="346"/>
        <v>0</v>
      </c>
      <c r="FO150" s="331" t="e">
        <f t="shared" si="347"/>
        <v>#DIV/0!</v>
      </c>
      <c r="FP150" s="331" t="e">
        <f t="shared" si="348"/>
        <v>#DIV/0!</v>
      </c>
      <c r="FQ150" s="335" t="e">
        <f t="shared" si="349"/>
        <v>#DIV/0!</v>
      </c>
      <c r="FS150" s="331" t="e">
        <f t="shared" si="350"/>
        <v>#DIV/0!</v>
      </c>
      <c r="FT150" s="331" t="e">
        <f>IF($FB150="Activo",LOOKUP($FA150,'Datos Mes'!$A$87:$A$92,'Datos Mes'!$C$87:$C$92),0)*$EO150</f>
        <v>#DIV/0!</v>
      </c>
      <c r="FU150" s="331" t="e">
        <f>IF($FB150="Activo",'Datos Mes'!$B$31,0)*$EO150</f>
        <v>#DIV/0!</v>
      </c>
      <c r="FV150" s="331" t="e">
        <f>'Datos Mes'!$B$32*$EO150</f>
        <v>#DIV/0!</v>
      </c>
      <c r="FW150" s="331" t="e">
        <f>'Datos Mes'!$D$28*$EO150</f>
        <v>#DIV/0!</v>
      </c>
      <c r="FX150" s="331" t="e">
        <f t="shared" si="351"/>
        <v>#DIV/0!</v>
      </c>
      <c r="FY150" s="331" t="e">
        <f t="shared" si="309"/>
        <v>#DIV/0!</v>
      </c>
      <c r="FZ150" s="331" t="e">
        <f t="shared" si="310"/>
        <v>#DIV/0!</v>
      </c>
      <c r="GA150" s="331">
        <f>(AS150+'Datos Mes'!B$24)*30/12</f>
        <v>9035.326086956522</v>
      </c>
      <c r="GB150" s="331" t="e">
        <f t="shared" si="352"/>
        <v>#DIV/0!</v>
      </c>
      <c r="GC150" s="331" t="e">
        <f t="shared" si="353"/>
        <v>#DIV/0!</v>
      </c>
      <c r="GD150" s="333" t="e">
        <f t="shared" si="354"/>
        <v>#DIV/0!</v>
      </c>
    </row>
    <row r="151" spans="1:186" s="329" customFormat="1" ht="15.75" customHeight="1">
      <c r="A151" s="421"/>
      <c r="B151" s="421"/>
      <c r="C151" s="311">
        <f t="shared" si="311"/>
        <v>0</v>
      </c>
      <c r="D151" s="429"/>
      <c r="E151" s="429"/>
      <c r="F151" s="429"/>
      <c r="G151" s="429"/>
      <c r="H151" s="429"/>
      <c r="I151" s="429"/>
      <c r="J151" s="429"/>
      <c r="K151" s="429"/>
      <c r="L151" s="429"/>
      <c r="M151" s="429"/>
      <c r="N151" s="429"/>
      <c r="O151" s="429"/>
      <c r="P151" s="429"/>
      <c r="Q151" s="429"/>
      <c r="R151" s="312"/>
      <c r="S151" s="430"/>
      <c r="T151" s="429"/>
      <c r="U151" s="429"/>
      <c r="V151" s="429"/>
      <c r="W151" s="429"/>
      <c r="X151" s="429"/>
      <c r="Y151" s="429"/>
      <c r="Z151" s="429"/>
      <c r="AA151" s="429"/>
      <c r="AB151" s="429"/>
      <c r="AC151" s="429"/>
      <c r="AD151" s="429"/>
      <c r="AE151" s="429"/>
      <c r="AF151" s="429"/>
      <c r="AG151" s="429"/>
      <c r="AH151" s="429"/>
      <c r="AI151" s="431"/>
      <c r="AJ151" s="328"/>
      <c r="AK151" s="314">
        <f t="shared" si="313"/>
        <v>0</v>
      </c>
      <c r="AL151" s="469">
        <f t="shared" si="314"/>
        <v>0</v>
      </c>
      <c r="AM151" s="469">
        <f t="shared" si="315"/>
        <v>0</v>
      </c>
      <c r="AN151" s="470">
        <f t="shared" si="316"/>
        <v>0</v>
      </c>
      <c r="AO151" s="469">
        <f t="shared" si="307"/>
        <v>0</v>
      </c>
      <c r="AP151" s="469">
        <f t="shared" si="308"/>
        <v>0</v>
      </c>
      <c r="AQ151" s="471">
        <f t="shared" si="317"/>
        <v>0</v>
      </c>
      <c r="AR151" s="472">
        <f t="shared" si="312"/>
        <v>0</v>
      </c>
      <c r="AS151" s="422"/>
      <c r="AT151" s="423">
        <f t="shared" si="318"/>
        <v>0</v>
      </c>
      <c r="AU151" s="422"/>
      <c r="AV151" s="315">
        <f t="shared" si="319"/>
        <v>0</v>
      </c>
      <c r="AW151" s="422"/>
      <c r="AX151" s="422"/>
      <c r="AY151" s="315">
        <f t="shared" si="320"/>
        <v>0</v>
      </c>
      <c r="AZ151" s="315">
        <f>(AQ151)*'Datos Mes'!$B$27+DB151</f>
        <v>0</v>
      </c>
      <c r="BA151" s="421"/>
      <c r="BB151" s="427"/>
      <c r="BC151" s="438"/>
      <c r="BF151" s="473"/>
      <c r="BG151" s="317">
        <f>(COUNTIF($D151:$AI151,"LL")+DL151)*(AS151-'Datos Mes'!$B$23)</f>
        <v>0</v>
      </c>
      <c r="BH151" s="474">
        <f t="shared" si="321"/>
        <v>0</v>
      </c>
      <c r="BI151" s="402"/>
      <c r="BJ151" s="403"/>
      <c r="BK151" s="403"/>
      <c r="BL151" s="403"/>
      <c r="BM151" s="403"/>
      <c r="BN151" s="403"/>
      <c r="BO151" s="403"/>
      <c r="BP151" s="403"/>
      <c r="BQ151" s="403"/>
      <c r="BR151" s="403"/>
      <c r="BS151" s="403"/>
      <c r="BT151" s="404"/>
      <c r="BU151" s="404"/>
      <c r="BV151" s="404"/>
      <c r="BW151" s="405"/>
      <c r="BX151" s="406"/>
      <c r="BY151" s="403"/>
      <c r="BZ151" s="403"/>
      <c r="CA151" s="407"/>
      <c r="CB151" s="407"/>
      <c r="CC151" s="408"/>
      <c r="CD151" s="408"/>
      <c r="CE151" s="408"/>
      <c r="CF151" s="408"/>
      <c r="CG151" s="408"/>
      <c r="CH151" s="407"/>
      <c r="CI151" s="407"/>
      <c r="CJ151" s="408"/>
      <c r="CK151" s="408"/>
      <c r="CL151" s="408"/>
      <c r="CM151" s="408"/>
      <c r="CN151" s="408"/>
      <c r="CO151" s="407"/>
      <c r="CP151" s="409"/>
      <c r="CQ151" s="410"/>
      <c r="CR151" s="411"/>
      <c r="CS151" s="410"/>
      <c r="CT151" s="410"/>
      <c r="CU151" s="410"/>
      <c r="CV151" s="410"/>
      <c r="CW151" s="410"/>
      <c r="CX151" s="404"/>
      <c r="CY151" s="404"/>
      <c r="CZ151" s="320">
        <f t="shared" si="322"/>
        <v>0</v>
      </c>
      <c r="DA151" s="321"/>
      <c r="DB151" s="414"/>
      <c r="DC151" s="322">
        <f t="shared" si="323"/>
        <v>0</v>
      </c>
      <c r="DD151" s="413"/>
      <c r="DE151" s="414"/>
      <c r="DF151" s="323">
        <f t="shared" si="324"/>
        <v>0</v>
      </c>
      <c r="DG151" s="323">
        <f t="shared" si="325"/>
        <v>0</v>
      </c>
      <c r="DH151" s="324">
        <f t="shared" si="326"/>
        <v>0</v>
      </c>
      <c r="DI151" s="325">
        <f t="shared" si="327"/>
        <v>0</v>
      </c>
      <c r="DJ151" s="177"/>
      <c r="DK151" s="315">
        <f t="shared" si="328"/>
        <v>0</v>
      </c>
      <c r="DL151" s="315">
        <f t="shared" si="329"/>
        <v>0</v>
      </c>
      <c r="DM151" s="315">
        <f t="shared" si="330"/>
        <v>0</v>
      </c>
      <c r="DN151" s="415"/>
      <c r="DO151" s="416"/>
      <c r="DP151" s="416"/>
      <c r="DQ151" s="416"/>
      <c r="DR151" s="417"/>
      <c r="DS151" s="416"/>
      <c r="DT151" s="416"/>
      <c r="DU151" s="416"/>
      <c r="DV151" s="418"/>
      <c r="DW151" s="416"/>
      <c r="DX151" s="416"/>
      <c r="DY151" s="419"/>
      <c r="DZ151" s="419"/>
      <c r="EA151" s="420"/>
      <c r="EB151" s="313"/>
      <c r="EC151" s="329" t="s">
        <v>133</v>
      </c>
      <c r="EF151" s="330">
        <f>'Datos Mes'!$B$23</f>
        <v>7000</v>
      </c>
      <c r="EG151" s="330">
        <f t="shared" si="331"/>
        <v>0</v>
      </c>
      <c r="EH151" s="330">
        <f t="shared" si="332"/>
        <v>0</v>
      </c>
      <c r="EI151" s="330" t="e">
        <f t="shared" si="333"/>
        <v>#DIV/0!</v>
      </c>
      <c r="EJ151" s="330" t="e">
        <f t="shared" si="334"/>
        <v>#DIV/0!</v>
      </c>
      <c r="EK151" s="330">
        <f t="shared" si="335"/>
        <v>0</v>
      </c>
      <c r="EL151" s="330">
        <f t="shared" si="336"/>
        <v>0</v>
      </c>
      <c r="EM151" s="330">
        <f t="shared" si="337"/>
        <v>0</v>
      </c>
      <c r="EN151" s="330">
        <f>'Datos Mes'!$B$24*AL151</f>
        <v>0</v>
      </c>
      <c r="EO151" s="330" t="e">
        <f>IF(SUM(EH151:EN151)&gt;'Datos Mes'!$B$21,'Datos Mes'!$B$21,SUM(EH151:EN151))</f>
        <v>#DIV/0!</v>
      </c>
      <c r="EP151" s="330" t="e">
        <f>IF(SUM(EH151:EN151)&gt;'Datos Mes'!$B$21,SUM(EH151:EN151)-EO151,0)</f>
        <v>#DIV/0!</v>
      </c>
      <c r="EQ151" s="330"/>
      <c r="ER151" s="330" t="e">
        <f>LOOKUP(EO151/AL151,'Datos Mes'!$B$75:$B$82,'Datos Mes'!$C$75:$C$82)*EQ151</f>
        <v>#DIV/0!</v>
      </c>
      <c r="ES151" s="330">
        <f>'Datos Mes'!$B$25*$AQ151</f>
        <v>0</v>
      </c>
      <c r="ET151" s="330">
        <f>'Datos Mes'!$B$26*$AQ151</f>
        <v>0</v>
      </c>
      <c r="EU151" s="330">
        <f t="shared" si="338"/>
        <v>0</v>
      </c>
      <c r="EV151" s="331" t="e">
        <f t="shared" si="339"/>
        <v>#DIV/0!</v>
      </c>
      <c r="EW151" s="455" t="s">
        <v>244</v>
      </c>
      <c r="EX151" s="457"/>
      <c r="EY151" s="331" t="e">
        <f>'Datos Mes'!$B$28*EO151</f>
        <v>#DIV/0!</v>
      </c>
      <c r="EZ151" s="331" t="e">
        <f>IF(EX151*'Datos Mes'!$B$19-EY151&gt;0,EX151*'Datos Mes'!$B$19-EY151,0)</f>
        <v>#DIV/0!</v>
      </c>
      <c r="FA151" s="456" t="s">
        <v>233</v>
      </c>
      <c r="FB151" s="455" t="s">
        <v>245</v>
      </c>
      <c r="FC151" s="333"/>
      <c r="FD151" s="331" t="e">
        <f t="shared" si="340"/>
        <v>#DIV/0!</v>
      </c>
      <c r="FE151" s="331" t="e">
        <f>IF(SUM(EH151:EN151)&gt;'Datos Mes'!$B$22,'Datos Mes'!$B$22,SUM(EH151:EN151))</f>
        <v>#DIV/0!</v>
      </c>
      <c r="FF151" s="331" t="e">
        <f>FE151*'Datos Mes'!$B$30</f>
        <v>#DIV/0!</v>
      </c>
      <c r="FG151" s="331" t="e">
        <f t="shared" si="341"/>
        <v>#DIV/0!</v>
      </c>
      <c r="FH151" s="331" t="e">
        <f t="shared" si="342"/>
        <v>#DIV/0!</v>
      </c>
      <c r="FI151" s="334" t="e">
        <f>LOOKUP(FH151,'Datos Mes'!$B$54:$B$69,'Datos Mes'!$C$54:$C$69)</f>
        <v>#DIV/0!</v>
      </c>
      <c r="FJ151" s="331" t="e">
        <f>LOOKUP(FH151,'Datos Mes'!$B$54:$B$69,'Datos Mes'!$E$54:$E$69)</f>
        <v>#DIV/0!</v>
      </c>
      <c r="FK151" s="331" t="e">
        <f t="shared" si="343"/>
        <v>#DIV/0!</v>
      </c>
      <c r="FL151" s="331">
        <f t="shared" si="344"/>
        <v>0</v>
      </c>
      <c r="FM151" s="331">
        <f t="shared" si="345"/>
        <v>0</v>
      </c>
      <c r="FN151" s="331">
        <f t="shared" si="346"/>
        <v>0</v>
      </c>
      <c r="FO151" s="331" t="e">
        <f t="shared" si="347"/>
        <v>#DIV/0!</v>
      </c>
      <c r="FP151" s="331" t="e">
        <f t="shared" si="348"/>
        <v>#DIV/0!</v>
      </c>
      <c r="FQ151" s="335" t="e">
        <f t="shared" si="349"/>
        <v>#DIV/0!</v>
      </c>
      <c r="FS151" s="331" t="e">
        <f t="shared" si="350"/>
        <v>#DIV/0!</v>
      </c>
      <c r="FT151" s="331" t="e">
        <f>IF($FB151="Activo",LOOKUP($FA151,'Datos Mes'!$A$87:$A$92,'Datos Mes'!$C$87:$C$92),0)*$EO151</f>
        <v>#DIV/0!</v>
      </c>
      <c r="FU151" s="331" t="e">
        <f>IF($FB151="Activo",'Datos Mes'!$B$31,0)*$EO151</f>
        <v>#DIV/0!</v>
      </c>
      <c r="FV151" s="331" t="e">
        <f>'Datos Mes'!$B$32*$EO151</f>
        <v>#DIV/0!</v>
      </c>
      <c r="FW151" s="331" t="e">
        <f>'Datos Mes'!$D$28*$EO151</f>
        <v>#DIV/0!</v>
      </c>
      <c r="FX151" s="331" t="e">
        <f t="shared" si="351"/>
        <v>#DIV/0!</v>
      </c>
      <c r="FY151" s="331" t="e">
        <f t="shared" si="309"/>
        <v>#DIV/0!</v>
      </c>
      <c r="FZ151" s="331" t="e">
        <f t="shared" si="310"/>
        <v>#DIV/0!</v>
      </c>
      <c r="GA151" s="331">
        <f>(AS151+'Datos Mes'!B$24)*30/12</f>
        <v>9035.326086956522</v>
      </c>
      <c r="GB151" s="331" t="e">
        <f t="shared" si="352"/>
        <v>#DIV/0!</v>
      </c>
      <c r="GC151" s="331" t="e">
        <f t="shared" si="353"/>
        <v>#DIV/0!</v>
      </c>
      <c r="GD151" s="333" t="e">
        <f t="shared" si="354"/>
        <v>#DIV/0!</v>
      </c>
    </row>
    <row r="152" spans="1:186" s="329" customFormat="1" ht="15.75" customHeight="1">
      <c r="A152" s="421"/>
      <c r="B152" s="421"/>
      <c r="C152" s="311">
        <f t="shared" si="311"/>
        <v>0</v>
      </c>
      <c r="D152" s="429"/>
      <c r="E152" s="429"/>
      <c r="F152" s="429"/>
      <c r="G152" s="429"/>
      <c r="H152" s="429"/>
      <c r="I152" s="429"/>
      <c r="J152" s="429"/>
      <c r="K152" s="429"/>
      <c r="L152" s="429"/>
      <c r="M152" s="429"/>
      <c r="N152" s="429"/>
      <c r="O152" s="429"/>
      <c r="P152" s="429"/>
      <c r="Q152" s="429"/>
      <c r="R152" s="312"/>
      <c r="S152" s="430"/>
      <c r="T152" s="429"/>
      <c r="U152" s="429"/>
      <c r="V152" s="429"/>
      <c r="W152" s="429"/>
      <c r="X152" s="429"/>
      <c r="Y152" s="429"/>
      <c r="Z152" s="429"/>
      <c r="AA152" s="429"/>
      <c r="AB152" s="429"/>
      <c r="AC152" s="429"/>
      <c r="AD152" s="429"/>
      <c r="AE152" s="429"/>
      <c r="AF152" s="429"/>
      <c r="AG152" s="429"/>
      <c r="AH152" s="429"/>
      <c r="AI152" s="431"/>
      <c r="AJ152" s="328"/>
      <c r="AK152" s="314">
        <f t="shared" si="313"/>
        <v>0</v>
      </c>
      <c r="AL152" s="469">
        <f t="shared" si="314"/>
        <v>0</v>
      </c>
      <c r="AM152" s="469">
        <f t="shared" si="315"/>
        <v>0</v>
      </c>
      <c r="AN152" s="470">
        <f t="shared" si="316"/>
        <v>0</v>
      </c>
      <c r="AO152" s="469">
        <f t="shared" si="307"/>
        <v>0</v>
      </c>
      <c r="AP152" s="469">
        <f t="shared" si="308"/>
        <v>0</v>
      </c>
      <c r="AQ152" s="471">
        <f t="shared" si="317"/>
        <v>0</v>
      </c>
      <c r="AR152" s="472">
        <f t="shared" si="312"/>
        <v>0</v>
      </c>
      <c r="AS152" s="422"/>
      <c r="AT152" s="423">
        <f t="shared" si="318"/>
        <v>0</v>
      </c>
      <c r="AU152" s="422"/>
      <c r="AV152" s="315">
        <f t="shared" si="319"/>
        <v>0</v>
      </c>
      <c r="AW152" s="422"/>
      <c r="AX152" s="422"/>
      <c r="AY152" s="315">
        <f t="shared" si="320"/>
        <v>0</v>
      </c>
      <c r="AZ152" s="315">
        <f>(AQ152)*'Datos Mes'!$B$27+DB152</f>
        <v>0</v>
      </c>
      <c r="BA152" s="421"/>
      <c r="BB152" s="427"/>
      <c r="BC152" s="438"/>
      <c r="BF152" s="473"/>
      <c r="BG152" s="317">
        <f>(COUNTIF($D152:$AI152,"LL")+DL152)*(AS152-'Datos Mes'!$B$23)</f>
        <v>0</v>
      </c>
      <c r="BH152" s="474">
        <f t="shared" si="321"/>
        <v>0</v>
      </c>
      <c r="BI152" s="402"/>
      <c r="BJ152" s="403"/>
      <c r="BK152" s="403"/>
      <c r="BL152" s="403"/>
      <c r="BM152" s="403"/>
      <c r="BN152" s="403"/>
      <c r="BO152" s="403"/>
      <c r="BP152" s="403"/>
      <c r="BQ152" s="403"/>
      <c r="BR152" s="403"/>
      <c r="BS152" s="403"/>
      <c r="BT152" s="404"/>
      <c r="BU152" s="404"/>
      <c r="BV152" s="404"/>
      <c r="BW152" s="405"/>
      <c r="BX152" s="406"/>
      <c r="BY152" s="403"/>
      <c r="BZ152" s="403"/>
      <c r="CA152" s="407"/>
      <c r="CB152" s="407"/>
      <c r="CC152" s="408"/>
      <c r="CD152" s="408"/>
      <c r="CE152" s="408"/>
      <c r="CF152" s="408"/>
      <c r="CG152" s="408"/>
      <c r="CH152" s="407"/>
      <c r="CI152" s="407"/>
      <c r="CJ152" s="408"/>
      <c r="CK152" s="408"/>
      <c r="CL152" s="408"/>
      <c r="CM152" s="408"/>
      <c r="CN152" s="408"/>
      <c r="CO152" s="407"/>
      <c r="CP152" s="409"/>
      <c r="CQ152" s="410"/>
      <c r="CR152" s="411"/>
      <c r="CS152" s="410"/>
      <c r="CT152" s="410"/>
      <c r="CU152" s="410"/>
      <c r="CV152" s="410"/>
      <c r="CW152" s="410"/>
      <c r="CX152" s="404"/>
      <c r="CY152" s="404"/>
      <c r="CZ152" s="320">
        <f t="shared" si="322"/>
        <v>0</v>
      </c>
      <c r="DA152" s="321"/>
      <c r="DB152" s="414"/>
      <c r="DC152" s="322">
        <f t="shared" si="323"/>
        <v>0</v>
      </c>
      <c r="DD152" s="413"/>
      <c r="DE152" s="414"/>
      <c r="DF152" s="323">
        <f t="shared" si="324"/>
        <v>0</v>
      </c>
      <c r="DG152" s="323">
        <f t="shared" si="325"/>
        <v>0</v>
      </c>
      <c r="DH152" s="324">
        <f t="shared" si="326"/>
        <v>0</v>
      </c>
      <c r="DI152" s="325">
        <f t="shared" si="327"/>
        <v>0</v>
      </c>
      <c r="DJ152" s="177"/>
      <c r="DK152" s="315">
        <f t="shared" si="328"/>
        <v>0</v>
      </c>
      <c r="DL152" s="315">
        <f t="shared" si="329"/>
        <v>0</v>
      </c>
      <c r="DM152" s="315">
        <f t="shared" si="330"/>
        <v>0</v>
      </c>
      <c r="DN152" s="415"/>
      <c r="DO152" s="416"/>
      <c r="DP152" s="416"/>
      <c r="DQ152" s="416"/>
      <c r="DR152" s="417"/>
      <c r="DS152" s="416"/>
      <c r="DT152" s="416"/>
      <c r="DU152" s="416"/>
      <c r="DV152" s="418"/>
      <c r="DW152" s="416"/>
      <c r="DX152" s="416"/>
      <c r="DY152" s="419"/>
      <c r="DZ152" s="419"/>
      <c r="EA152" s="420"/>
      <c r="EB152" s="313"/>
      <c r="EC152" s="329" t="s">
        <v>133</v>
      </c>
      <c r="EF152" s="330">
        <f>'Datos Mes'!$B$23</f>
        <v>7000</v>
      </c>
      <c r="EG152" s="330">
        <f t="shared" si="331"/>
        <v>0</v>
      </c>
      <c r="EH152" s="330">
        <f t="shared" si="332"/>
        <v>0</v>
      </c>
      <c r="EI152" s="330" t="e">
        <f t="shared" si="333"/>
        <v>#DIV/0!</v>
      </c>
      <c r="EJ152" s="330" t="e">
        <f t="shared" si="334"/>
        <v>#DIV/0!</v>
      </c>
      <c r="EK152" s="330">
        <f t="shared" si="335"/>
        <v>0</v>
      </c>
      <c r="EL152" s="330">
        <f t="shared" si="336"/>
        <v>0</v>
      </c>
      <c r="EM152" s="330">
        <f t="shared" si="337"/>
        <v>0</v>
      </c>
      <c r="EN152" s="330">
        <f>'Datos Mes'!$B$24*AL152</f>
        <v>0</v>
      </c>
      <c r="EO152" s="330" t="e">
        <f>IF(SUM(EH152:EN152)&gt;'Datos Mes'!$B$21,'Datos Mes'!$B$21,SUM(EH152:EN152))</f>
        <v>#DIV/0!</v>
      </c>
      <c r="EP152" s="330" t="e">
        <f>IF(SUM(EH152:EN152)&gt;'Datos Mes'!$B$21,SUM(EH152:EN152)-EO152,0)</f>
        <v>#DIV/0!</v>
      </c>
      <c r="EQ152" s="330"/>
      <c r="ER152" s="330" t="e">
        <f>LOOKUP(EO152/AL152,'Datos Mes'!$B$75:$B$82,'Datos Mes'!$C$75:$C$82)*EQ152</f>
        <v>#DIV/0!</v>
      </c>
      <c r="ES152" s="330">
        <f>'Datos Mes'!$B$25*$AQ152</f>
        <v>0</v>
      </c>
      <c r="ET152" s="330">
        <f>'Datos Mes'!$B$26*$AQ152</f>
        <v>0</v>
      </c>
      <c r="EU152" s="330">
        <f t="shared" si="338"/>
        <v>0</v>
      </c>
      <c r="EV152" s="331" t="e">
        <f t="shared" si="339"/>
        <v>#DIV/0!</v>
      </c>
      <c r="EW152" s="455" t="s">
        <v>244</v>
      </c>
      <c r="EX152" s="457"/>
      <c r="EY152" s="331" t="e">
        <f>'Datos Mes'!$B$28*EO152</f>
        <v>#DIV/0!</v>
      </c>
      <c r="EZ152" s="331" t="e">
        <f>IF(EX152*'Datos Mes'!$B$19-EY152&gt;0,EX152*'Datos Mes'!$B$19-EY152,0)</f>
        <v>#DIV/0!</v>
      </c>
      <c r="FA152" s="456" t="s">
        <v>233</v>
      </c>
      <c r="FB152" s="455" t="s">
        <v>245</v>
      </c>
      <c r="FC152" s="333"/>
      <c r="FD152" s="331" t="e">
        <f t="shared" si="340"/>
        <v>#DIV/0!</v>
      </c>
      <c r="FE152" s="331" t="e">
        <f>IF(SUM(EH152:EN152)&gt;'Datos Mes'!$B$22,'Datos Mes'!$B$22,SUM(EH152:EN152))</f>
        <v>#DIV/0!</v>
      </c>
      <c r="FF152" s="331" t="e">
        <f>FE152*'Datos Mes'!$B$30</f>
        <v>#DIV/0!</v>
      </c>
      <c r="FG152" s="331" t="e">
        <f t="shared" si="341"/>
        <v>#DIV/0!</v>
      </c>
      <c r="FH152" s="331" t="e">
        <f t="shared" si="342"/>
        <v>#DIV/0!</v>
      </c>
      <c r="FI152" s="334" t="e">
        <f>LOOKUP(FH152,'Datos Mes'!$B$54:$B$69,'Datos Mes'!$C$54:$C$69)</f>
        <v>#DIV/0!</v>
      </c>
      <c r="FJ152" s="331" t="e">
        <f>LOOKUP(FH152,'Datos Mes'!$B$54:$B$69,'Datos Mes'!$E$54:$E$69)</f>
        <v>#DIV/0!</v>
      </c>
      <c r="FK152" s="331" t="e">
        <f t="shared" si="343"/>
        <v>#DIV/0!</v>
      </c>
      <c r="FL152" s="331">
        <f t="shared" si="344"/>
        <v>0</v>
      </c>
      <c r="FM152" s="331">
        <f t="shared" si="345"/>
        <v>0</v>
      </c>
      <c r="FN152" s="331">
        <f t="shared" si="346"/>
        <v>0</v>
      </c>
      <c r="FO152" s="331" t="e">
        <f t="shared" si="347"/>
        <v>#DIV/0!</v>
      </c>
      <c r="FP152" s="331" t="e">
        <f t="shared" si="348"/>
        <v>#DIV/0!</v>
      </c>
      <c r="FQ152" s="335" t="e">
        <f t="shared" si="349"/>
        <v>#DIV/0!</v>
      </c>
      <c r="FS152" s="331" t="e">
        <f t="shared" si="350"/>
        <v>#DIV/0!</v>
      </c>
      <c r="FT152" s="331" t="e">
        <f>IF($FB152="Activo",LOOKUP($FA152,'Datos Mes'!$A$87:$A$92,'Datos Mes'!$C$87:$C$92),0)*$EO152</f>
        <v>#DIV/0!</v>
      </c>
      <c r="FU152" s="331" t="e">
        <f>IF($FB152="Activo",'Datos Mes'!$B$31,0)*$EO152</f>
        <v>#DIV/0!</v>
      </c>
      <c r="FV152" s="331" t="e">
        <f>'Datos Mes'!$B$32*$EO152</f>
        <v>#DIV/0!</v>
      </c>
      <c r="FW152" s="331" t="e">
        <f>'Datos Mes'!$D$28*$EO152</f>
        <v>#DIV/0!</v>
      </c>
      <c r="FX152" s="331" t="e">
        <f t="shared" si="351"/>
        <v>#DIV/0!</v>
      </c>
      <c r="FY152" s="331" t="e">
        <f t="shared" si="309"/>
        <v>#DIV/0!</v>
      </c>
      <c r="FZ152" s="331" t="e">
        <f t="shared" si="310"/>
        <v>#DIV/0!</v>
      </c>
      <c r="GA152" s="331">
        <f>(AS152+'Datos Mes'!B$24)*30/12</f>
        <v>9035.326086956522</v>
      </c>
      <c r="GB152" s="331" t="e">
        <f t="shared" si="352"/>
        <v>#DIV/0!</v>
      </c>
      <c r="GC152" s="331" t="e">
        <f t="shared" si="353"/>
        <v>#DIV/0!</v>
      </c>
      <c r="GD152" s="333" t="e">
        <f t="shared" si="354"/>
        <v>#DIV/0!</v>
      </c>
    </row>
    <row r="153" spans="1:186" s="329" customFormat="1" ht="15.75" customHeight="1">
      <c r="A153" s="421"/>
      <c r="B153" s="421"/>
      <c r="C153" s="311">
        <f t="shared" si="311"/>
        <v>0</v>
      </c>
      <c r="D153" s="429"/>
      <c r="E153" s="429"/>
      <c r="F153" s="429"/>
      <c r="G153" s="429"/>
      <c r="H153" s="429"/>
      <c r="I153" s="429"/>
      <c r="J153" s="429"/>
      <c r="K153" s="429"/>
      <c r="L153" s="429"/>
      <c r="M153" s="429"/>
      <c r="N153" s="429"/>
      <c r="O153" s="429"/>
      <c r="P153" s="429"/>
      <c r="Q153" s="429"/>
      <c r="R153" s="312"/>
      <c r="S153" s="430"/>
      <c r="T153" s="429"/>
      <c r="U153" s="429"/>
      <c r="V153" s="429"/>
      <c r="W153" s="429"/>
      <c r="X153" s="429"/>
      <c r="Y153" s="429"/>
      <c r="Z153" s="429"/>
      <c r="AA153" s="429"/>
      <c r="AB153" s="429"/>
      <c r="AC153" s="429"/>
      <c r="AD153" s="429"/>
      <c r="AE153" s="429"/>
      <c r="AF153" s="429"/>
      <c r="AG153" s="429"/>
      <c r="AH153" s="429"/>
      <c r="AI153" s="431"/>
      <c r="AJ153" s="328"/>
      <c r="AK153" s="314">
        <f t="shared" si="313"/>
        <v>0</v>
      </c>
      <c r="AL153" s="469">
        <f t="shared" si="314"/>
        <v>0</v>
      </c>
      <c r="AM153" s="469">
        <f t="shared" si="315"/>
        <v>0</v>
      </c>
      <c r="AN153" s="470">
        <f t="shared" si="316"/>
        <v>0</v>
      </c>
      <c r="AO153" s="469">
        <f t="shared" si="307"/>
        <v>0</v>
      </c>
      <c r="AP153" s="469">
        <f t="shared" si="308"/>
        <v>0</v>
      </c>
      <c r="AQ153" s="471">
        <f t="shared" si="317"/>
        <v>0</v>
      </c>
      <c r="AR153" s="472">
        <f t="shared" si="312"/>
        <v>0</v>
      </c>
      <c r="AS153" s="422"/>
      <c r="AT153" s="423">
        <f t="shared" si="318"/>
        <v>0</v>
      </c>
      <c r="AU153" s="422"/>
      <c r="AV153" s="315">
        <f t="shared" si="319"/>
        <v>0</v>
      </c>
      <c r="AW153" s="422"/>
      <c r="AX153" s="422"/>
      <c r="AY153" s="315">
        <f t="shared" si="320"/>
        <v>0</v>
      </c>
      <c r="AZ153" s="315">
        <f>(AQ153)*'Datos Mes'!$B$27+DB153</f>
        <v>0</v>
      </c>
      <c r="BA153" s="421"/>
      <c r="BB153" s="427"/>
      <c r="BC153" s="438"/>
      <c r="BF153" s="473"/>
      <c r="BG153" s="317">
        <f>(COUNTIF($D153:$AI153,"LL")+DL153)*(AS153-'Datos Mes'!$B$23)</f>
        <v>0</v>
      </c>
      <c r="BH153" s="474">
        <f t="shared" si="321"/>
        <v>0</v>
      </c>
      <c r="BI153" s="402"/>
      <c r="BJ153" s="403"/>
      <c r="BK153" s="403"/>
      <c r="BL153" s="403"/>
      <c r="BM153" s="403"/>
      <c r="BN153" s="403"/>
      <c r="BO153" s="403"/>
      <c r="BP153" s="403"/>
      <c r="BQ153" s="403"/>
      <c r="BR153" s="403"/>
      <c r="BS153" s="403"/>
      <c r="BT153" s="404"/>
      <c r="BU153" s="404"/>
      <c r="BV153" s="404"/>
      <c r="BW153" s="405"/>
      <c r="BX153" s="406"/>
      <c r="BY153" s="403"/>
      <c r="BZ153" s="403"/>
      <c r="CA153" s="407"/>
      <c r="CB153" s="407"/>
      <c r="CC153" s="408"/>
      <c r="CD153" s="408"/>
      <c r="CE153" s="408"/>
      <c r="CF153" s="408"/>
      <c r="CG153" s="408"/>
      <c r="CH153" s="407"/>
      <c r="CI153" s="407"/>
      <c r="CJ153" s="408"/>
      <c r="CK153" s="408"/>
      <c r="CL153" s="408"/>
      <c r="CM153" s="408"/>
      <c r="CN153" s="408"/>
      <c r="CO153" s="407"/>
      <c r="CP153" s="409"/>
      <c r="CQ153" s="410"/>
      <c r="CR153" s="411"/>
      <c r="CS153" s="410"/>
      <c r="CT153" s="410"/>
      <c r="CU153" s="410"/>
      <c r="CV153" s="410"/>
      <c r="CW153" s="410"/>
      <c r="CX153" s="404"/>
      <c r="CY153" s="404"/>
      <c r="CZ153" s="320">
        <f t="shared" si="322"/>
        <v>0</v>
      </c>
      <c r="DA153" s="321"/>
      <c r="DB153" s="414"/>
      <c r="DC153" s="322">
        <f t="shared" si="323"/>
        <v>0</v>
      </c>
      <c r="DD153" s="413"/>
      <c r="DE153" s="414"/>
      <c r="DF153" s="323">
        <f t="shared" si="324"/>
        <v>0</v>
      </c>
      <c r="DG153" s="323">
        <f t="shared" si="325"/>
        <v>0</v>
      </c>
      <c r="DH153" s="324">
        <f t="shared" si="326"/>
        <v>0</v>
      </c>
      <c r="DI153" s="325">
        <f t="shared" si="327"/>
        <v>0</v>
      </c>
      <c r="DJ153" s="177"/>
      <c r="DK153" s="315">
        <f t="shared" si="328"/>
        <v>0</v>
      </c>
      <c r="DL153" s="315">
        <f t="shared" si="329"/>
        <v>0</v>
      </c>
      <c r="DM153" s="315">
        <f t="shared" si="330"/>
        <v>0</v>
      </c>
      <c r="DN153" s="415"/>
      <c r="DO153" s="416"/>
      <c r="DP153" s="416"/>
      <c r="DQ153" s="416"/>
      <c r="DR153" s="417"/>
      <c r="DS153" s="416"/>
      <c r="DT153" s="416"/>
      <c r="DU153" s="416"/>
      <c r="DV153" s="418"/>
      <c r="DW153" s="416"/>
      <c r="DX153" s="416"/>
      <c r="DY153" s="419"/>
      <c r="DZ153" s="419"/>
      <c r="EA153" s="420"/>
      <c r="EB153" s="313"/>
      <c r="EC153" s="329" t="s">
        <v>133</v>
      </c>
      <c r="EF153" s="330">
        <f>'Datos Mes'!$B$23</f>
        <v>7000</v>
      </c>
      <c r="EG153" s="330">
        <f t="shared" si="331"/>
        <v>0</v>
      </c>
      <c r="EH153" s="330">
        <f t="shared" si="332"/>
        <v>0</v>
      </c>
      <c r="EI153" s="330" t="e">
        <f t="shared" si="333"/>
        <v>#DIV/0!</v>
      </c>
      <c r="EJ153" s="330" t="e">
        <f t="shared" si="334"/>
        <v>#DIV/0!</v>
      </c>
      <c r="EK153" s="330">
        <f t="shared" si="335"/>
        <v>0</v>
      </c>
      <c r="EL153" s="330">
        <f t="shared" si="336"/>
        <v>0</v>
      </c>
      <c r="EM153" s="330">
        <f t="shared" si="337"/>
        <v>0</v>
      </c>
      <c r="EN153" s="330">
        <f>'Datos Mes'!$B$24*AL153</f>
        <v>0</v>
      </c>
      <c r="EO153" s="330" t="e">
        <f>IF(SUM(EH153:EN153)&gt;'Datos Mes'!$B$21,'Datos Mes'!$B$21,SUM(EH153:EN153))</f>
        <v>#DIV/0!</v>
      </c>
      <c r="EP153" s="330" t="e">
        <f>IF(SUM(EH153:EN153)&gt;'Datos Mes'!$B$21,SUM(EH153:EN153)-EO153,0)</f>
        <v>#DIV/0!</v>
      </c>
      <c r="EQ153" s="330"/>
      <c r="ER153" s="330" t="e">
        <f>LOOKUP(EO153/AL153,'Datos Mes'!$B$75:$B$82,'Datos Mes'!$C$75:$C$82)*EQ153</f>
        <v>#DIV/0!</v>
      </c>
      <c r="ES153" s="330">
        <f>'Datos Mes'!$B$25*$AQ153</f>
        <v>0</v>
      </c>
      <c r="ET153" s="330">
        <f>'Datos Mes'!$B$26*$AQ153</f>
        <v>0</v>
      </c>
      <c r="EU153" s="330">
        <f t="shared" si="338"/>
        <v>0</v>
      </c>
      <c r="EV153" s="331" t="e">
        <f t="shared" si="339"/>
        <v>#DIV/0!</v>
      </c>
      <c r="EW153" s="455" t="s">
        <v>244</v>
      </c>
      <c r="EX153" s="457"/>
      <c r="EY153" s="331" t="e">
        <f>'Datos Mes'!$B$28*EO153</f>
        <v>#DIV/0!</v>
      </c>
      <c r="EZ153" s="331" t="e">
        <f>IF(EX153*'Datos Mes'!$B$19-EY153&gt;0,EX153*'Datos Mes'!$B$19-EY153,0)</f>
        <v>#DIV/0!</v>
      </c>
      <c r="FA153" s="456" t="s">
        <v>233</v>
      </c>
      <c r="FB153" s="455" t="s">
        <v>245</v>
      </c>
      <c r="FC153" s="333"/>
      <c r="FD153" s="331" t="e">
        <f t="shared" si="340"/>
        <v>#DIV/0!</v>
      </c>
      <c r="FE153" s="331" t="e">
        <f>IF(SUM(EH153:EN153)&gt;'Datos Mes'!$B$22,'Datos Mes'!$B$22,SUM(EH153:EN153))</f>
        <v>#DIV/0!</v>
      </c>
      <c r="FF153" s="331" t="e">
        <f>FE153*'Datos Mes'!$B$30</f>
        <v>#DIV/0!</v>
      </c>
      <c r="FG153" s="331" t="e">
        <f t="shared" si="341"/>
        <v>#DIV/0!</v>
      </c>
      <c r="FH153" s="331" t="e">
        <f t="shared" si="342"/>
        <v>#DIV/0!</v>
      </c>
      <c r="FI153" s="334" t="e">
        <f>LOOKUP(FH153,'Datos Mes'!$B$54:$B$69,'Datos Mes'!$C$54:$C$69)</f>
        <v>#DIV/0!</v>
      </c>
      <c r="FJ153" s="331" t="e">
        <f>LOOKUP(FH153,'Datos Mes'!$B$54:$B$69,'Datos Mes'!$E$54:$E$69)</f>
        <v>#DIV/0!</v>
      </c>
      <c r="FK153" s="331" t="e">
        <f t="shared" si="343"/>
        <v>#DIV/0!</v>
      </c>
      <c r="FL153" s="331">
        <f t="shared" si="344"/>
        <v>0</v>
      </c>
      <c r="FM153" s="331">
        <f t="shared" si="345"/>
        <v>0</v>
      </c>
      <c r="FN153" s="331">
        <f t="shared" si="346"/>
        <v>0</v>
      </c>
      <c r="FO153" s="331" t="e">
        <f t="shared" si="347"/>
        <v>#DIV/0!</v>
      </c>
      <c r="FP153" s="331" t="e">
        <f t="shared" si="348"/>
        <v>#DIV/0!</v>
      </c>
      <c r="FQ153" s="335" t="e">
        <f t="shared" si="349"/>
        <v>#DIV/0!</v>
      </c>
      <c r="FS153" s="331" t="e">
        <f t="shared" si="350"/>
        <v>#DIV/0!</v>
      </c>
      <c r="FT153" s="331" t="e">
        <f>IF($FB153="Activo",LOOKUP($FA153,'Datos Mes'!$A$87:$A$92,'Datos Mes'!$C$87:$C$92),0)*$EO153</f>
        <v>#DIV/0!</v>
      </c>
      <c r="FU153" s="331" t="e">
        <f>IF($FB153="Activo",'Datos Mes'!$B$31,0)*$EO153</f>
        <v>#DIV/0!</v>
      </c>
      <c r="FV153" s="331" t="e">
        <f>'Datos Mes'!$B$32*$EO153</f>
        <v>#DIV/0!</v>
      </c>
      <c r="FW153" s="331" t="e">
        <f>'Datos Mes'!$D$28*$EO153</f>
        <v>#DIV/0!</v>
      </c>
      <c r="FX153" s="331" t="e">
        <f t="shared" si="351"/>
        <v>#DIV/0!</v>
      </c>
      <c r="FY153" s="331" t="e">
        <f t="shared" si="309"/>
        <v>#DIV/0!</v>
      </c>
      <c r="FZ153" s="331" t="e">
        <f t="shared" si="310"/>
        <v>#DIV/0!</v>
      </c>
      <c r="GA153" s="331">
        <f>(AS153+'Datos Mes'!B$24)*30/12</f>
        <v>9035.326086956522</v>
      </c>
      <c r="GB153" s="331" t="e">
        <f t="shared" si="352"/>
        <v>#DIV/0!</v>
      </c>
      <c r="GC153" s="331" t="e">
        <f t="shared" si="353"/>
        <v>#DIV/0!</v>
      </c>
      <c r="GD153" s="333" t="e">
        <f t="shared" si="354"/>
        <v>#DIV/0!</v>
      </c>
    </row>
    <row r="154" spans="1:186" s="329" customFormat="1" ht="15.75" customHeight="1">
      <c r="A154" s="421"/>
      <c r="B154" s="421"/>
      <c r="C154" s="311">
        <f t="shared" si="311"/>
        <v>0</v>
      </c>
      <c r="D154" s="429"/>
      <c r="E154" s="429"/>
      <c r="F154" s="429"/>
      <c r="G154" s="429"/>
      <c r="H154" s="429"/>
      <c r="I154" s="429"/>
      <c r="J154" s="429"/>
      <c r="K154" s="429"/>
      <c r="L154" s="429"/>
      <c r="M154" s="429"/>
      <c r="N154" s="429"/>
      <c r="O154" s="429"/>
      <c r="P154" s="429"/>
      <c r="Q154" s="429"/>
      <c r="R154" s="312"/>
      <c r="S154" s="430"/>
      <c r="T154" s="429"/>
      <c r="U154" s="429"/>
      <c r="V154" s="429"/>
      <c r="W154" s="429"/>
      <c r="X154" s="429"/>
      <c r="Y154" s="429"/>
      <c r="Z154" s="429"/>
      <c r="AA154" s="429"/>
      <c r="AB154" s="429"/>
      <c r="AC154" s="429"/>
      <c r="AD154" s="429"/>
      <c r="AE154" s="429"/>
      <c r="AF154" s="429"/>
      <c r="AG154" s="429"/>
      <c r="AH154" s="429"/>
      <c r="AI154" s="431"/>
      <c r="AJ154" s="328"/>
      <c r="AK154" s="314">
        <f t="shared" si="313"/>
        <v>0</v>
      </c>
      <c r="AL154" s="469">
        <f t="shared" si="314"/>
        <v>0</v>
      </c>
      <c r="AM154" s="469">
        <f t="shared" si="315"/>
        <v>0</v>
      </c>
      <c r="AN154" s="470">
        <f t="shared" si="316"/>
        <v>0</v>
      </c>
      <c r="AO154" s="469">
        <f t="shared" si="307"/>
        <v>0</v>
      </c>
      <c r="AP154" s="469">
        <f t="shared" si="308"/>
        <v>0</v>
      </c>
      <c r="AQ154" s="471">
        <f t="shared" si="317"/>
        <v>0</v>
      </c>
      <c r="AR154" s="472">
        <f t="shared" si="312"/>
        <v>0</v>
      </c>
      <c r="AS154" s="422"/>
      <c r="AT154" s="423">
        <f t="shared" si="318"/>
        <v>0</v>
      </c>
      <c r="AU154" s="422"/>
      <c r="AV154" s="315">
        <f t="shared" si="319"/>
        <v>0</v>
      </c>
      <c r="AW154" s="422"/>
      <c r="AX154" s="422"/>
      <c r="AY154" s="315">
        <f t="shared" si="320"/>
        <v>0</v>
      </c>
      <c r="AZ154" s="315">
        <f>(AQ154)*'Datos Mes'!$B$27+DB154</f>
        <v>0</v>
      </c>
      <c r="BA154" s="421"/>
      <c r="BB154" s="427"/>
      <c r="BC154" s="438"/>
      <c r="BF154" s="473"/>
      <c r="BG154" s="317">
        <f>(COUNTIF($D154:$AI154,"LL")+DL154)*(AS154-'Datos Mes'!$B$23)</f>
        <v>0</v>
      </c>
      <c r="BH154" s="474">
        <f t="shared" si="321"/>
        <v>0</v>
      </c>
      <c r="BI154" s="402"/>
      <c r="BJ154" s="403"/>
      <c r="BK154" s="403"/>
      <c r="BL154" s="403"/>
      <c r="BM154" s="403"/>
      <c r="BN154" s="403"/>
      <c r="BO154" s="403"/>
      <c r="BP154" s="403"/>
      <c r="BQ154" s="403"/>
      <c r="BR154" s="403"/>
      <c r="BS154" s="403"/>
      <c r="BT154" s="404"/>
      <c r="BU154" s="404"/>
      <c r="BV154" s="404"/>
      <c r="BW154" s="405"/>
      <c r="BX154" s="406"/>
      <c r="BY154" s="403"/>
      <c r="BZ154" s="403"/>
      <c r="CA154" s="407"/>
      <c r="CB154" s="407"/>
      <c r="CC154" s="408"/>
      <c r="CD154" s="408"/>
      <c r="CE154" s="408"/>
      <c r="CF154" s="408"/>
      <c r="CG154" s="408"/>
      <c r="CH154" s="407"/>
      <c r="CI154" s="407"/>
      <c r="CJ154" s="408"/>
      <c r="CK154" s="408"/>
      <c r="CL154" s="408"/>
      <c r="CM154" s="408"/>
      <c r="CN154" s="408"/>
      <c r="CO154" s="407"/>
      <c r="CP154" s="409"/>
      <c r="CQ154" s="410"/>
      <c r="CR154" s="411"/>
      <c r="CS154" s="410"/>
      <c r="CT154" s="410"/>
      <c r="CU154" s="410"/>
      <c r="CV154" s="410"/>
      <c r="CW154" s="410"/>
      <c r="CX154" s="404"/>
      <c r="CY154" s="404"/>
      <c r="CZ154" s="320">
        <f t="shared" si="322"/>
        <v>0</v>
      </c>
      <c r="DA154" s="321"/>
      <c r="DB154" s="414"/>
      <c r="DC154" s="322">
        <f t="shared" si="323"/>
        <v>0</v>
      </c>
      <c r="DD154" s="413"/>
      <c r="DE154" s="414"/>
      <c r="DF154" s="323">
        <f t="shared" si="324"/>
        <v>0</v>
      </c>
      <c r="DG154" s="323">
        <f t="shared" si="325"/>
        <v>0</v>
      </c>
      <c r="DH154" s="324">
        <f t="shared" si="326"/>
        <v>0</v>
      </c>
      <c r="DI154" s="325">
        <f t="shared" si="327"/>
        <v>0</v>
      </c>
      <c r="DJ154" s="177"/>
      <c r="DK154" s="315">
        <f t="shared" si="328"/>
        <v>0</v>
      </c>
      <c r="DL154" s="315">
        <f t="shared" si="329"/>
        <v>0</v>
      </c>
      <c r="DM154" s="315">
        <f t="shared" si="330"/>
        <v>0</v>
      </c>
      <c r="DN154" s="415"/>
      <c r="DO154" s="416"/>
      <c r="DP154" s="416"/>
      <c r="DQ154" s="416"/>
      <c r="DR154" s="417"/>
      <c r="DS154" s="416"/>
      <c r="DT154" s="416"/>
      <c r="DU154" s="416"/>
      <c r="DV154" s="418"/>
      <c r="DW154" s="416"/>
      <c r="DX154" s="416"/>
      <c r="DY154" s="419"/>
      <c r="DZ154" s="419"/>
      <c r="EA154" s="420"/>
      <c r="EB154" s="313"/>
      <c r="EC154" s="329" t="s">
        <v>133</v>
      </c>
      <c r="EF154" s="330">
        <f>'Datos Mes'!$B$23</f>
        <v>7000</v>
      </c>
      <c r="EG154" s="330">
        <f t="shared" si="331"/>
        <v>0</v>
      </c>
      <c r="EH154" s="330">
        <f t="shared" si="332"/>
        <v>0</v>
      </c>
      <c r="EI154" s="330" t="e">
        <f t="shared" si="333"/>
        <v>#DIV/0!</v>
      </c>
      <c r="EJ154" s="330" t="e">
        <f t="shared" si="334"/>
        <v>#DIV/0!</v>
      </c>
      <c r="EK154" s="330">
        <f t="shared" si="335"/>
        <v>0</v>
      </c>
      <c r="EL154" s="330">
        <f t="shared" si="336"/>
        <v>0</v>
      </c>
      <c r="EM154" s="330">
        <f t="shared" si="337"/>
        <v>0</v>
      </c>
      <c r="EN154" s="330">
        <f>'Datos Mes'!$B$24*AL154</f>
        <v>0</v>
      </c>
      <c r="EO154" s="330" t="e">
        <f>IF(SUM(EH154:EN154)&gt;'Datos Mes'!$B$21,'Datos Mes'!$B$21,SUM(EH154:EN154))</f>
        <v>#DIV/0!</v>
      </c>
      <c r="EP154" s="330" t="e">
        <f>IF(SUM(EH154:EN154)&gt;'Datos Mes'!$B$21,SUM(EH154:EN154)-EO154,0)</f>
        <v>#DIV/0!</v>
      </c>
      <c r="EQ154" s="330"/>
      <c r="ER154" s="330" t="e">
        <f>LOOKUP(EO154/AL154,'Datos Mes'!$B$75:$B$82,'Datos Mes'!$C$75:$C$82)*EQ154</f>
        <v>#DIV/0!</v>
      </c>
      <c r="ES154" s="330">
        <f>'Datos Mes'!$B$25*$AQ154</f>
        <v>0</v>
      </c>
      <c r="ET154" s="330">
        <f>'Datos Mes'!$B$26*$AQ154</f>
        <v>0</v>
      </c>
      <c r="EU154" s="330">
        <f t="shared" si="338"/>
        <v>0</v>
      </c>
      <c r="EV154" s="331" t="e">
        <f t="shared" si="339"/>
        <v>#DIV/0!</v>
      </c>
      <c r="EW154" s="455" t="s">
        <v>244</v>
      </c>
      <c r="EX154" s="457"/>
      <c r="EY154" s="331" t="e">
        <f>'Datos Mes'!$B$28*EO154</f>
        <v>#DIV/0!</v>
      </c>
      <c r="EZ154" s="331" t="e">
        <f>IF(EX154*'Datos Mes'!$B$19-EY154&gt;0,EX154*'Datos Mes'!$B$19-EY154,0)</f>
        <v>#DIV/0!</v>
      </c>
      <c r="FA154" s="456" t="s">
        <v>233</v>
      </c>
      <c r="FB154" s="455" t="s">
        <v>245</v>
      </c>
      <c r="FC154" s="333"/>
      <c r="FD154" s="331" t="e">
        <f t="shared" si="340"/>
        <v>#DIV/0!</v>
      </c>
      <c r="FE154" s="331" t="e">
        <f>IF(SUM(EH154:EN154)&gt;'Datos Mes'!$B$22,'Datos Mes'!$B$22,SUM(EH154:EN154))</f>
        <v>#DIV/0!</v>
      </c>
      <c r="FF154" s="331" t="e">
        <f>FE154*'Datos Mes'!$B$30</f>
        <v>#DIV/0!</v>
      </c>
      <c r="FG154" s="331" t="e">
        <f t="shared" si="341"/>
        <v>#DIV/0!</v>
      </c>
      <c r="FH154" s="331" t="e">
        <f t="shared" si="342"/>
        <v>#DIV/0!</v>
      </c>
      <c r="FI154" s="334" t="e">
        <f>LOOKUP(FH154,'Datos Mes'!$B$54:$B$69,'Datos Mes'!$C$54:$C$69)</f>
        <v>#DIV/0!</v>
      </c>
      <c r="FJ154" s="331" t="e">
        <f>LOOKUP(FH154,'Datos Mes'!$B$54:$B$69,'Datos Mes'!$E$54:$E$69)</f>
        <v>#DIV/0!</v>
      </c>
      <c r="FK154" s="331" t="e">
        <f t="shared" si="343"/>
        <v>#DIV/0!</v>
      </c>
      <c r="FL154" s="331">
        <f t="shared" si="344"/>
        <v>0</v>
      </c>
      <c r="FM154" s="331">
        <f t="shared" si="345"/>
        <v>0</v>
      </c>
      <c r="FN154" s="331">
        <f t="shared" si="346"/>
        <v>0</v>
      </c>
      <c r="FO154" s="331" t="e">
        <f t="shared" si="347"/>
        <v>#DIV/0!</v>
      </c>
      <c r="FP154" s="331" t="e">
        <f t="shared" si="348"/>
        <v>#DIV/0!</v>
      </c>
      <c r="FQ154" s="335" t="e">
        <f t="shared" si="349"/>
        <v>#DIV/0!</v>
      </c>
      <c r="FS154" s="331" t="e">
        <f t="shared" si="350"/>
        <v>#DIV/0!</v>
      </c>
      <c r="FT154" s="331" t="e">
        <f>IF($FB154="Activo",LOOKUP($FA154,'Datos Mes'!$A$87:$A$92,'Datos Mes'!$C$87:$C$92),0)*$EO154</f>
        <v>#DIV/0!</v>
      </c>
      <c r="FU154" s="331" t="e">
        <f>IF($FB154="Activo",'Datos Mes'!$B$31,0)*$EO154</f>
        <v>#DIV/0!</v>
      </c>
      <c r="FV154" s="331" t="e">
        <f>'Datos Mes'!$B$32*$EO154</f>
        <v>#DIV/0!</v>
      </c>
      <c r="FW154" s="331" t="e">
        <f>'Datos Mes'!$D$28*$EO154</f>
        <v>#DIV/0!</v>
      </c>
      <c r="FX154" s="331" t="e">
        <f t="shared" si="351"/>
        <v>#DIV/0!</v>
      </c>
      <c r="FY154" s="331" t="e">
        <f t="shared" si="309"/>
        <v>#DIV/0!</v>
      </c>
      <c r="FZ154" s="331" t="e">
        <f t="shared" si="310"/>
        <v>#DIV/0!</v>
      </c>
      <c r="GA154" s="331">
        <f>(AS154+'Datos Mes'!B$24)*30/12</f>
        <v>9035.326086956522</v>
      </c>
      <c r="GB154" s="331" t="e">
        <f t="shared" si="352"/>
        <v>#DIV/0!</v>
      </c>
      <c r="GC154" s="331" t="e">
        <f t="shared" si="353"/>
        <v>#DIV/0!</v>
      </c>
      <c r="GD154" s="333" t="e">
        <f t="shared" si="354"/>
        <v>#DIV/0!</v>
      </c>
    </row>
    <row r="155" spans="1:186" s="329" customFormat="1" ht="15.75" customHeight="1">
      <c r="A155" s="421"/>
      <c r="B155" s="421"/>
      <c r="C155" s="311">
        <f t="shared" si="311"/>
        <v>0</v>
      </c>
      <c r="D155" s="429"/>
      <c r="E155" s="429"/>
      <c r="F155" s="429"/>
      <c r="G155" s="429"/>
      <c r="H155" s="429"/>
      <c r="I155" s="429"/>
      <c r="J155" s="429"/>
      <c r="K155" s="429"/>
      <c r="L155" s="429"/>
      <c r="M155" s="429"/>
      <c r="N155" s="429"/>
      <c r="O155" s="429"/>
      <c r="P155" s="429"/>
      <c r="Q155" s="429"/>
      <c r="R155" s="312"/>
      <c r="S155" s="430"/>
      <c r="T155" s="429"/>
      <c r="U155" s="429"/>
      <c r="V155" s="429"/>
      <c r="W155" s="429"/>
      <c r="X155" s="429"/>
      <c r="Y155" s="429"/>
      <c r="Z155" s="429"/>
      <c r="AA155" s="429"/>
      <c r="AB155" s="429"/>
      <c r="AC155" s="429"/>
      <c r="AD155" s="429"/>
      <c r="AE155" s="429"/>
      <c r="AF155" s="429"/>
      <c r="AG155" s="429"/>
      <c r="AH155" s="429"/>
      <c r="AI155" s="431"/>
      <c r="AJ155" s="328"/>
      <c r="AK155" s="314">
        <f t="shared" si="313"/>
        <v>0</v>
      </c>
      <c r="AL155" s="469">
        <f t="shared" si="314"/>
        <v>0</v>
      </c>
      <c r="AM155" s="469">
        <f t="shared" si="315"/>
        <v>0</v>
      </c>
      <c r="AN155" s="470">
        <f t="shared" si="316"/>
        <v>0</v>
      </c>
      <c r="AO155" s="469">
        <f t="shared" si="307"/>
        <v>0</v>
      </c>
      <c r="AP155" s="469">
        <f t="shared" si="308"/>
        <v>0</v>
      </c>
      <c r="AQ155" s="471">
        <f t="shared" si="317"/>
        <v>0</v>
      </c>
      <c r="AR155" s="472">
        <f t="shared" si="312"/>
        <v>0</v>
      </c>
      <c r="AS155" s="422"/>
      <c r="AT155" s="423">
        <f t="shared" si="318"/>
        <v>0</v>
      </c>
      <c r="AU155" s="422"/>
      <c r="AV155" s="315">
        <f t="shared" si="319"/>
        <v>0</v>
      </c>
      <c r="AW155" s="422"/>
      <c r="AX155" s="422"/>
      <c r="AY155" s="315">
        <f t="shared" si="320"/>
        <v>0</v>
      </c>
      <c r="AZ155" s="315">
        <f>(AQ155)*'Datos Mes'!$B$27+DB155</f>
        <v>0</v>
      </c>
      <c r="BA155" s="421"/>
      <c r="BB155" s="427"/>
      <c r="BC155" s="438"/>
      <c r="BF155" s="473"/>
      <c r="BG155" s="317">
        <f>(COUNTIF($D155:$AI155,"LL")+DL155)*(AS155-'Datos Mes'!$B$23)</f>
        <v>0</v>
      </c>
      <c r="BH155" s="474">
        <f t="shared" si="321"/>
        <v>0</v>
      </c>
      <c r="BI155" s="402"/>
      <c r="BJ155" s="403"/>
      <c r="BK155" s="403"/>
      <c r="BL155" s="403"/>
      <c r="BM155" s="403"/>
      <c r="BN155" s="403"/>
      <c r="BO155" s="403"/>
      <c r="BP155" s="403"/>
      <c r="BQ155" s="403"/>
      <c r="BR155" s="403"/>
      <c r="BS155" s="403"/>
      <c r="BT155" s="404"/>
      <c r="BU155" s="404"/>
      <c r="BV155" s="404"/>
      <c r="BW155" s="405"/>
      <c r="BX155" s="406"/>
      <c r="BY155" s="403"/>
      <c r="BZ155" s="403"/>
      <c r="CA155" s="407"/>
      <c r="CB155" s="407"/>
      <c r="CC155" s="408"/>
      <c r="CD155" s="408"/>
      <c r="CE155" s="408"/>
      <c r="CF155" s="408"/>
      <c r="CG155" s="408"/>
      <c r="CH155" s="407"/>
      <c r="CI155" s="407"/>
      <c r="CJ155" s="408"/>
      <c r="CK155" s="408"/>
      <c r="CL155" s="408"/>
      <c r="CM155" s="408"/>
      <c r="CN155" s="408"/>
      <c r="CO155" s="407"/>
      <c r="CP155" s="409"/>
      <c r="CQ155" s="410"/>
      <c r="CR155" s="411"/>
      <c r="CS155" s="410"/>
      <c r="CT155" s="410"/>
      <c r="CU155" s="410"/>
      <c r="CV155" s="410"/>
      <c r="CW155" s="410"/>
      <c r="CX155" s="404"/>
      <c r="CY155" s="404"/>
      <c r="CZ155" s="320">
        <f t="shared" si="322"/>
        <v>0</v>
      </c>
      <c r="DA155" s="321"/>
      <c r="DB155" s="414"/>
      <c r="DC155" s="322">
        <f t="shared" si="323"/>
        <v>0</v>
      </c>
      <c r="DD155" s="413"/>
      <c r="DE155" s="414"/>
      <c r="DF155" s="323">
        <f t="shared" si="324"/>
        <v>0</v>
      </c>
      <c r="DG155" s="323">
        <f t="shared" si="325"/>
        <v>0</v>
      </c>
      <c r="DH155" s="324">
        <f t="shared" si="326"/>
        <v>0</v>
      </c>
      <c r="DI155" s="325">
        <f t="shared" si="327"/>
        <v>0</v>
      </c>
      <c r="DJ155" s="177"/>
      <c r="DK155" s="315">
        <f t="shared" si="328"/>
        <v>0</v>
      </c>
      <c r="DL155" s="315">
        <f t="shared" si="329"/>
        <v>0</v>
      </c>
      <c r="DM155" s="315">
        <f t="shared" si="330"/>
        <v>0</v>
      </c>
      <c r="DN155" s="415"/>
      <c r="DO155" s="416"/>
      <c r="DP155" s="416"/>
      <c r="DQ155" s="416"/>
      <c r="DR155" s="417"/>
      <c r="DS155" s="416"/>
      <c r="DT155" s="416"/>
      <c r="DU155" s="416"/>
      <c r="DV155" s="418"/>
      <c r="DW155" s="416"/>
      <c r="DX155" s="416"/>
      <c r="DY155" s="419"/>
      <c r="DZ155" s="419"/>
      <c r="EA155" s="420"/>
      <c r="EB155" s="313"/>
      <c r="EC155" s="329" t="s">
        <v>133</v>
      </c>
      <c r="EF155" s="330">
        <f>'Datos Mes'!$B$23</f>
        <v>7000</v>
      </c>
      <c r="EG155" s="330">
        <f t="shared" si="331"/>
        <v>0</v>
      </c>
      <c r="EH155" s="330">
        <f t="shared" si="332"/>
        <v>0</v>
      </c>
      <c r="EI155" s="330" t="e">
        <f t="shared" si="333"/>
        <v>#DIV/0!</v>
      </c>
      <c r="EJ155" s="330" t="e">
        <f t="shared" si="334"/>
        <v>#DIV/0!</v>
      </c>
      <c r="EK155" s="330">
        <f t="shared" si="335"/>
        <v>0</v>
      </c>
      <c r="EL155" s="330">
        <f t="shared" si="336"/>
        <v>0</v>
      </c>
      <c r="EM155" s="330">
        <f t="shared" si="337"/>
        <v>0</v>
      </c>
      <c r="EN155" s="330">
        <f>'Datos Mes'!$B$24*AL155</f>
        <v>0</v>
      </c>
      <c r="EO155" s="330" t="e">
        <f>IF(SUM(EH155:EN155)&gt;'Datos Mes'!$B$21,'Datos Mes'!$B$21,SUM(EH155:EN155))</f>
        <v>#DIV/0!</v>
      </c>
      <c r="EP155" s="330" t="e">
        <f>IF(SUM(EH155:EN155)&gt;'Datos Mes'!$B$21,SUM(EH155:EN155)-EO155,0)</f>
        <v>#DIV/0!</v>
      </c>
      <c r="EQ155" s="330"/>
      <c r="ER155" s="330" t="e">
        <f>LOOKUP(EO155/AL155,'Datos Mes'!$B$75:$B$82,'Datos Mes'!$C$75:$C$82)*EQ155</f>
        <v>#DIV/0!</v>
      </c>
      <c r="ES155" s="330">
        <f>'Datos Mes'!$B$25*$AQ155</f>
        <v>0</v>
      </c>
      <c r="ET155" s="330">
        <f>'Datos Mes'!$B$26*$AQ155</f>
        <v>0</v>
      </c>
      <c r="EU155" s="330">
        <f t="shared" si="338"/>
        <v>0</v>
      </c>
      <c r="EV155" s="331" t="e">
        <f t="shared" si="339"/>
        <v>#DIV/0!</v>
      </c>
      <c r="EW155" s="455" t="s">
        <v>244</v>
      </c>
      <c r="EX155" s="457"/>
      <c r="EY155" s="331" t="e">
        <f>'Datos Mes'!$B$28*EO155</f>
        <v>#DIV/0!</v>
      </c>
      <c r="EZ155" s="331" t="e">
        <f>IF(EX155*'Datos Mes'!$B$19-EY155&gt;0,EX155*'Datos Mes'!$B$19-EY155,0)</f>
        <v>#DIV/0!</v>
      </c>
      <c r="FA155" s="456" t="s">
        <v>233</v>
      </c>
      <c r="FB155" s="455" t="s">
        <v>245</v>
      </c>
      <c r="FC155" s="333"/>
      <c r="FD155" s="331" t="e">
        <f t="shared" si="340"/>
        <v>#DIV/0!</v>
      </c>
      <c r="FE155" s="331" t="e">
        <f>IF(SUM(EH155:EN155)&gt;'Datos Mes'!$B$22,'Datos Mes'!$B$22,SUM(EH155:EN155))</f>
        <v>#DIV/0!</v>
      </c>
      <c r="FF155" s="331" t="e">
        <f>FE155*'Datos Mes'!$B$30</f>
        <v>#DIV/0!</v>
      </c>
      <c r="FG155" s="331" t="e">
        <f t="shared" si="341"/>
        <v>#DIV/0!</v>
      </c>
      <c r="FH155" s="331" t="e">
        <f t="shared" si="342"/>
        <v>#DIV/0!</v>
      </c>
      <c r="FI155" s="334" t="e">
        <f>LOOKUP(FH155,'Datos Mes'!$B$54:$B$69,'Datos Mes'!$C$54:$C$69)</f>
        <v>#DIV/0!</v>
      </c>
      <c r="FJ155" s="331" t="e">
        <f>LOOKUP(FH155,'Datos Mes'!$B$54:$B$69,'Datos Mes'!$E$54:$E$69)</f>
        <v>#DIV/0!</v>
      </c>
      <c r="FK155" s="331" t="e">
        <f t="shared" si="343"/>
        <v>#DIV/0!</v>
      </c>
      <c r="FL155" s="331">
        <f t="shared" si="344"/>
        <v>0</v>
      </c>
      <c r="FM155" s="331">
        <f t="shared" si="345"/>
        <v>0</v>
      </c>
      <c r="FN155" s="331">
        <f t="shared" si="346"/>
        <v>0</v>
      </c>
      <c r="FO155" s="331" t="e">
        <f t="shared" si="347"/>
        <v>#DIV/0!</v>
      </c>
      <c r="FP155" s="331" t="e">
        <f t="shared" si="348"/>
        <v>#DIV/0!</v>
      </c>
      <c r="FQ155" s="335" t="e">
        <f t="shared" si="349"/>
        <v>#DIV/0!</v>
      </c>
      <c r="FS155" s="331" t="e">
        <f t="shared" si="350"/>
        <v>#DIV/0!</v>
      </c>
      <c r="FT155" s="331" t="e">
        <f>IF($FB155="Activo",LOOKUP($FA155,'Datos Mes'!$A$87:$A$92,'Datos Mes'!$C$87:$C$92),0)*$EO155</f>
        <v>#DIV/0!</v>
      </c>
      <c r="FU155" s="331" t="e">
        <f>IF($FB155="Activo",'Datos Mes'!$B$31,0)*$EO155</f>
        <v>#DIV/0!</v>
      </c>
      <c r="FV155" s="331" t="e">
        <f>'Datos Mes'!$B$32*$EO155</f>
        <v>#DIV/0!</v>
      </c>
      <c r="FW155" s="331" t="e">
        <f>'Datos Mes'!$D$28*$EO155</f>
        <v>#DIV/0!</v>
      </c>
      <c r="FX155" s="331" t="e">
        <f t="shared" si="351"/>
        <v>#DIV/0!</v>
      </c>
      <c r="FY155" s="331" t="e">
        <f t="shared" si="309"/>
        <v>#DIV/0!</v>
      </c>
      <c r="FZ155" s="331" t="e">
        <f t="shared" si="310"/>
        <v>#DIV/0!</v>
      </c>
      <c r="GA155" s="331">
        <f>(AS155+'Datos Mes'!B$24)*30/12</f>
        <v>9035.326086956522</v>
      </c>
      <c r="GB155" s="331" t="e">
        <f t="shared" si="352"/>
        <v>#DIV/0!</v>
      </c>
      <c r="GC155" s="331" t="e">
        <f t="shared" si="353"/>
        <v>#DIV/0!</v>
      </c>
      <c r="GD155" s="333" t="e">
        <f t="shared" si="354"/>
        <v>#DIV/0!</v>
      </c>
    </row>
    <row r="156" spans="1:186" s="329" customFormat="1" ht="15.75" customHeight="1">
      <c r="A156" s="421"/>
      <c r="B156" s="421"/>
      <c r="C156" s="311">
        <f t="shared" si="311"/>
        <v>0</v>
      </c>
      <c r="D156" s="429"/>
      <c r="E156" s="429"/>
      <c r="F156" s="429"/>
      <c r="G156" s="429"/>
      <c r="H156" s="429"/>
      <c r="I156" s="429"/>
      <c r="J156" s="429"/>
      <c r="K156" s="429"/>
      <c r="L156" s="429"/>
      <c r="M156" s="429"/>
      <c r="N156" s="429"/>
      <c r="O156" s="429"/>
      <c r="P156" s="429"/>
      <c r="Q156" s="429"/>
      <c r="R156" s="312"/>
      <c r="S156" s="430"/>
      <c r="T156" s="429"/>
      <c r="U156" s="429"/>
      <c r="V156" s="429"/>
      <c r="W156" s="429"/>
      <c r="X156" s="429"/>
      <c r="Y156" s="429"/>
      <c r="Z156" s="429"/>
      <c r="AA156" s="429"/>
      <c r="AB156" s="429"/>
      <c r="AC156" s="429"/>
      <c r="AD156" s="429"/>
      <c r="AE156" s="429"/>
      <c r="AF156" s="429"/>
      <c r="AG156" s="429"/>
      <c r="AH156" s="429"/>
      <c r="AI156" s="431"/>
      <c r="AJ156" s="328"/>
      <c r="AK156" s="314">
        <f t="shared" si="313"/>
        <v>0</v>
      </c>
      <c r="AL156" s="469">
        <f t="shared" si="314"/>
        <v>0</v>
      </c>
      <c r="AM156" s="469">
        <f t="shared" si="315"/>
        <v>0</v>
      </c>
      <c r="AN156" s="470">
        <f t="shared" si="316"/>
        <v>0</v>
      </c>
      <c r="AO156" s="469">
        <f t="shared" si="307"/>
        <v>0</v>
      </c>
      <c r="AP156" s="469">
        <f t="shared" si="308"/>
        <v>0</v>
      </c>
      <c r="AQ156" s="471">
        <f t="shared" si="317"/>
        <v>0</v>
      </c>
      <c r="AR156" s="472">
        <f t="shared" si="312"/>
        <v>0</v>
      </c>
      <c r="AS156" s="422"/>
      <c r="AT156" s="423">
        <f t="shared" si="318"/>
        <v>0</v>
      </c>
      <c r="AU156" s="422"/>
      <c r="AV156" s="315">
        <f t="shared" si="319"/>
        <v>0</v>
      </c>
      <c r="AW156" s="422"/>
      <c r="AX156" s="422"/>
      <c r="AY156" s="315">
        <f t="shared" si="320"/>
        <v>0</v>
      </c>
      <c r="AZ156" s="315">
        <f>(AQ156)*'Datos Mes'!$B$27+DB156</f>
        <v>0</v>
      </c>
      <c r="BA156" s="421"/>
      <c r="BB156" s="427"/>
      <c r="BC156" s="438"/>
      <c r="BF156" s="473"/>
      <c r="BG156" s="317">
        <f>(COUNTIF($D156:$AI156,"LL")+DL156)*(AS156-'Datos Mes'!$B$23)</f>
        <v>0</v>
      </c>
      <c r="BH156" s="474">
        <f t="shared" si="321"/>
        <v>0</v>
      </c>
      <c r="BI156" s="402"/>
      <c r="BJ156" s="403"/>
      <c r="BK156" s="403"/>
      <c r="BL156" s="403"/>
      <c r="BM156" s="403"/>
      <c r="BN156" s="403"/>
      <c r="BO156" s="403"/>
      <c r="BP156" s="403"/>
      <c r="BQ156" s="403"/>
      <c r="BR156" s="403"/>
      <c r="BS156" s="403"/>
      <c r="BT156" s="404"/>
      <c r="BU156" s="404"/>
      <c r="BV156" s="404"/>
      <c r="BW156" s="405"/>
      <c r="BX156" s="406"/>
      <c r="BY156" s="403"/>
      <c r="BZ156" s="403"/>
      <c r="CA156" s="407"/>
      <c r="CB156" s="407"/>
      <c r="CC156" s="408"/>
      <c r="CD156" s="408"/>
      <c r="CE156" s="408"/>
      <c r="CF156" s="408"/>
      <c r="CG156" s="408"/>
      <c r="CH156" s="407"/>
      <c r="CI156" s="407"/>
      <c r="CJ156" s="408"/>
      <c r="CK156" s="408"/>
      <c r="CL156" s="408"/>
      <c r="CM156" s="408"/>
      <c r="CN156" s="408"/>
      <c r="CO156" s="407"/>
      <c r="CP156" s="409"/>
      <c r="CQ156" s="410"/>
      <c r="CR156" s="411"/>
      <c r="CS156" s="410"/>
      <c r="CT156" s="410"/>
      <c r="CU156" s="410"/>
      <c r="CV156" s="410"/>
      <c r="CW156" s="410"/>
      <c r="CX156" s="404"/>
      <c r="CY156" s="404"/>
      <c r="CZ156" s="320">
        <f t="shared" si="322"/>
        <v>0</v>
      </c>
      <c r="DA156" s="321"/>
      <c r="DB156" s="414"/>
      <c r="DC156" s="322">
        <f t="shared" si="323"/>
        <v>0</v>
      </c>
      <c r="DD156" s="413"/>
      <c r="DE156" s="414"/>
      <c r="DF156" s="323">
        <f t="shared" si="324"/>
        <v>0</v>
      </c>
      <c r="DG156" s="323">
        <f t="shared" si="325"/>
        <v>0</v>
      </c>
      <c r="DH156" s="324">
        <f t="shared" si="326"/>
        <v>0</v>
      </c>
      <c r="DI156" s="325">
        <f t="shared" si="327"/>
        <v>0</v>
      </c>
      <c r="DJ156" s="177"/>
      <c r="DK156" s="315">
        <f t="shared" si="328"/>
        <v>0</v>
      </c>
      <c r="DL156" s="315">
        <f t="shared" si="329"/>
        <v>0</v>
      </c>
      <c r="DM156" s="315">
        <f t="shared" si="330"/>
        <v>0</v>
      </c>
      <c r="DN156" s="415"/>
      <c r="DO156" s="416"/>
      <c r="DP156" s="416"/>
      <c r="DQ156" s="416"/>
      <c r="DR156" s="417"/>
      <c r="DS156" s="416"/>
      <c r="DT156" s="416"/>
      <c r="DU156" s="416"/>
      <c r="DV156" s="418"/>
      <c r="DW156" s="416"/>
      <c r="DX156" s="416"/>
      <c r="DY156" s="419"/>
      <c r="DZ156" s="419"/>
      <c r="EA156" s="420"/>
      <c r="EB156" s="313"/>
      <c r="EC156" s="329" t="s">
        <v>133</v>
      </c>
      <c r="EF156" s="330">
        <f>'Datos Mes'!$B$23</f>
        <v>7000</v>
      </c>
      <c r="EG156" s="330">
        <f t="shared" si="331"/>
        <v>0</v>
      </c>
      <c r="EH156" s="330">
        <f t="shared" si="332"/>
        <v>0</v>
      </c>
      <c r="EI156" s="330" t="e">
        <f t="shared" si="333"/>
        <v>#DIV/0!</v>
      </c>
      <c r="EJ156" s="330" t="e">
        <f t="shared" si="334"/>
        <v>#DIV/0!</v>
      </c>
      <c r="EK156" s="330">
        <f t="shared" si="335"/>
        <v>0</v>
      </c>
      <c r="EL156" s="330">
        <f t="shared" si="336"/>
        <v>0</v>
      </c>
      <c r="EM156" s="330">
        <f t="shared" si="337"/>
        <v>0</v>
      </c>
      <c r="EN156" s="330">
        <f>'Datos Mes'!$B$24*AL156</f>
        <v>0</v>
      </c>
      <c r="EO156" s="330" t="e">
        <f>IF(SUM(EH156:EN156)&gt;'Datos Mes'!$B$21,'Datos Mes'!$B$21,SUM(EH156:EN156))</f>
        <v>#DIV/0!</v>
      </c>
      <c r="EP156" s="330" t="e">
        <f>IF(SUM(EH156:EN156)&gt;'Datos Mes'!$B$21,SUM(EH156:EN156)-EO156,0)</f>
        <v>#DIV/0!</v>
      </c>
      <c r="EQ156" s="330"/>
      <c r="ER156" s="330" t="e">
        <f>LOOKUP(EO156/AL156,'Datos Mes'!$B$75:$B$82,'Datos Mes'!$C$75:$C$82)*EQ156</f>
        <v>#DIV/0!</v>
      </c>
      <c r="ES156" s="330">
        <f>'Datos Mes'!$B$25*$AQ156</f>
        <v>0</v>
      </c>
      <c r="ET156" s="330">
        <f>'Datos Mes'!$B$26*$AQ156</f>
        <v>0</v>
      </c>
      <c r="EU156" s="330">
        <f t="shared" si="338"/>
        <v>0</v>
      </c>
      <c r="EV156" s="331" t="e">
        <f t="shared" si="339"/>
        <v>#DIV/0!</v>
      </c>
      <c r="EW156" s="455" t="s">
        <v>244</v>
      </c>
      <c r="EX156" s="457"/>
      <c r="EY156" s="331" t="e">
        <f>'Datos Mes'!$B$28*EO156</f>
        <v>#DIV/0!</v>
      </c>
      <c r="EZ156" s="331" t="e">
        <f>IF(EX156*'Datos Mes'!$B$19-EY156&gt;0,EX156*'Datos Mes'!$B$19-EY156,0)</f>
        <v>#DIV/0!</v>
      </c>
      <c r="FA156" s="456" t="s">
        <v>233</v>
      </c>
      <c r="FB156" s="455" t="s">
        <v>245</v>
      </c>
      <c r="FC156" s="333"/>
      <c r="FD156" s="331" t="e">
        <f t="shared" si="340"/>
        <v>#DIV/0!</v>
      </c>
      <c r="FE156" s="331" t="e">
        <f>IF(SUM(EH156:EN156)&gt;'Datos Mes'!$B$22,'Datos Mes'!$B$22,SUM(EH156:EN156))</f>
        <v>#DIV/0!</v>
      </c>
      <c r="FF156" s="331" t="e">
        <f>FE156*'Datos Mes'!$B$30</f>
        <v>#DIV/0!</v>
      </c>
      <c r="FG156" s="331" t="e">
        <f t="shared" si="341"/>
        <v>#DIV/0!</v>
      </c>
      <c r="FH156" s="331" t="e">
        <f t="shared" si="342"/>
        <v>#DIV/0!</v>
      </c>
      <c r="FI156" s="334" t="e">
        <f>LOOKUP(FH156,'Datos Mes'!$B$54:$B$69,'Datos Mes'!$C$54:$C$69)</f>
        <v>#DIV/0!</v>
      </c>
      <c r="FJ156" s="331" t="e">
        <f>LOOKUP(FH156,'Datos Mes'!$B$54:$B$69,'Datos Mes'!$E$54:$E$69)</f>
        <v>#DIV/0!</v>
      </c>
      <c r="FK156" s="331" t="e">
        <f t="shared" si="343"/>
        <v>#DIV/0!</v>
      </c>
      <c r="FL156" s="331">
        <f t="shared" si="344"/>
        <v>0</v>
      </c>
      <c r="FM156" s="331">
        <f t="shared" si="345"/>
        <v>0</v>
      </c>
      <c r="FN156" s="331">
        <f t="shared" si="346"/>
        <v>0</v>
      </c>
      <c r="FO156" s="331" t="e">
        <f t="shared" si="347"/>
        <v>#DIV/0!</v>
      </c>
      <c r="FP156" s="331" t="e">
        <f t="shared" si="348"/>
        <v>#DIV/0!</v>
      </c>
      <c r="FQ156" s="335" t="e">
        <f t="shared" si="349"/>
        <v>#DIV/0!</v>
      </c>
      <c r="FS156" s="331" t="e">
        <f t="shared" si="350"/>
        <v>#DIV/0!</v>
      </c>
      <c r="FT156" s="331" t="e">
        <f>IF($FB156="Activo",LOOKUP($FA156,'Datos Mes'!$A$87:$A$92,'Datos Mes'!$C$87:$C$92),0)*$EO156</f>
        <v>#DIV/0!</v>
      </c>
      <c r="FU156" s="331" t="e">
        <f>IF($FB156="Activo",'Datos Mes'!$B$31,0)*$EO156</f>
        <v>#DIV/0!</v>
      </c>
      <c r="FV156" s="331" t="e">
        <f>'Datos Mes'!$B$32*$EO156</f>
        <v>#DIV/0!</v>
      </c>
      <c r="FW156" s="331" t="e">
        <f>'Datos Mes'!$D$28*$EO156</f>
        <v>#DIV/0!</v>
      </c>
      <c r="FX156" s="331" t="e">
        <f t="shared" si="351"/>
        <v>#DIV/0!</v>
      </c>
      <c r="FY156" s="331" t="e">
        <f t="shared" si="309"/>
        <v>#DIV/0!</v>
      </c>
      <c r="FZ156" s="331" t="e">
        <f t="shared" si="310"/>
        <v>#DIV/0!</v>
      </c>
      <c r="GA156" s="331">
        <f>(AS156+'Datos Mes'!B$24)*30/12</f>
        <v>9035.326086956522</v>
      </c>
      <c r="GB156" s="331" t="e">
        <f t="shared" si="352"/>
        <v>#DIV/0!</v>
      </c>
      <c r="GC156" s="331" t="e">
        <f t="shared" si="353"/>
        <v>#DIV/0!</v>
      </c>
      <c r="GD156" s="333" t="e">
        <f t="shared" si="354"/>
        <v>#DIV/0!</v>
      </c>
    </row>
    <row r="157" spans="1:186" s="329" customFormat="1" ht="15.75" customHeight="1">
      <c r="A157" s="421"/>
      <c r="B157" s="421"/>
      <c r="C157" s="311">
        <f t="shared" si="311"/>
        <v>0</v>
      </c>
      <c r="D157" s="429"/>
      <c r="E157" s="429"/>
      <c r="F157" s="429"/>
      <c r="G157" s="429"/>
      <c r="H157" s="429"/>
      <c r="I157" s="429"/>
      <c r="J157" s="429"/>
      <c r="K157" s="429"/>
      <c r="L157" s="429"/>
      <c r="M157" s="429"/>
      <c r="N157" s="429"/>
      <c r="O157" s="429"/>
      <c r="P157" s="429"/>
      <c r="Q157" s="429"/>
      <c r="R157" s="312"/>
      <c r="S157" s="430"/>
      <c r="T157" s="429"/>
      <c r="U157" s="429"/>
      <c r="V157" s="429"/>
      <c r="W157" s="429"/>
      <c r="X157" s="429"/>
      <c r="Y157" s="429"/>
      <c r="Z157" s="429"/>
      <c r="AA157" s="429"/>
      <c r="AB157" s="429"/>
      <c r="AC157" s="429"/>
      <c r="AD157" s="429"/>
      <c r="AE157" s="429"/>
      <c r="AF157" s="429"/>
      <c r="AG157" s="429"/>
      <c r="AH157" s="429"/>
      <c r="AI157" s="431"/>
      <c r="AJ157" s="328"/>
      <c r="AK157" s="314">
        <f t="shared" si="313"/>
        <v>0</v>
      </c>
      <c r="AL157" s="469">
        <f t="shared" si="314"/>
        <v>0</v>
      </c>
      <c r="AM157" s="469">
        <f t="shared" si="315"/>
        <v>0</v>
      </c>
      <c r="AN157" s="470">
        <f t="shared" si="316"/>
        <v>0</v>
      </c>
      <c r="AO157" s="469">
        <f t="shared" si="307"/>
        <v>0</v>
      </c>
      <c r="AP157" s="469">
        <f t="shared" si="308"/>
        <v>0</v>
      </c>
      <c r="AQ157" s="471">
        <f t="shared" si="317"/>
        <v>0</v>
      </c>
      <c r="AR157" s="472">
        <f t="shared" si="312"/>
        <v>0</v>
      </c>
      <c r="AS157" s="422"/>
      <c r="AT157" s="423">
        <f t="shared" si="318"/>
        <v>0</v>
      </c>
      <c r="AU157" s="422"/>
      <c r="AV157" s="315">
        <f t="shared" si="319"/>
        <v>0</v>
      </c>
      <c r="AW157" s="422"/>
      <c r="AX157" s="422"/>
      <c r="AY157" s="315">
        <f t="shared" si="320"/>
        <v>0</v>
      </c>
      <c r="AZ157" s="315">
        <f>(AQ157)*'Datos Mes'!$B$27+DB157</f>
        <v>0</v>
      </c>
      <c r="BA157" s="421"/>
      <c r="BB157" s="427"/>
      <c r="BC157" s="438"/>
      <c r="BF157" s="473"/>
      <c r="BG157" s="317">
        <f>(COUNTIF($D157:$AI157,"LL")+DL157)*(AS157-'Datos Mes'!$B$23)</f>
        <v>0</v>
      </c>
      <c r="BH157" s="474">
        <f t="shared" si="321"/>
        <v>0</v>
      </c>
      <c r="BI157" s="402"/>
      <c r="BJ157" s="403"/>
      <c r="BK157" s="403"/>
      <c r="BL157" s="403"/>
      <c r="BM157" s="403"/>
      <c r="BN157" s="403"/>
      <c r="BO157" s="403"/>
      <c r="BP157" s="403"/>
      <c r="BQ157" s="403"/>
      <c r="BR157" s="403"/>
      <c r="BS157" s="403"/>
      <c r="BT157" s="404"/>
      <c r="BU157" s="404"/>
      <c r="BV157" s="404"/>
      <c r="BW157" s="405"/>
      <c r="BX157" s="406"/>
      <c r="BY157" s="403"/>
      <c r="BZ157" s="403"/>
      <c r="CA157" s="407"/>
      <c r="CB157" s="407"/>
      <c r="CC157" s="408"/>
      <c r="CD157" s="408"/>
      <c r="CE157" s="408"/>
      <c r="CF157" s="408"/>
      <c r="CG157" s="408"/>
      <c r="CH157" s="407"/>
      <c r="CI157" s="407"/>
      <c r="CJ157" s="408"/>
      <c r="CK157" s="408"/>
      <c r="CL157" s="408"/>
      <c r="CM157" s="408"/>
      <c r="CN157" s="408"/>
      <c r="CO157" s="407"/>
      <c r="CP157" s="409"/>
      <c r="CQ157" s="410"/>
      <c r="CR157" s="411"/>
      <c r="CS157" s="410"/>
      <c r="CT157" s="410"/>
      <c r="CU157" s="410"/>
      <c r="CV157" s="410"/>
      <c r="CW157" s="410"/>
      <c r="CX157" s="404"/>
      <c r="CY157" s="404"/>
      <c r="CZ157" s="320">
        <f t="shared" si="322"/>
        <v>0</v>
      </c>
      <c r="DA157" s="321"/>
      <c r="DB157" s="414"/>
      <c r="DC157" s="322">
        <f t="shared" si="323"/>
        <v>0</v>
      </c>
      <c r="DD157" s="413"/>
      <c r="DE157" s="414"/>
      <c r="DF157" s="323">
        <f t="shared" si="324"/>
        <v>0</v>
      </c>
      <c r="DG157" s="323">
        <f t="shared" si="325"/>
        <v>0</v>
      </c>
      <c r="DH157" s="324">
        <f t="shared" si="326"/>
        <v>0</v>
      </c>
      <c r="DI157" s="325">
        <f t="shared" si="327"/>
        <v>0</v>
      </c>
      <c r="DJ157" s="177"/>
      <c r="DK157" s="315">
        <f t="shared" si="328"/>
        <v>0</v>
      </c>
      <c r="DL157" s="315">
        <f t="shared" si="329"/>
        <v>0</v>
      </c>
      <c r="DM157" s="315">
        <f t="shared" si="330"/>
        <v>0</v>
      </c>
      <c r="DN157" s="415"/>
      <c r="DO157" s="416"/>
      <c r="DP157" s="416"/>
      <c r="DQ157" s="416"/>
      <c r="DR157" s="417"/>
      <c r="DS157" s="416"/>
      <c r="DT157" s="416"/>
      <c r="DU157" s="416"/>
      <c r="DV157" s="418"/>
      <c r="DW157" s="416"/>
      <c r="DX157" s="416"/>
      <c r="DY157" s="419"/>
      <c r="DZ157" s="419"/>
      <c r="EA157" s="420"/>
      <c r="EB157" s="313"/>
      <c r="EC157" s="329" t="s">
        <v>133</v>
      </c>
      <c r="EF157" s="330">
        <f>'Datos Mes'!$B$23</f>
        <v>7000</v>
      </c>
      <c r="EG157" s="330">
        <f t="shared" si="331"/>
        <v>0</v>
      </c>
      <c r="EH157" s="330">
        <f t="shared" si="332"/>
        <v>0</v>
      </c>
      <c r="EI157" s="330" t="e">
        <f t="shared" si="333"/>
        <v>#DIV/0!</v>
      </c>
      <c r="EJ157" s="330" t="e">
        <f t="shared" si="334"/>
        <v>#DIV/0!</v>
      </c>
      <c r="EK157" s="330">
        <f t="shared" si="335"/>
        <v>0</v>
      </c>
      <c r="EL157" s="330">
        <f t="shared" si="336"/>
        <v>0</v>
      </c>
      <c r="EM157" s="330">
        <f t="shared" si="337"/>
        <v>0</v>
      </c>
      <c r="EN157" s="330">
        <f>'Datos Mes'!$B$24*AL157</f>
        <v>0</v>
      </c>
      <c r="EO157" s="330" t="e">
        <f>IF(SUM(EH157:EN157)&gt;'Datos Mes'!$B$21,'Datos Mes'!$B$21,SUM(EH157:EN157))</f>
        <v>#DIV/0!</v>
      </c>
      <c r="EP157" s="330" t="e">
        <f>IF(SUM(EH157:EN157)&gt;'Datos Mes'!$B$21,SUM(EH157:EN157)-EO157,0)</f>
        <v>#DIV/0!</v>
      </c>
      <c r="EQ157" s="330"/>
      <c r="ER157" s="330" t="e">
        <f>LOOKUP(EO157/AL157,'Datos Mes'!$B$75:$B$82,'Datos Mes'!$C$75:$C$82)*EQ157</f>
        <v>#DIV/0!</v>
      </c>
      <c r="ES157" s="330">
        <f>'Datos Mes'!$B$25*$AQ157</f>
        <v>0</v>
      </c>
      <c r="ET157" s="330">
        <f>'Datos Mes'!$B$26*$AQ157</f>
        <v>0</v>
      </c>
      <c r="EU157" s="330">
        <f t="shared" si="338"/>
        <v>0</v>
      </c>
      <c r="EV157" s="331" t="e">
        <f t="shared" si="339"/>
        <v>#DIV/0!</v>
      </c>
      <c r="EW157" s="455" t="s">
        <v>244</v>
      </c>
      <c r="EX157" s="457"/>
      <c r="EY157" s="331" t="e">
        <f>'Datos Mes'!$B$28*EO157</f>
        <v>#DIV/0!</v>
      </c>
      <c r="EZ157" s="331" t="e">
        <f>IF(EX157*'Datos Mes'!$B$19-EY157&gt;0,EX157*'Datos Mes'!$B$19-EY157,0)</f>
        <v>#DIV/0!</v>
      </c>
      <c r="FA157" s="456" t="s">
        <v>233</v>
      </c>
      <c r="FB157" s="455" t="s">
        <v>245</v>
      </c>
      <c r="FC157" s="333"/>
      <c r="FD157" s="331" t="e">
        <f t="shared" si="340"/>
        <v>#DIV/0!</v>
      </c>
      <c r="FE157" s="331" t="e">
        <f>IF(SUM(EH157:EN157)&gt;'Datos Mes'!$B$22,'Datos Mes'!$B$22,SUM(EH157:EN157))</f>
        <v>#DIV/0!</v>
      </c>
      <c r="FF157" s="331" t="e">
        <f>FE157*'Datos Mes'!$B$30</f>
        <v>#DIV/0!</v>
      </c>
      <c r="FG157" s="331" t="e">
        <f t="shared" si="341"/>
        <v>#DIV/0!</v>
      </c>
      <c r="FH157" s="331" t="e">
        <f t="shared" si="342"/>
        <v>#DIV/0!</v>
      </c>
      <c r="FI157" s="334" t="e">
        <f>LOOKUP(FH157,'Datos Mes'!$B$54:$B$69,'Datos Mes'!$C$54:$C$69)</f>
        <v>#DIV/0!</v>
      </c>
      <c r="FJ157" s="331" t="e">
        <f>LOOKUP(FH157,'Datos Mes'!$B$54:$B$69,'Datos Mes'!$E$54:$E$69)</f>
        <v>#DIV/0!</v>
      </c>
      <c r="FK157" s="331" t="e">
        <f t="shared" si="343"/>
        <v>#DIV/0!</v>
      </c>
      <c r="FL157" s="331">
        <f t="shared" si="344"/>
        <v>0</v>
      </c>
      <c r="FM157" s="331">
        <f t="shared" si="345"/>
        <v>0</v>
      </c>
      <c r="FN157" s="331">
        <f t="shared" si="346"/>
        <v>0</v>
      </c>
      <c r="FO157" s="331" t="e">
        <f t="shared" si="347"/>
        <v>#DIV/0!</v>
      </c>
      <c r="FP157" s="331" t="e">
        <f t="shared" si="348"/>
        <v>#DIV/0!</v>
      </c>
      <c r="FQ157" s="335" t="e">
        <f t="shared" si="349"/>
        <v>#DIV/0!</v>
      </c>
      <c r="FS157" s="331" t="e">
        <f t="shared" si="350"/>
        <v>#DIV/0!</v>
      </c>
      <c r="FT157" s="331" t="e">
        <f>IF($FB157="Activo",LOOKUP($FA157,'Datos Mes'!$A$87:$A$92,'Datos Mes'!$C$87:$C$92),0)*$EO157</f>
        <v>#DIV/0!</v>
      </c>
      <c r="FU157" s="331" t="e">
        <f>IF($FB157="Activo",'Datos Mes'!$B$31,0)*$EO157</f>
        <v>#DIV/0!</v>
      </c>
      <c r="FV157" s="331" t="e">
        <f>'Datos Mes'!$B$32*$EO157</f>
        <v>#DIV/0!</v>
      </c>
      <c r="FW157" s="331" t="e">
        <f>'Datos Mes'!$D$28*$EO157</f>
        <v>#DIV/0!</v>
      </c>
      <c r="FX157" s="331" t="e">
        <f t="shared" si="351"/>
        <v>#DIV/0!</v>
      </c>
      <c r="FY157" s="331" t="e">
        <f t="shared" si="309"/>
        <v>#DIV/0!</v>
      </c>
      <c r="FZ157" s="331" t="e">
        <f t="shared" si="310"/>
        <v>#DIV/0!</v>
      </c>
      <c r="GA157" s="331">
        <f>(AS157+'Datos Mes'!B$24)*30/12</f>
        <v>9035.326086956522</v>
      </c>
      <c r="GB157" s="331" t="e">
        <f t="shared" si="352"/>
        <v>#DIV/0!</v>
      </c>
      <c r="GC157" s="331" t="e">
        <f t="shared" si="353"/>
        <v>#DIV/0!</v>
      </c>
      <c r="GD157" s="333" t="e">
        <f t="shared" si="354"/>
        <v>#DIV/0!</v>
      </c>
    </row>
    <row r="158" spans="1:186" s="329" customFormat="1" ht="15.75" customHeight="1">
      <c r="A158" s="421"/>
      <c r="B158" s="421"/>
      <c r="C158" s="311">
        <f t="shared" si="311"/>
        <v>0</v>
      </c>
      <c r="D158" s="429"/>
      <c r="E158" s="429"/>
      <c r="F158" s="429"/>
      <c r="G158" s="429"/>
      <c r="H158" s="429"/>
      <c r="I158" s="429"/>
      <c r="J158" s="429"/>
      <c r="K158" s="429"/>
      <c r="L158" s="429"/>
      <c r="M158" s="429"/>
      <c r="N158" s="429"/>
      <c r="O158" s="429"/>
      <c r="P158" s="429"/>
      <c r="Q158" s="429"/>
      <c r="R158" s="312"/>
      <c r="S158" s="430"/>
      <c r="T158" s="429"/>
      <c r="U158" s="429"/>
      <c r="V158" s="429"/>
      <c r="W158" s="429"/>
      <c r="X158" s="429"/>
      <c r="Y158" s="429"/>
      <c r="Z158" s="429"/>
      <c r="AA158" s="429"/>
      <c r="AB158" s="429"/>
      <c r="AC158" s="429"/>
      <c r="AD158" s="429"/>
      <c r="AE158" s="429"/>
      <c r="AF158" s="429"/>
      <c r="AG158" s="429"/>
      <c r="AH158" s="429"/>
      <c r="AI158" s="431"/>
      <c r="AJ158" s="328"/>
      <c r="AK158" s="314">
        <f t="shared" si="313"/>
        <v>0</v>
      </c>
      <c r="AL158" s="469">
        <f t="shared" si="314"/>
        <v>0</v>
      </c>
      <c r="AM158" s="469">
        <f t="shared" si="315"/>
        <v>0</v>
      </c>
      <c r="AN158" s="470">
        <f t="shared" si="316"/>
        <v>0</v>
      </c>
      <c r="AO158" s="469">
        <f t="shared" si="307"/>
        <v>0</v>
      </c>
      <c r="AP158" s="469">
        <f t="shared" si="308"/>
        <v>0</v>
      </c>
      <c r="AQ158" s="471">
        <f t="shared" si="317"/>
        <v>0</v>
      </c>
      <c r="AR158" s="472">
        <f t="shared" si="312"/>
        <v>0</v>
      </c>
      <c r="AS158" s="422"/>
      <c r="AT158" s="423">
        <f t="shared" si="318"/>
        <v>0</v>
      </c>
      <c r="AU158" s="422"/>
      <c r="AV158" s="315">
        <f t="shared" si="319"/>
        <v>0</v>
      </c>
      <c r="AW158" s="422"/>
      <c r="AX158" s="422"/>
      <c r="AY158" s="315">
        <f t="shared" si="320"/>
        <v>0</v>
      </c>
      <c r="AZ158" s="315">
        <f>(AQ158)*'Datos Mes'!$B$27+DB158</f>
        <v>0</v>
      </c>
      <c r="BA158" s="421"/>
      <c r="BB158" s="427"/>
      <c r="BC158" s="438"/>
      <c r="BF158" s="473"/>
      <c r="BG158" s="317">
        <f>(COUNTIF($D158:$AI158,"LL")+DL158)*(AS158-'Datos Mes'!$B$23)</f>
        <v>0</v>
      </c>
      <c r="BH158" s="474">
        <f t="shared" si="321"/>
        <v>0</v>
      </c>
      <c r="BI158" s="402"/>
      <c r="BJ158" s="403"/>
      <c r="BK158" s="403"/>
      <c r="BL158" s="403"/>
      <c r="BM158" s="403"/>
      <c r="BN158" s="403"/>
      <c r="BO158" s="403"/>
      <c r="BP158" s="403"/>
      <c r="BQ158" s="403"/>
      <c r="BR158" s="403"/>
      <c r="BS158" s="403"/>
      <c r="BT158" s="404"/>
      <c r="BU158" s="404"/>
      <c r="BV158" s="404"/>
      <c r="BW158" s="405"/>
      <c r="BX158" s="406"/>
      <c r="BY158" s="403"/>
      <c r="BZ158" s="403"/>
      <c r="CA158" s="407"/>
      <c r="CB158" s="407"/>
      <c r="CC158" s="408"/>
      <c r="CD158" s="408"/>
      <c r="CE158" s="408"/>
      <c r="CF158" s="408"/>
      <c r="CG158" s="408"/>
      <c r="CH158" s="407"/>
      <c r="CI158" s="407"/>
      <c r="CJ158" s="408"/>
      <c r="CK158" s="408"/>
      <c r="CL158" s="408"/>
      <c r="CM158" s="408"/>
      <c r="CN158" s="408"/>
      <c r="CO158" s="407"/>
      <c r="CP158" s="409"/>
      <c r="CQ158" s="410"/>
      <c r="CR158" s="411"/>
      <c r="CS158" s="410"/>
      <c r="CT158" s="410"/>
      <c r="CU158" s="410"/>
      <c r="CV158" s="410"/>
      <c r="CW158" s="410"/>
      <c r="CX158" s="404"/>
      <c r="CY158" s="404"/>
      <c r="CZ158" s="320">
        <f t="shared" si="322"/>
        <v>0</v>
      </c>
      <c r="DA158" s="321"/>
      <c r="DB158" s="414"/>
      <c r="DC158" s="322">
        <f t="shared" si="323"/>
        <v>0</v>
      </c>
      <c r="DD158" s="413"/>
      <c r="DE158" s="414"/>
      <c r="DF158" s="323">
        <f t="shared" si="324"/>
        <v>0</v>
      </c>
      <c r="DG158" s="323">
        <f t="shared" si="325"/>
        <v>0</v>
      </c>
      <c r="DH158" s="324">
        <f t="shared" si="326"/>
        <v>0</v>
      </c>
      <c r="DI158" s="325">
        <f t="shared" si="327"/>
        <v>0</v>
      </c>
      <c r="DJ158" s="177"/>
      <c r="DK158" s="315">
        <f t="shared" si="328"/>
        <v>0</v>
      </c>
      <c r="DL158" s="315">
        <f t="shared" si="329"/>
        <v>0</v>
      </c>
      <c r="DM158" s="315">
        <f t="shared" si="330"/>
        <v>0</v>
      </c>
      <c r="DN158" s="415"/>
      <c r="DO158" s="416"/>
      <c r="DP158" s="416"/>
      <c r="DQ158" s="416"/>
      <c r="DR158" s="417"/>
      <c r="DS158" s="416"/>
      <c r="DT158" s="416"/>
      <c r="DU158" s="416"/>
      <c r="DV158" s="418"/>
      <c r="DW158" s="416"/>
      <c r="DX158" s="416"/>
      <c r="DY158" s="419"/>
      <c r="DZ158" s="419"/>
      <c r="EA158" s="420"/>
      <c r="EB158" s="313"/>
      <c r="EC158" s="329" t="s">
        <v>133</v>
      </c>
      <c r="EF158" s="330">
        <f>'Datos Mes'!$B$23</f>
        <v>7000</v>
      </c>
      <c r="EG158" s="330">
        <f t="shared" si="331"/>
        <v>0</v>
      </c>
      <c r="EH158" s="330">
        <f t="shared" si="332"/>
        <v>0</v>
      </c>
      <c r="EI158" s="330" t="e">
        <f t="shared" si="333"/>
        <v>#DIV/0!</v>
      </c>
      <c r="EJ158" s="330" t="e">
        <f t="shared" si="334"/>
        <v>#DIV/0!</v>
      </c>
      <c r="EK158" s="330">
        <f t="shared" si="335"/>
        <v>0</v>
      </c>
      <c r="EL158" s="330">
        <f t="shared" si="336"/>
        <v>0</v>
      </c>
      <c r="EM158" s="330">
        <f t="shared" si="337"/>
        <v>0</v>
      </c>
      <c r="EN158" s="330">
        <f>'Datos Mes'!$B$24*AL158</f>
        <v>0</v>
      </c>
      <c r="EO158" s="330" t="e">
        <f>IF(SUM(EH158:EN158)&gt;'Datos Mes'!$B$21,'Datos Mes'!$B$21,SUM(EH158:EN158))</f>
        <v>#DIV/0!</v>
      </c>
      <c r="EP158" s="330" t="e">
        <f>IF(SUM(EH158:EN158)&gt;'Datos Mes'!$B$21,SUM(EH158:EN158)-EO158,0)</f>
        <v>#DIV/0!</v>
      </c>
      <c r="EQ158" s="330"/>
      <c r="ER158" s="330" t="e">
        <f>LOOKUP(EO158/AL158,'Datos Mes'!$B$75:$B$82,'Datos Mes'!$C$75:$C$82)*EQ158</f>
        <v>#DIV/0!</v>
      </c>
      <c r="ES158" s="330">
        <f>'Datos Mes'!$B$25*$AQ158</f>
        <v>0</v>
      </c>
      <c r="ET158" s="330">
        <f>'Datos Mes'!$B$26*$AQ158</f>
        <v>0</v>
      </c>
      <c r="EU158" s="330">
        <f t="shared" si="338"/>
        <v>0</v>
      </c>
      <c r="EV158" s="331" t="e">
        <f t="shared" si="339"/>
        <v>#DIV/0!</v>
      </c>
      <c r="EW158" s="455" t="s">
        <v>244</v>
      </c>
      <c r="EX158" s="457"/>
      <c r="EY158" s="331" t="e">
        <f>'Datos Mes'!$B$28*EO158</f>
        <v>#DIV/0!</v>
      </c>
      <c r="EZ158" s="331" t="e">
        <f>IF(EX158*'Datos Mes'!$B$19-EY158&gt;0,EX158*'Datos Mes'!$B$19-EY158,0)</f>
        <v>#DIV/0!</v>
      </c>
      <c r="FA158" s="456" t="s">
        <v>233</v>
      </c>
      <c r="FB158" s="455" t="s">
        <v>245</v>
      </c>
      <c r="FC158" s="333"/>
      <c r="FD158" s="331" t="e">
        <f t="shared" si="340"/>
        <v>#DIV/0!</v>
      </c>
      <c r="FE158" s="331" t="e">
        <f>IF(SUM(EH158:EN158)&gt;'Datos Mes'!$B$22,'Datos Mes'!$B$22,SUM(EH158:EN158))</f>
        <v>#DIV/0!</v>
      </c>
      <c r="FF158" s="331" t="e">
        <f>FE158*'Datos Mes'!$B$30</f>
        <v>#DIV/0!</v>
      </c>
      <c r="FG158" s="331" t="e">
        <f t="shared" si="341"/>
        <v>#DIV/0!</v>
      </c>
      <c r="FH158" s="331" t="e">
        <f t="shared" si="342"/>
        <v>#DIV/0!</v>
      </c>
      <c r="FI158" s="334" t="e">
        <f>LOOKUP(FH158,'Datos Mes'!$B$54:$B$69,'Datos Mes'!$C$54:$C$69)</f>
        <v>#DIV/0!</v>
      </c>
      <c r="FJ158" s="331" t="e">
        <f>LOOKUP(FH158,'Datos Mes'!$B$54:$B$69,'Datos Mes'!$E$54:$E$69)</f>
        <v>#DIV/0!</v>
      </c>
      <c r="FK158" s="331" t="e">
        <f t="shared" si="343"/>
        <v>#DIV/0!</v>
      </c>
      <c r="FL158" s="331">
        <f t="shared" si="344"/>
        <v>0</v>
      </c>
      <c r="FM158" s="331">
        <f t="shared" si="345"/>
        <v>0</v>
      </c>
      <c r="FN158" s="331">
        <f t="shared" si="346"/>
        <v>0</v>
      </c>
      <c r="FO158" s="331" t="e">
        <f t="shared" si="347"/>
        <v>#DIV/0!</v>
      </c>
      <c r="FP158" s="331" t="e">
        <f t="shared" si="348"/>
        <v>#DIV/0!</v>
      </c>
      <c r="FQ158" s="335" t="e">
        <f t="shared" si="349"/>
        <v>#DIV/0!</v>
      </c>
      <c r="FS158" s="331" t="e">
        <f t="shared" si="350"/>
        <v>#DIV/0!</v>
      </c>
      <c r="FT158" s="331" t="e">
        <f>IF($FB158="Activo",LOOKUP($FA158,'Datos Mes'!$A$87:$A$92,'Datos Mes'!$C$87:$C$92),0)*$EO158</f>
        <v>#DIV/0!</v>
      </c>
      <c r="FU158" s="331" t="e">
        <f>IF($FB158="Activo",'Datos Mes'!$B$31,0)*$EO158</f>
        <v>#DIV/0!</v>
      </c>
      <c r="FV158" s="331" t="e">
        <f>'Datos Mes'!$B$32*$EO158</f>
        <v>#DIV/0!</v>
      </c>
      <c r="FW158" s="331" t="e">
        <f>'Datos Mes'!$D$28*$EO158</f>
        <v>#DIV/0!</v>
      </c>
      <c r="FX158" s="331" t="e">
        <f t="shared" si="351"/>
        <v>#DIV/0!</v>
      </c>
      <c r="FY158" s="331" t="e">
        <f t="shared" si="309"/>
        <v>#DIV/0!</v>
      </c>
      <c r="FZ158" s="331" t="e">
        <f t="shared" si="310"/>
        <v>#DIV/0!</v>
      </c>
      <c r="GA158" s="331">
        <f>(AS158+'Datos Mes'!B$24)*30/12</f>
        <v>9035.326086956522</v>
      </c>
      <c r="GB158" s="331" t="e">
        <f t="shared" si="352"/>
        <v>#DIV/0!</v>
      </c>
      <c r="GC158" s="331" t="e">
        <f t="shared" si="353"/>
        <v>#DIV/0!</v>
      </c>
      <c r="GD158" s="333" t="e">
        <f t="shared" si="354"/>
        <v>#DIV/0!</v>
      </c>
    </row>
    <row r="159" spans="1:186" s="329" customFormat="1" ht="15.75" customHeight="1">
      <c r="A159" s="421"/>
      <c r="B159" s="421"/>
      <c r="C159" s="311">
        <f t="shared" si="311"/>
        <v>0</v>
      </c>
      <c r="D159" s="429"/>
      <c r="E159" s="429"/>
      <c r="F159" s="429"/>
      <c r="G159" s="429"/>
      <c r="H159" s="429"/>
      <c r="I159" s="429"/>
      <c r="J159" s="429"/>
      <c r="K159" s="429"/>
      <c r="L159" s="429"/>
      <c r="M159" s="429"/>
      <c r="N159" s="429"/>
      <c r="O159" s="429"/>
      <c r="P159" s="429"/>
      <c r="Q159" s="429"/>
      <c r="R159" s="312"/>
      <c r="S159" s="430"/>
      <c r="T159" s="429"/>
      <c r="U159" s="429"/>
      <c r="V159" s="429"/>
      <c r="W159" s="429"/>
      <c r="X159" s="429"/>
      <c r="Y159" s="429"/>
      <c r="Z159" s="429"/>
      <c r="AA159" s="429"/>
      <c r="AB159" s="429"/>
      <c r="AC159" s="429"/>
      <c r="AD159" s="429"/>
      <c r="AE159" s="429"/>
      <c r="AF159" s="429"/>
      <c r="AG159" s="429"/>
      <c r="AH159" s="429"/>
      <c r="AI159" s="431"/>
      <c r="AJ159" s="328"/>
      <c r="AK159" s="314">
        <f t="shared" si="313"/>
        <v>0</v>
      </c>
      <c r="AL159" s="469">
        <f t="shared" si="314"/>
        <v>0</v>
      </c>
      <c r="AM159" s="469">
        <f t="shared" si="315"/>
        <v>0</v>
      </c>
      <c r="AN159" s="470">
        <f t="shared" si="316"/>
        <v>0</v>
      </c>
      <c r="AO159" s="469">
        <f t="shared" si="307"/>
        <v>0</v>
      </c>
      <c r="AP159" s="469">
        <f t="shared" si="308"/>
        <v>0</v>
      </c>
      <c r="AQ159" s="471">
        <f t="shared" si="317"/>
        <v>0</v>
      </c>
      <c r="AR159" s="472">
        <f t="shared" si="312"/>
        <v>0</v>
      </c>
      <c r="AS159" s="422"/>
      <c r="AT159" s="423">
        <f t="shared" si="318"/>
        <v>0</v>
      </c>
      <c r="AU159" s="422"/>
      <c r="AV159" s="315">
        <f t="shared" si="319"/>
        <v>0</v>
      </c>
      <c r="AW159" s="422"/>
      <c r="AX159" s="422"/>
      <c r="AY159" s="315">
        <f t="shared" si="320"/>
        <v>0</v>
      </c>
      <c r="AZ159" s="315">
        <f>(AQ159)*'Datos Mes'!$B$27+DB159</f>
        <v>0</v>
      </c>
      <c r="BA159" s="421"/>
      <c r="BB159" s="427"/>
      <c r="BC159" s="438"/>
      <c r="BF159" s="473"/>
      <c r="BG159" s="317">
        <f>(COUNTIF($D159:$AI159,"LL")+DL159)*(AS159-'Datos Mes'!$B$23)</f>
        <v>0</v>
      </c>
      <c r="BH159" s="474">
        <f t="shared" si="321"/>
        <v>0</v>
      </c>
      <c r="BI159" s="402"/>
      <c r="BJ159" s="403"/>
      <c r="BK159" s="403"/>
      <c r="BL159" s="403"/>
      <c r="BM159" s="403"/>
      <c r="BN159" s="403"/>
      <c r="BO159" s="403"/>
      <c r="BP159" s="403"/>
      <c r="BQ159" s="403"/>
      <c r="BR159" s="403"/>
      <c r="BS159" s="403"/>
      <c r="BT159" s="404"/>
      <c r="BU159" s="404"/>
      <c r="BV159" s="404"/>
      <c r="BW159" s="405"/>
      <c r="BX159" s="406"/>
      <c r="BY159" s="403"/>
      <c r="BZ159" s="403"/>
      <c r="CA159" s="407"/>
      <c r="CB159" s="407"/>
      <c r="CC159" s="408"/>
      <c r="CD159" s="408"/>
      <c r="CE159" s="408"/>
      <c r="CF159" s="408"/>
      <c r="CG159" s="408"/>
      <c r="CH159" s="407"/>
      <c r="CI159" s="407"/>
      <c r="CJ159" s="408"/>
      <c r="CK159" s="408"/>
      <c r="CL159" s="408"/>
      <c r="CM159" s="408"/>
      <c r="CN159" s="408"/>
      <c r="CO159" s="407"/>
      <c r="CP159" s="409"/>
      <c r="CQ159" s="410"/>
      <c r="CR159" s="411"/>
      <c r="CS159" s="410"/>
      <c r="CT159" s="410"/>
      <c r="CU159" s="410"/>
      <c r="CV159" s="410"/>
      <c r="CW159" s="410"/>
      <c r="CX159" s="404"/>
      <c r="CY159" s="404"/>
      <c r="CZ159" s="320">
        <f t="shared" si="322"/>
        <v>0</v>
      </c>
      <c r="DA159" s="321"/>
      <c r="DB159" s="414"/>
      <c r="DC159" s="322">
        <f t="shared" si="323"/>
        <v>0</v>
      </c>
      <c r="DD159" s="413"/>
      <c r="DE159" s="414"/>
      <c r="DF159" s="323">
        <f t="shared" si="324"/>
        <v>0</v>
      </c>
      <c r="DG159" s="323">
        <f t="shared" si="325"/>
        <v>0</v>
      </c>
      <c r="DH159" s="324">
        <f t="shared" si="326"/>
        <v>0</v>
      </c>
      <c r="DI159" s="325">
        <f t="shared" si="327"/>
        <v>0</v>
      </c>
      <c r="DJ159" s="177"/>
      <c r="DK159" s="315">
        <f t="shared" si="328"/>
        <v>0</v>
      </c>
      <c r="DL159" s="315">
        <f t="shared" si="329"/>
        <v>0</v>
      </c>
      <c r="DM159" s="315">
        <f t="shared" si="330"/>
        <v>0</v>
      </c>
      <c r="DN159" s="415"/>
      <c r="DO159" s="416"/>
      <c r="DP159" s="416"/>
      <c r="DQ159" s="416"/>
      <c r="DR159" s="417"/>
      <c r="DS159" s="416"/>
      <c r="DT159" s="416"/>
      <c r="DU159" s="416"/>
      <c r="DV159" s="418"/>
      <c r="DW159" s="416"/>
      <c r="DX159" s="416"/>
      <c r="DY159" s="419"/>
      <c r="DZ159" s="419"/>
      <c r="EA159" s="420"/>
      <c r="EB159" s="313"/>
      <c r="EC159" s="329" t="s">
        <v>133</v>
      </c>
      <c r="EF159" s="330">
        <f>'Datos Mes'!$B$23</f>
        <v>7000</v>
      </c>
      <c r="EG159" s="330">
        <f t="shared" si="331"/>
        <v>0</v>
      </c>
      <c r="EH159" s="330">
        <f t="shared" si="332"/>
        <v>0</v>
      </c>
      <c r="EI159" s="330" t="e">
        <f t="shared" si="333"/>
        <v>#DIV/0!</v>
      </c>
      <c r="EJ159" s="330" t="e">
        <f t="shared" si="334"/>
        <v>#DIV/0!</v>
      </c>
      <c r="EK159" s="330">
        <f t="shared" si="335"/>
        <v>0</v>
      </c>
      <c r="EL159" s="330">
        <f t="shared" si="336"/>
        <v>0</v>
      </c>
      <c r="EM159" s="330">
        <f t="shared" si="337"/>
        <v>0</v>
      </c>
      <c r="EN159" s="330">
        <f>'Datos Mes'!$B$24*AL159</f>
        <v>0</v>
      </c>
      <c r="EO159" s="330" t="e">
        <f>IF(SUM(EH159:EN159)&gt;'Datos Mes'!$B$21,'Datos Mes'!$B$21,SUM(EH159:EN159))</f>
        <v>#DIV/0!</v>
      </c>
      <c r="EP159" s="330" t="e">
        <f>IF(SUM(EH159:EN159)&gt;'Datos Mes'!$B$21,SUM(EH159:EN159)-EO159,0)</f>
        <v>#DIV/0!</v>
      </c>
      <c r="EQ159" s="330"/>
      <c r="ER159" s="330" t="e">
        <f>LOOKUP(EO159/AL159,'Datos Mes'!$B$75:$B$82,'Datos Mes'!$C$75:$C$82)*EQ159</f>
        <v>#DIV/0!</v>
      </c>
      <c r="ES159" s="330">
        <f>'Datos Mes'!$B$25*$AQ159</f>
        <v>0</v>
      </c>
      <c r="ET159" s="330">
        <f>'Datos Mes'!$B$26*$AQ159</f>
        <v>0</v>
      </c>
      <c r="EU159" s="330">
        <f t="shared" si="338"/>
        <v>0</v>
      </c>
      <c r="EV159" s="331" t="e">
        <f t="shared" si="339"/>
        <v>#DIV/0!</v>
      </c>
      <c r="EW159" s="455" t="s">
        <v>244</v>
      </c>
      <c r="EX159" s="457"/>
      <c r="EY159" s="331" t="e">
        <f>'Datos Mes'!$B$28*EO159</f>
        <v>#DIV/0!</v>
      </c>
      <c r="EZ159" s="331" t="e">
        <f>IF(EX159*'Datos Mes'!$B$19-EY159&gt;0,EX159*'Datos Mes'!$B$19-EY159,0)</f>
        <v>#DIV/0!</v>
      </c>
      <c r="FA159" s="456" t="s">
        <v>233</v>
      </c>
      <c r="FB159" s="455" t="s">
        <v>245</v>
      </c>
      <c r="FC159" s="333"/>
      <c r="FD159" s="331" t="e">
        <f t="shared" si="340"/>
        <v>#DIV/0!</v>
      </c>
      <c r="FE159" s="331" t="e">
        <f>IF(SUM(EH159:EN159)&gt;'Datos Mes'!$B$22,'Datos Mes'!$B$22,SUM(EH159:EN159))</f>
        <v>#DIV/0!</v>
      </c>
      <c r="FF159" s="331" t="e">
        <f>FE159*'Datos Mes'!$B$30</f>
        <v>#DIV/0!</v>
      </c>
      <c r="FG159" s="331" t="e">
        <f t="shared" si="341"/>
        <v>#DIV/0!</v>
      </c>
      <c r="FH159" s="331" t="e">
        <f t="shared" si="342"/>
        <v>#DIV/0!</v>
      </c>
      <c r="FI159" s="334" t="e">
        <f>LOOKUP(FH159,'Datos Mes'!$B$54:$B$69,'Datos Mes'!$C$54:$C$69)</f>
        <v>#DIV/0!</v>
      </c>
      <c r="FJ159" s="331" t="e">
        <f>LOOKUP(FH159,'Datos Mes'!$B$54:$B$69,'Datos Mes'!$E$54:$E$69)</f>
        <v>#DIV/0!</v>
      </c>
      <c r="FK159" s="331" t="e">
        <f t="shared" si="343"/>
        <v>#DIV/0!</v>
      </c>
      <c r="FL159" s="331">
        <f t="shared" si="344"/>
        <v>0</v>
      </c>
      <c r="FM159" s="331">
        <f t="shared" si="345"/>
        <v>0</v>
      </c>
      <c r="FN159" s="331">
        <f t="shared" si="346"/>
        <v>0</v>
      </c>
      <c r="FO159" s="331" t="e">
        <f t="shared" si="347"/>
        <v>#DIV/0!</v>
      </c>
      <c r="FP159" s="331" t="e">
        <f t="shared" si="348"/>
        <v>#DIV/0!</v>
      </c>
      <c r="FQ159" s="335" t="e">
        <f t="shared" si="349"/>
        <v>#DIV/0!</v>
      </c>
      <c r="FS159" s="331" t="e">
        <f t="shared" si="350"/>
        <v>#DIV/0!</v>
      </c>
      <c r="FT159" s="331" t="e">
        <f>IF($FB159="Activo",LOOKUP($FA159,'Datos Mes'!$A$87:$A$92,'Datos Mes'!$C$87:$C$92),0)*$EO159</f>
        <v>#DIV/0!</v>
      </c>
      <c r="FU159" s="331" t="e">
        <f>IF($FB159="Activo",'Datos Mes'!$B$31,0)*$EO159</f>
        <v>#DIV/0!</v>
      </c>
      <c r="FV159" s="331" t="e">
        <f>'Datos Mes'!$B$32*$EO159</f>
        <v>#DIV/0!</v>
      </c>
      <c r="FW159" s="331" t="e">
        <f>'Datos Mes'!$D$28*$EO159</f>
        <v>#DIV/0!</v>
      </c>
      <c r="FX159" s="331" t="e">
        <f t="shared" si="351"/>
        <v>#DIV/0!</v>
      </c>
      <c r="FY159" s="331" t="e">
        <f t="shared" si="309"/>
        <v>#DIV/0!</v>
      </c>
      <c r="FZ159" s="331" t="e">
        <f t="shared" si="310"/>
        <v>#DIV/0!</v>
      </c>
      <c r="GA159" s="331">
        <f>(AS159+'Datos Mes'!B$24)*30/12</f>
        <v>9035.326086956522</v>
      </c>
      <c r="GB159" s="331" t="e">
        <f t="shared" si="352"/>
        <v>#DIV/0!</v>
      </c>
      <c r="GC159" s="331" t="e">
        <f t="shared" si="353"/>
        <v>#DIV/0!</v>
      </c>
      <c r="GD159" s="333" t="e">
        <f t="shared" si="354"/>
        <v>#DIV/0!</v>
      </c>
    </row>
    <row r="160" spans="1:186" s="329" customFormat="1" ht="15.75" customHeight="1">
      <c r="A160" s="421"/>
      <c r="B160" s="421"/>
      <c r="C160" s="311">
        <f t="shared" si="311"/>
        <v>0</v>
      </c>
      <c r="D160" s="429"/>
      <c r="E160" s="429"/>
      <c r="F160" s="429"/>
      <c r="G160" s="429"/>
      <c r="H160" s="429"/>
      <c r="I160" s="429"/>
      <c r="J160" s="429"/>
      <c r="K160" s="429"/>
      <c r="L160" s="429"/>
      <c r="M160" s="429"/>
      <c r="N160" s="429"/>
      <c r="O160" s="429"/>
      <c r="P160" s="429"/>
      <c r="Q160" s="429"/>
      <c r="R160" s="312"/>
      <c r="S160" s="430"/>
      <c r="T160" s="429"/>
      <c r="U160" s="429"/>
      <c r="V160" s="429"/>
      <c r="W160" s="429"/>
      <c r="X160" s="429"/>
      <c r="Y160" s="429"/>
      <c r="Z160" s="429"/>
      <c r="AA160" s="429"/>
      <c r="AB160" s="429"/>
      <c r="AC160" s="429"/>
      <c r="AD160" s="429"/>
      <c r="AE160" s="429"/>
      <c r="AF160" s="429"/>
      <c r="AG160" s="429"/>
      <c r="AH160" s="429"/>
      <c r="AI160" s="431"/>
      <c r="AJ160" s="328"/>
      <c r="AK160" s="314">
        <f t="shared" si="313"/>
        <v>0</v>
      </c>
      <c r="AL160" s="469">
        <f t="shared" si="314"/>
        <v>0</v>
      </c>
      <c r="AM160" s="469">
        <f t="shared" si="315"/>
        <v>0</v>
      </c>
      <c r="AN160" s="470">
        <f t="shared" si="316"/>
        <v>0</v>
      </c>
      <c r="AO160" s="469">
        <f t="shared" si="307"/>
        <v>0</v>
      </c>
      <c r="AP160" s="469">
        <f t="shared" si="308"/>
        <v>0</v>
      </c>
      <c r="AQ160" s="471">
        <f t="shared" si="317"/>
        <v>0</v>
      </c>
      <c r="AR160" s="472">
        <f t="shared" si="312"/>
        <v>0</v>
      </c>
      <c r="AS160" s="422"/>
      <c r="AT160" s="423">
        <f t="shared" si="318"/>
        <v>0</v>
      </c>
      <c r="AU160" s="422"/>
      <c r="AV160" s="315">
        <f t="shared" si="319"/>
        <v>0</v>
      </c>
      <c r="AW160" s="422"/>
      <c r="AX160" s="422"/>
      <c r="AY160" s="315">
        <f t="shared" si="320"/>
        <v>0</v>
      </c>
      <c r="AZ160" s="315">
        <f>(AQ160)*'Datos Mes'!$B$27+DB160</f>
        <v>0</v>
      </c>
      <c r="BA160" s="421"/>
      <c r="BB160" s="427"/>
      <c r="BC160" s="438"/>
      <c r="BF160" s="473"/>
      <c r="BG160" s="317">
        <f>(COUNTIF($D160:$AI160,"LL")+DL160)*(AS160-'Datos Mes'!$B$23)</f>
        <v>0</v>
      </c>
      <c r="BH160" s="474">
        <f t="shared" si="321"/>
        <v>0</v>
      </c>
      <c r="BI160" s="402"/>
      <c r="BJ160" s="403"/>
      <c r="BK160" s="403"/>
      <c r="BL160" s="403"/>
      <c r="BM160" s="403"/>
      <c r="BN160" s="403"/>
      <c r="BO160" s="403"/>
      <c r="BP160" s="403"/>
      <c r="BQ160" s="403"/>
      <c r="BR160" s="403"/>
      <c r="BS160" s="403"/>
      <c r="BT160" s="404"/>
      <c r="BU160" s="404"/>
      <c r="BV160" s="404"/>
      <c r="BW160" s="405"/>
      <c r="BX160" s="406"/>
      <c r="BY160" s="403"/>
      <c r="BZ160" s="403"/>
      <c r="CA160" s="407"/>
      <c r="CB160" s="407"/>
      <c r="CC160" s="408"/>
      <c r="CD160" s="408"/>
      <c r="CE160" s="408"/>
      <c r="CF160" s="408"/>
      <c r="CG160" s="408"/>
      <c r="CH160" s="407"/>
      <c r="CI160" s="407"/>
      <c r="CJ160" s="408"/>
      <c r="CK160" s="408"/>
      <c r="CL160" s="408"/>
      <c r="CM160" s="408"/>
      <c r="CN160" s="408"/>
      <c r="CO160" s="407"/>
      <c r="CP160" s="409"/>
      <c r="CQ160" s="410"/>
      <c r="CR160" s="411"/>
      <c r="CS160" s="410"/>
      <c r="CT160" s="410"/>
      <c r="CU160" s="410"/>
      <c r="CV160" s="410"/>
      <c r="CW160" s="410"/>
      <c r="CX160" s="404"/>
      <c r="CY160" s="404"/>
      <c r="CZ160" s="320">
        <f t="shared" si="322"/>
        <v>0</v>
      </c>
      <c r="DA160" s="321"/>
      <c r="DB160" s="414"/>
      <c r="DC160" s="322">
        <f t="shared" si="323"/>
        <v>0</v>
      </c>
      <c r="DD160" s="413"/>
      <c r="DE160" s="414"/>
      <c r="DF160" s="323">
        <f t="shared" si="324"/>
        <v>0</v>
      </c>
      <c r="DG160" s="323">
        <f t="shared" si="325"/>
        <v>0</v>
      </c>
      <c r="DH160" s="324">
        <f t="shared" si="326"/>
        <v>0</v>
      </c>
      <c r="DI160" s="325">
        <f t="shared" si="327"/>
        <v>0</v>
      </c>
      <c r="DJ160" s="177"/>
      <c r="DK160" s="315">
        <f t="shared" si="328"/>
        <v>0</v>
      </c>
      <c r="DL160" s="315">
        <f t="shared" si="329"/>
        <v>0</v>
      </c>
      <c r="DM160" s="315">
        <f t="shared" si="330"/>
        <v>0</v>
      </c>
      <c r="DN160" s="415"/>
      <c r="DO160" s="416"/>
      <c r="DP160" s="416"/>
      <c r="DQ160" s="416"/>
      <c r="DR160" s="417"/>
      <c r="DS160" s="416"/>
      <c r="DT160" s="416"/>
      <c r="DU160" s="416"/>
      <c r="DV160" s="418"/>
      <c r="DW160" s="416"/>
      <c r="DX160" s="416"/>
      <c r="DY160" s="419"/>
      <c r="DZ160" s="419"/>
      <c r="EA160" s="420"/>
      <c r="EB160" s="313"/>
      <c r="EC160" s="329" t="s">
        <v>133</v>
      </c>
      <c r="EF160" s="330">
        <f>'Datos Mes'!$B$23</f>
        <v>7000</v>
      </c>
      <c r="EG160" s="330">
        <f t="shared" si="331"/>
        <v>0</v>
      </c>
      <c r="EH160" s="330">
        <f t="shared" si="332"/>
        <v>0</v>
      </c>
      <c r="EI160" s="330" t="e">
        <f t="shared" si="333"/>
        <v>#DIV/0!</v>
      </c>
      <c r="EJ160" s="330" t="e">
        <f t="shared" si="334"/>
        <v>#DIV/0!</v>
      </c>
      <c r="EK160" s="330">
        <f t="shared" si="335"/>
        <v>0</v>
      </c>
      <c r="EL160" s="330">
        <f t="shared" si="336"/>
        <v>0</v>
      </c>
      <c r="EM160" s="330">
        <f t="shared" si="337"/>
        <v>0</v>
      </c>
      <c r="EN160" s="330">
        <f>'Datos Mes'!$B$24*AL160</f>
        <v>0</v>
      </c>
      <c r="EO160" s="330" t="e">
        <f>IF(SUM(EH160:EN160)&gt;'Datos Mes'!$B$21,'Datos Mes'!$B$21,SUM(EH160:EN160))</f>
        <v>#DIV/0!</v>
      </c>
      <c r="EP160" s="330" t="e">
        <f>IF(SUM(EH160:EN160)&gt;'Datos Mes'!$B$21,SUM(EH160:EN160)-EO160,0)</f>
        <v>#DIV/0!</v>
      </c>
      <c r="EQ160" s="330"/>
      <c r="ER160" s="330" t="e">
        <f>LOOKUP(EO160/AL160,'Datos Mes'!$B$75:$B$82,'Datos Mes'!$C$75:$C$82)*EQ160</f>
        <v>#DIV/0!</v>
      </c>
      <c r="ES160" s="330">
        <f>'Datos Mes'!$B$25*$AQ160</f>
        <v>0</v>
      </c>
      <c r="ET160" s="330">
        <f>'Datos Mes'!$B$26*$AQ160</f>
        <v>0</v>
      </c>
      <c r="EU160" s="330">
        <f t="shared" si="338"/>
        <v>0</v>
      </c>
      <c r="EV160" s="331" t="e">
        <f t="shared" si="339"/>
        <v>#DIV/0!</v>
      </c>
      <c r="EW160" s="455" t="s">
        <v>244</v>
      </c>
      <c r="EX160" s="457"/>
      <c r="EY160" s="331" t="e">
        <f>'Datos Mes'!$B$28*EO160</f>
        <v>#DIV/0!</v>
      </c>
      <c r="EZ160" s="331" t="e">
        <f>IF(EX160*'Datos Mes'!$B$19-EY160&gt;0,EX160*'Datos Mes'!$B$19-EY160,0)</f>
        <v>#DIV/0!</v>
      </c>
      <c r="FA160" s="456" t="s">
        <v>233</v>
      </c>
      <c r="FB160" s="455" t="s">
        <v>245</v>
      </c>
      <c r="FC160" s="333"/>
      <c r="FD160" s="331" t="e">
        <f t="shared" si="340"/>
        <v>#DIV/0!</v>
      </c>
      <c r="FE160" s="331" t="e">
        <f>IF(SUM(EH160:EN160)&gt;'Datos Mes'!$B$22,'Datos Mes'!$B$22,SUM(EH160:EN160))</f>
        <v>#DIV/0!</v>
      </c>
      <c r="FF160" s="331" t="e">
        <f>FE160*'Datos Mes'!$B$30</f>
        <v>#DIV/0!</v>
      </c>
      <c r="FG160" s="331" t="e">
        <f t="shared" si="341"/>
        <v>#DIV/0!</v>
      </c>
      <c r="FH160" s="331" t="e">
        <f t="shared" si="342"/>
        <v>#DIV/0!</v>
      </c>
      <c r="FI160" s="334" t="e">
        <f>LOOKUP(FH160,'Datos Mes'!$B$54:$B$69,'Datos Mes'!$C$54:$C$69)</f>
        <v>#DIV/0!</v>
      </c>
      <c r="FJ160" s="331" t="e">
        <f>LOOKUP(FH160,'Datos Mes'!$B$54:$B$69,'Datos Mes'!$E$54:$E$69)</f>
        <v>#DIV/0!</v>
      </c>
      <c r="FK160" s="331" t="e">
        <f t="shared" si="343"/>
        <v>#DIV/0!</v>
      </c>
      <c r="FL160" s="331">
        <f t="shared" si="344"/>
        <v>0</v>
      </c>
      <c r="FM160" s="331">
        <f t="shared" si="345"/>
        <v>0</v>
      </c>
      <c r="FN160" s="331">
        <f t="shared" si="346"/>
        <v>0</v>
      </c>
      <c r="FO160" s="331" t="e">
        <f t="shared" si="347"/>
        <v>#DIV/0!</v>
      </c>
      <c r="FP160" s="331" t="e">
        <f t="shared" si="348"/>
        <v>#DIV/0!</v>
      </c>
      <c r="FQ160" s="335" t="e">
        <f t="shared" si="349"/>
        <v>#DIV/0!</v>
      </c>
      <c r="FS160" s="331" t="e">
        <f t="shared" si="350"/>
        <v>#DIV/0!</v>
      </c>
      <c r="FT160" s="331" t="e">
        <f>IF($FB160="Activo",LOOKUP($FA160,'Datos Mes'!$A$87:$A$92,'Datos Mes'!$C$87:$C$92),0)*$EO160</f>
        <v>#DIV/0!</v>
      </c>
      <c r="FU160" s="331" t="e">
        <f>IF($FB160="Activo",'Datos Mes'!$B$31,0)*$EO160</f>
        <v>#DIV/0!</v>
      </c>
      <c r="FV160" s="331" t="e">
        <f>'Datos Mes'!$B$32*$EO160</f>
        <v>#DIV/0!</v>
      </c>
      <c r="FW160" s="331" t="e">
        <f>'Datos Mes'!$D$28*$EO160</f>
        <v>#DIV/0!</v>
      </c>
      <c r="FX160" s="331" t="e">
        <f t="shared" si="351"/>
        <v>#DIV/0!</v>
      </c>
      <c r="FY160" s="331" t="e">
        <f t="shared" si="309"/>
        <v>#DIV/0!</v>
      </c>
      <c r="FZ160" s="331" t="e">
        <f t="shared" si="310"/>
        <v>#DIV/0!</v>
      </c>
      <c r="GA160" s="331">
        <f>(AS160+'Datos Mes'!B$24)*30/12</f>
        <v>9035.326086956522</v>
      </c>
      <c r="GB160" s="331" t="e">
        <f t="shared" si="352"/>
        <v>#DIV/0!</v>
      </c>
      <c r="GC160" s="331" t="e">
        <f t="shared" si="353"/>
        <v>#DIV/0!</v>
      </c>
      <c r="GD160" s="333" t="e">
        <f t="shared" si="354"/>
        <v>#DIV/0!</v>
      </c>
    </row>
    <row r="161" spans="1:186" s="329" customFormat="1" ht="15.75" customHeight="1">
      <c r="A161" s="421"/>
      <c r="B161" s="421"/>
      <c r="C161" s="311">
        <f t="shared" si="311"/>
        <v>0</v>
      </c>
      <c r="D161" s="429"/>
      <c r="E161" s="429"/>
      <c r="F161" s="429"/>
      <c r="G161" s="429"/>
      <c r="H161" s="429"/>
      <c r="I161" s="429"/>
      <c r="J161" s="429"/>
      <c r="K161" s="429"/>
      <c r="L161" s="429"/>
      <c r="M161" s="429"/>
      <c r="N161" s="429"/>
      <c r="O161" s="429"/>
      <c r="P161" s="429"/>
      <c r="Q161" s="429"/>
      <c r="R161" s="312"/>
      <c r="S161" s="430"/>
      <c r="T161" s="429"/>
      <c r="U161" s="429"/>
      <c r="V161" s="429"/>
      <c r="W161" s="429"/>
      <c r="X161" s="429"/>
      <c r="Y161" s="429"/>
      <c r="Z161" s="429"/>
      <c r="AA161" s="429"/>
      <c r="AB161" s="429"/>
      <c r="AC161" s="429"/>
      <c r="AD161" s="429"/>
      <c r="AE161" s="429"/>
      <c r="AF161" s="429"/>
      <c r="AG161" s="429"/>
      <c r="AH161" s="429"/>
      <c r="AI161" s="431"/>
      <c r="AJ161" s="328"/>
      <c r="AK161" s="314">
        <f t="shared" si="313"/>
        <v>0</v>
      </c>
      <c r="AL161" s="469">
        <f t="shared" si="314"/>
        <v>0</v>
      </c>
      <c r="AM161" s="469">
        <f t="shared" si="315"/>
        <v>0</v>
      </c>
      <c r="AN161" s="470">
        <f t="shared" si="316"/>
        <v>0</v>
      </c>
      <c r="AO161" s="469">
        <f t="shared" si="307"/>
        <v>0</v>
      </c>
      <c r="AP161" s="469">
        <f t="shared" si="308"/>
        <v>0</v>
      </c>
      <c r="AQ161" s="471">
        <f t="shared" si="317"/>
        <v>0</v>
      </c>
      <c r="AR161" s="472">
        <f t="shared" si="312"/>
        <v>0</v>
      </c>
      <c r="AS161" s="422"/>
      <c r="AT161" s="423">
        <f t="shared" si="318"/>
        <v>0</v>
      </c>
      <c r="AU161" s="422"/>
      <c r="AV161" s="315">
        <f t="shared" si="319"/>
        <v>0</v>
      </c>
      <c r="AW161" s="422"/>
      <c r="AX161" s="422"/>
      <c r="AY161" s="315">
        <f t="shared" si="320"/>
        <v>0</v>
      </c>
      <c r="AZ161" s="315">
        <f>(AQ161)*'Datos Mes'!$B$27+DB161</f>
        <v>0</v>
      </c>
      <c r="BA161" s="421"/>
      <c r="BB161" s="427"/>
      <c r="BC161" s="438"/>
      <c r="BF161" s="473"/>
      <c r="BG161" s="317">
        <f>(COUNTIF($D161:$AI161,"LL")+DL161)*(AS161-'Datos Mes'!$B$23)</f>
        <v>0</v>
      </c>
      <c r="BH161" s="474">
        <f t="shared" si="321"/>
        <v>0</v>
      </c>
      <c r="BI161" s="402"/>
      <c r="BJ161" s="403"/>
      <c r="BK161" s="403"/>
      <c r="BL161" s="403"/>
      <c r="BM161" s="403"/>
      <c r="BN161" s="403"/>
      <c r="BO161" s="403"/>
      <c r="BP161" s="403"/>
      <c r="BQ161" s="403"/>
      <c r="BR161" s="403"/>
      <c r="BS161" s="403"/>
      <c r="BT161" s="404"/>
      <c r="BU161" s="404"/>
      <c r="BV161" s="404"/>
      <c r="BW161" s="405"/>
      <c r="BX161" s="406"/>
      <c r="BY161" s="403"/>
      <c r="BZ161" s="403"/>
      <c r="CA161" s="407"/>
      <c r="CB161" s="407"/>
      <c r="CC161" s="408"/>
      <c r="CD161" s="408"/>
      <c r="CE161" s="408"/>
      <c r="CF161" s="408"/>
      <c r="CG161" s="408"/>
      <c r="CH161" s="407"/>
      <c r="CI161" s="407"/>
      <c r="CJ161" s="408"/>
      <c r="CK161" s="408"/>
      <c r="CL161" s="408"/>
      <c r="CM161" s="408"/>
      <c r="CN161" s="408"/>
      <c r="CO161" s="407"/>
      <c r="CP161" s="409"/>
      <c r="CQ161" s="410"/>
      <c r="CR161" s="411"/>
      <c r="CS161" s="410"/>
      <c r="CT161" s="410"/>
      <c r="CU161" s="410"/>
      <c r="CV161" s="410"/>
      <c r="CW161" s="410"/>
      <c r="CX161" s="404"/>
      <c r="CY161" s="404"/>
      <c r="CZ161" s="320">
        <f t="shared" si="322"/>
        <v>0</v>
      </c>
      <c r="DA161" s="321"/>
      <c r="DB161" s="414"/>
      <c r="DC161" s="322">
        <f t="shared" si="323"/>
        <v>0</v>
      </c>
      <c r="DD161" s="413"/>
      <c r="DE161" s="414"/>
      <c r="DF161" s="323">
        <f t="shared" si="324"/>
        <v>0</v>
      </c>
      <c r="DG161" s="323">
        <f t="shared" si="325"/>
        <v>0</v>
      </c>
      <c r="DH161" s="324">
        <f t="shared" si="326"/>
        <v>0</v>
      </c>
      <c r="DI161" s="325">
        <f t="shared" si="327"/>
        <v>0</v>
      </c>
      <c r="DJ161" s="177"/>
      <c r="DK161" s="315">
        <f t="shared" si="328"/>
        <v>0</v>
      </c>
      <c r="DL161" s="315">
        <f t="shared" si="329"/>
        <v>0</v>
      </c>
      <c r="DM161" s="315">
        <f t="shared" si="330"/>
        <v>0</v>
      </c>
      <c r="DN161" s="415"/>
      <c r="DO161" s="416"/>
      <c r="DP161" s="416"/>
      <c r="DQ161" s="416"/>
      <c r="DR161" s="417"/>
      <c r="DS161" s="416"/>
      <c r="DT161" s="416"/>
      <c r="DU161" s="416"/>
      <c r="DV161" s="418"/>
      <c r="DW161" s="416"/>
      <c r="DX161" s="416"/>
      <c r="DY161" s="419"/>
      <c r="DZ161" s="419"/>
      <c r="EA161" s="420"/>
      <c r="EB161" s="313"/>
      <c r="EC161" s="329" t="s">
        <v>133</v>
      </c>
      <c r="EF161" s="330">
        <f>'Datos Mes'!$B$23</f>
        <v>7000</v>
      </c>
      <c r="EG161" s="330">
        <f t="shared" si="331"/>
        <v>0</v>
      </c>
      <c r="EH161" s="330">
        <f t="shared" si="332"/>
        <v>0</v>
      </c>
      <c r="EI161" s="330" t="e">
        <f t="shared" si="333"/>
        <v>#DIV/0!</v>
      </c>
      <c r="EJ161" s="330" t="e">
        <f t="shared" si="334"/>
        <v>#DIV/0!</v>
      </c>
      <c r="EK161" s="330">
        <f t="shared" si="335"/>
        <v>0</v>
      </c>
      <c r="EL161" s="330">
        <f t="shared" si="336"/>
        <v>0</v>
      </c>
      <c r="EM161" s="330">
        <f t="shared" si="337"/>
        <v>0</v>
      </c>
      <c r="EN161" s="330">
        <f>'Datos Mes'!$B$24*AL161</f>
        <v>0</v>
      </c>
      <c r="EO161" s="330" t="e">
        <f>IF(SUM(EH161:EN161)&gt;'Datos Mes'!$B$21,'Datos Mes'!$B$21,SUM(EH161:EN161))</f>
        <v>#DIV/0!</v>
      </c>
      <c r="EP161" s="330" t="e">
        <f>IF(SUM(EH161:EN161)&gt;'Datos Mes'!$B$21,SUM(EH161:EN161)-EO161,0)</f>
        <v>#DIV/0!</v>
      </c>
      <c r="EQ161" s="330"/>
      <c r="ER161" s="330" t="e">
        <f>LOOKUP(EO161/AL161,'Datos Mes'!$B$75:$B$82,'Datos Mes'!$C$75:$C$82)*EQ161</f>
        <v>#DIV/0!</v>
      </c>
      <c r="ES161" s="330">
        <f>'Datos Mes'!$B$25*$AQ161</f>
        <v>0</v>
      </c>
      <c r="ET161" s="330">
        <f>'Datos Mes'!$B$26*$AQ161</f>
        <v>0</v>
      </c>
      <c r="EU161" s="330">
        <f t="shared" si="338"/>
        <v>0</v>
      </c>
      <c r="EV161" s="331" t="e">
        <f t="shared" si="339"/>
        <v>#DIV/0!</v>
      </c>
      <c r="EW161" s="455" t="s">
        <v>244</v>
      </c>
      <c r="EX161" s="457"/>
      <c r="EY161" s="331" t="e">
        <f>'Datos Mes'!$B$28*EO161</f>
        <v>#DIV/0!</v>
      </c>
      <c r="EZ161" s="331" t="e">
        <f>IF(EX161*'Datos Mes'!$B$19-EY161&gt;0,EX161*'Datos Mes'!$B$19-EY161,0)</f>
        <v>#DIV/0!</v>
      </c>
      <c r="FA161" s="456" t="s">
        <v>233</v>
      </c>
      <c r="FB161" s="455" t="s">
        <v>245</v>
      </c>
      <c r="FC161" s="333"/>
      <c r="FD161" s="331" t="e">
        <f t="shared" si="340"/>
        <v>#DIV/0!</v>
      </c>
      <c r="FE161" s="331" t="e">
        <f>IF(SUM(EH161:EN161)&gt;'Datos Mes'!$B$22,'Datos Mes'!$B$22,SUM(EH161:EN161))</f>
        <v>#DIV/0!</v>
      </c>
      <c r="FF161" s="331" t="e">
        <f>FE161*'Datos Mes'!$B$30</f>
        <v>#DIV/0!</v>
      </c>
      <c r="FG161" s="331" t="e">
        <f t="shared" si="341"/>
        <v>#DIV/0!</v>
      </c>
      <c r="FH161" s="331" t="e">
        <f t="shared" si="342"/>
        <v>#DIV/0!</v>
      </c>
      <c r="FI161" s="334" t="e">
        <f>LOOKUP(FH161,'Datos Mes'!$B$54:$B$69,'Datos Mes'!$C$54:$C$69)</f>
        <v>#DIV/0!</v>
      </c>
      <c r="FJ161" s="331" t="e">
        <f>LOOKUP(FH161,'Datos Mes'!$B$54:$B$69,'Datos Mes'!$E$54:$E$69)</f>
        <v>#DIV/0!</v>
      </c>
      <c r="FK161" s="331" t="e">
        <f t="shared" si="343"/>
        <v>#DIV/0!</v>
      </c>
      <c r="FL161" s="331">
        <f t="shared" si="344"/>
        <v>0</v>
      </c>
      <c r="FM161" s="331">
        <f t="shared" si="345"/>
        <v>0</v>
      </c>
      <c r="FN161" s="331">
        <f t="shared" si="346"/>
        <v>0</v>
      </c>
      <c r="FO161" s="331" t="e">
        <f t="shared" si="347"/>
        <v>#DIV/0!</v>
      </c>
      <c r="FP161" s="331" t="e">
        <f t="shared" si="348"/>
        <v>#DIV/0!</v>
      </c>
      <c r="FQ161" s="335" t="e">
        <f t="shared" si="349"/>
        <v>#DIV/0!</v>
      </c>
      <c r="FS161" s="331" t="e">
        <f t="shared" si="350"/>
        <v>#DIV/0!</v>
      </c>
      <c r="FT161" s="331" t="e">
        <f>IF($FB161="Activo",LOOKUP($FA161,'Datos Mes'!$A$87:$A$92,'Datos Mes'!$C$87:$C$92),0)*$EO161</f>
        <v>#DIV/0!</v>
      </c>
      <c r="FU161" s="331" t="e">
        <f>IF($FB161="Activo",'Datos Mes'!$B$31,0)*$EO161</f>
        <v>#DIV/0!</v>
      </c>
      <c r="FV161" s="331" t="e">
        <f>'Datos Mes'!$B$32*$EO161</f>
        <v>#DIV/0!</v>
      </c>
      <c r="FW161" s="331" t="e">
        <f>'Datos Mes'!$D$28*$EO161</f>
        <v>#DIV/0!</v>
      </c>
      <c r="FX161" s="331" t="e">
        <f t="shared" si="351"/>
        <v>#DIV/0!</v>
      </c>
      <c r="FY161" s="331" t="e">
        <f t="shared" si="309"/>
        <v>#DIV/0!</v>
      </c>
      <c r="FZ161" s="331" t="e">
        <f t="shared" si="310"/>
        <v>#DIV/0!</v>
      </c>
      <c r="GA161" s="331">
        <f>(AS161+'Datos Mes'!B$24)*30/12</f>
        <v>9035.326086956522</v>
      </c>
      <c r="GB161" s="331" t="e">
        <f t="shared" si="352"/>
        <v>#DIV/0!</v>
      </c>
      <c r="GC161" s="331" t="e">
        <f t="shared" si="353"/>
        <v>#DIV/0!</v>
      </c>
      <c r="GD161" s="333" t="e">
        <f t="shared" si="354"/>
        <v>#DIV/0!</v>
      </c>
    </row>
    <row r="162" spans="1:186" s="329" customFormat="1" ht="15.75" customHeight="1">
      <c r="A162" s="421"/>
      <c r="B162" s="421"/>
      <c r="C162" s="311">
        <f t="shared" si="311"/>
        <v>0</v>
      </c>
      <c r="D162" s="429"/>
      <c r="E162" s="429"/>
      <c r="F162" s="429"/>
      <c r="G162" s="429"/>
      <c r="H162" s="429"/>
      <c r="I162" s="429"/>
      <c r="J162" s="429"/>
      <c r="K162" s="429"/>
      <c r="L162" s="429"/>
      <c r="M162" s="429"/>
      <c r="N162" s="429"/>
      <c r="O162" s="429"/>
      <c r="P162" s="429"/>
      <c r="Q162" s="429"/>
      <c r="R162" s="312"/>
      <c r="S162" s="430"/>
      <c r="T162" s="429"/>
      <c r="U162" s="429"/>
      <c r="V162" s="429"/>
      <c r="W162" s="429"/>
      <c r="X162" s="429"/>
      <c r="Y162" s="429"/>
      <c r="Z162" s="429"/>
      <c r="AA162" s="429"/>
      <c r="AB162" s="429"/>
      <c r="AC162" s="429"/>
      <c r="AD162" s="429"/>
      <c r="AE162" s="429"/>
      <c r="AF162" s="429"/>
      <c r="AG162" s="429"/>
      <c r="AH162" s="429"/>
      <c r="AI162" s="431"/>
      <c r="AJ162" s="328"/>
      <c r="AK162" s="314">
        <f t="shared" si="313"/>
        <v>0</v>
      </c>
      <c r="AL162" s="469">
        <f t="shared" si="314"/>
        <v>0</v>
      </c>
      <c r="AM162" s="469">
        <f t="shared" si="315"/>
        <v>0</v>
      </c>
      <c r="AN162" s="470">
        <f t="shared" si="316"/>
        <v>0</v>
      </c>
      <c r="AO162" s="469">
        <f t="shared" si="307"/>
        <v>0</v>
      </c>
      <c r="AP162" s="469">
        <f t="shared" si="308"/>
        <v>0</v>
      </c>
      <c r="AQ162" s="471">
        <f t="shared" si="317"/>
        <v>0</v>
      </c>
      <c r="AR162" s="472">
        <f t="shared" si="312"/>
        <v>0</v>
      </c>
      <c r="AS162" s="422"/>
      <c r="AT162" s="423">
        <f t="shared" si="318"/>
        <v>0</v>
      </c>
      <c r="AU162" s="422"/>
      <c r="AV162" s="315">
        <f t="shared" si="319"/>
        <v>0</v>
      </c>
      <c r="AW162" s="422"/>
      <c r="AX162" s="422"/>
      <c r="AY162" s="315">
        <f t="shared" si="320"/>
        <v>0</v>
      </c>
      <c r="AZ162" s="315">
        <f>(AQ162)*'Datos Mes'!$B$27+DB162</f>
        <v>0</v>
      </c>
      <c r="BA162" s="421"/>
      <c r="BB162" s="427"/>
      <c r="BC162" s="438"/>
      <c r="BF162" s="473"/>
      <c r="BG162" s="317">
        <f>(COUNTIF($D162:$AI162,"LL")+DL162)*(AS162-'Datos Mes'!$B$23)</f>
        <v>0</v>
      </c>
      <c r="BH162" s="474">
        <f t="shared" si="321"/>
        <v>0</v>
      </c>
      <c r="BI162" s="402"/>
      <c r="BJ162" s="403"/>
      <c r="BK162" s="403"/>
      <c r="BL162" s="403"/>
      <c r="BM162" s="403"/>
      <c r="BN162" s="403"/>
      <c r="BO162" s="403"/>
      <c r="BP162" s="403"/>
      <c r="BQ162" s="403"/>
      <c r="BR162" s="403"/>
      <c r="BS162" s="403"/>
      <c r="BT162" s="404"/>
      <c r="BU162" s="404"/>
      <c r="BV162" s="404"/>
      <c r="BW162" s="405"/>
      <c r="BX162" s="406"/>
      <c r="BY162" s="403"/>
      <c r="BZ162" s="403"/>
      <c r="CA162" s="407"/>
      <c r="CB162" s="407"/>
      <c r="CC162" s="408"/>
      <c r="CD162" s="408"/>
      <c r="CE162" s="408"/>
      <c r="CF162" s="408"/>
      <c r="CG162" s="408"/>
      <c r="CH162" s="407"/>
      <c r="CI162" s="407"/>
      <c r="CJ162" s="408"/>
      <c r="CK162" s="408"/>
      <c r="CL162" s="408"/>
      <c r="CM162" s="408"/>
      <c r="CN162" s="408"/>
      <c r="CO162" s="407"/>
      <c r="CP162" s="409"/>
      <c r="CQ162" s="410"/>
      <c r="CR162" s="411"/>
      <c r="CS162" s="410"/>
      <c r="CT162" s="410"/>
      <c r="CU162" s="410"/>
      <c r="CV162" s="410"/>
      <c r="CW162" s="410"/>
      <c r="CX162" s="404"/>
      <c r="CY162" s="404"/>
      <c r="CZ162" s="320">
        <f t="shared" si="322"/>
        <v>0</v>
      </c>
      <c r="DA162" s="321"/>
      <c r="DB162" s="414"/>
      <c r="DC162" s="322">
        <f t="shared" si="323"/>
        <v>0</v>
      </c>
      <c r="DD162" s="413"/>
      <c r="DE162" s="414"/>
      <c r="DF162" s="323">
        <f t="shared" si="324"/>
        <v>0</v>
      </c>
      <c r="DG162" s="323">
        <f t="shared" si="325"/>
        <v>0</v>
      </c>
      <c r="DH162" s="324">
        <f t="shared" si="326"/>
        <v>0</v>
      </c>
      <c r="DI162" s="325">
        <f t="shared" si="327"/>
        <v>0</v>
      </c>
      <c r="DJ162" s="177"/>
      <c r="DK162" s="315">
        <f t="shared" si="328"/>
        <v>0</v>
      </c>
      <c r="DL162" s="315">
        <f t="shared" si="329"/>
        <v>0</v>
      </c>
      <c r="DM162" s="315">
        <f t="shared" si="330"/>
        <v>0</v>
      </c>
      <c r="DN162" s="415"/>
      <c r="DO162" s="416"/>
      <c r="DP162" s="416"/>
      <c r="DQ162" s="416"/>
      <c r="DR162" s="417"/>
      <c r="DS162" s="416"/>
      <c r="DT162" s="416"/>
      <c r="DU162" s="416"/>
      <c r="DV162" s="418"/>
      <c r="DW162" s="416"/>
      <c r="DX162" s="416"/>
      <c r="DY162" s="419"/>
      <c r="DZ162" s="419"/>
      <c r="EA162" s="420"/>
      <c r="EB162" s="313"/>
      <c r="EC162" s="329" t="s">
        <v>133</v>
      </c>
      <c r="EF162" s="330">
        <f>'Datos Mes'!$B$23</f>
        <v>7000</v>
      </c>
      <c r="EG162" s="330">
        <f t="shared" si="331"/>
        <v>0</v>
      </c>
      <c r="EH162" s="330">
        <f t="shared" si="332"/>
        <v>0</v>
      </c>
      <c r="EI162" s="330" t="e">
        <f t="shared" si="333"/>
        <v>#DIV/0!</v>
      </c>
      <c r="EJ162" s="330" t="e">
        <f t="shared" si="334"/>
        <v>#DIV/0!</v>
      </c>
      <c r="EK162" s="330">
        <f t="shared" si="335"/>
        <v>0</v>
      </c>
      <c r="EL162" s="330">
        <f t="shared" si="336"/>
        <v>0</v>
      </c>
      <c r="EM162" s="330">
        <f t="shared" si="337"/>
        <v>0</v>
      </c>
      <c r="EN162" s="330">
        <f>'Datos Mes'!$B$24*AL162</f>
        <v>0</v>
      </c>
      <c r="EO162" s="330" t="e">
        <f>IF(SUM(EH162:EN162)&gt;'Datos Mes'!$B$21,'Datos Mes'!$B$21,SUM(EH162:EN162))</f>
        <v>#DIV/0!</v>
      </c>
      <c r="EP162" s="330" t="e">
        <f>IF(SUM(EH162:EN162)&gt;'Datos Mes'!$B$21,SUM(EH162:EN162)-EO162,0)</f>
        <v>#DIV/0!</v>
      </c>
      <c r="EQ162" s="330"/>
      <c r="ER162" s="330" t="e">
        <f>LOOKUP(EO162/AL162,'Datos Mes'!$B$75:$B$82,'Datos Mes'!$C$75:$C$82)*EQ162</f>
        <v>#DIV/0!</v>
      </c>
      <c r="ES162" s="330">
        <f>'Datos Mes'!$B$25*$AQ162</f>
        <v>0</v>
      </c>
      <c r="ET162" s="330">
        <f>'Datos Mes'!$B$26*$AQ162</f>
        <v>0</v>
      </c>
      <c r="EU162" s="330">
        <f t="shared" si="338"/>
        <v>0</v>
      </c>
      <c r="EV162" s="331" t="e">
        <f t="shared" si="339"/>
        <v>#DIV/0!</v>
      </c>
      <c r="EW162" s="455" t="s">
        <v>244</v>
      </c>
      <c r="EX162" s="457"/>
      <c r="EY162" s="331" t="e">
        <f>'Datos Mes'!$B$28*EO162</f>
        <v>#DIV/0!</v>
      </c>
      <c r="EZ162" s="331" t="e">
        <f>IF(EX162*'Datos Mes'!$B$19-EY162&gt;0,EX162*'Datos Mes'!$B$19-EY162,0)</f>
        <v>#DIV/0!</v>
      </c>
      <c r="FA162" s="456" t="s">
        <v>233</v>
      </c>
      <c r="FB162" s="455" t="s">
        <v>245</v>
      </c>
      <c r="FC162" s="333"/>
      <c r="FD162" s="331" t="e">
        <f t="shared" si="340"/>
        <v>#DIV/0!</v>
      </c>
      <c r="FE162" s="331" t="e">
        <f>IF(SUM(EH162:EN162)&gt;'Datos Mes'!$B$22,'Datos Mes'!$B$22,SUM(EH162:EN162))</f>
        <v>#DIV/0!</v>
      </c>
      <c r="FF162" s="331" t="e">
        <f>FE162*'Datos Mes'!$B$30</f>
        <v>#DIV/0!</v>
      </c>
      <c r="FG162" s="331" t="e">
        <f t="shared" si="341"/>
        <v>#DIV/0!</v>
      </c>
      <c r="FH162" s="331" t="e">
        <f t="shared" si="342"/>
        <v>#DIV/0!</v>
      </c>
      <c r="FI162" s="334" t="e">
        <f>LOOKUP(FH162,'Datos Mes'!$B$54:$B$69,'Datos Mes'!$C$54:$C$69)</f>
        <v>#DIV/0!</v>
      </c>
      <c r="FJ162" s="331" t="e">
        <f>LOOKUP(FH162,'Datos Mes'!$B$54:$B$69,'Datos Mes'!$E$54:$E$69)</f>
        <v>#DIV/0!</v>
      </c>
      <c r="FK162" s="331" t="e">
        <f t="shared" si="343"/>
        <v>#DIV/0!</v>
      </c>
      <c r="FL162" s="331">
        <f t="shared" si="344"/>
        <v>0</v>
      </c>
      <c r="FM162" s="331">
        <f t="shared" si="345"/>
        <v>0</v>
      </c>
      <c r="FN162" s="331">
        <f t="shared" si="346"/>
        <v>0</v>
      </c>
      <c r="FO162" s="331" t="e">
        <f t="shared" si="347"/>
        <v>#DIV/0!</v>
      </c>
      <c r="FP162" s="331" t="e">
        <f t="shared" si="348"/>
        <v>#DIV/0!</v>
      </c>
      <c r="FQ162" s="335" t="e">
        <f t="shared" si="349"/>
        <v>#DIV/0!</v>
      </c>
      <c r="FS162" s="331" t="e">
        <f t="shared" si="350"/>
        <v>#DIV/0!</v>
      </c>
      <c r="FT162" s="331" t="e">
        <f>IF($FB162="Activo",LOOKUP($FA162,'Datos Mes'!$A$87:$A$92,'Datos Mes'!$C$87:$C$92),0)*$EO162</f>
        <v>#DIV/0!</v>
      </c>
      <c r="FU162" s="331" t="e">
        <f>IF($FB162="Activo",'Datos Mes'!$B$31,0)*$EO162</f>
        <v>#DIV/0!</v>
      </c>
      <c r="FV162" s="331" t="e">
        <f>'Datos Mes'!$B$32*$EO162</f>
        <v>#DIV/0!</v>
      </c>
      <c r="FW162" s="331" t="e">
        <f>'Datos Mes'!$D$28*$EO162</f>
        <v>#DIV/0!</v>
      </c>
      <c r="FX162" s="331" t="e">
        <f t="shared" si="351"/>
        <v>#DIV/0!</v>
      </c>
      <c r="FY162" s="331" t="e">
        <f t="shared" si="309"/>
        <v>#DIV/0!</v>
      </c>
      <c r="FZ162" s="331" t="e">
        <f t="shared" si="310"/>
        <v>#DIV/0!</v>
      </c>
      <c r="GA162" s="331">
        <f>(AS162+'Datos Mes'!B$24)*30/12</f>
        <v>9035.326086956522</v>
      </c>
      <c r="GB162" s="331" t="e">
        <f t="shared" si="352"/>
        <v>#DIV/0!</v>
      </c>
      <c r="GC162" s="331" t="e">
        <f t="shared" si="353"/>
        <v>#DIV/0!</v>
      </c>
      <c r="GD162" s="333" t="e">
        <f t="shared" si="354"/>
        <v>#DIV/0!</v>
      </c>
    </row>
    <row r="163" spans="1:186" s="329" customFormat="1" ht="15.75" customHeight="1">
      <c r="A163" s="421"/>
      <c r="B163" s="421"/>
      <c r="C163" s="311">
        <f t="shared" si="311"/>
        <v>0</v>
      </c>
      <c r="D163" s="429"/>
      <c r="E163" s="429"/>
      <c r="F163" s="429"/>
      <c r="G163" s="429"/>
      <c r="H163" s="429"/>
      <c r="I163" s="429"/>
      <c r="J163" s="429"/>
      <c r="K163" s="429"/>
      <c r="L163" s="429"/>
      <c r="M163" s="429"/>
      <c r="N163" s="429"/>
      <c r="O163" s="429"/>
      <c r="P163" s="429"/>
      <c r="Q163" s="429"/>
      <c r="R163" s="312"/>
      <c r="S163" s="430"/>
      <c r="T163" s="429"/>
      <c r="U163" s="429"/>
      <c r="V163" s="429"/>
      <c r="W163" s="429"/>
      <c r="X163" s="429"/>
      <c r="Y163" s="429"/>
      <c r="Z163" s="429"/>
      <c r="AA163" s="429"/>
      <c r="AB163" s="429"/>
      <c r="AC163" s="429"/>
      <c r="AD163" s="429"/>
      <c r="AE163" s="429"/>
      <c r="AF163" s="429"/>
      <c r="AG163" s="429"/>
      <c r="AH163" s="429"/>
      <c r="AI163" s="431"/>
      <c r="AJ163" s="328"/>
      <c r="AK163" s="314">
        <f t="shared" si="313"/>
        <v>0</v>
      </c>
      <c r="AL163" s="469">
        <f t="shared" si="314"/>
        <v>0</v>
      </c>
      <c r="AM163" s="469">
        <f t="shared" si="315"/>
        <v>0</v>
      </c>
      <c r="AN163" s="470">
        <f t="shared" si="316"/>
        <v>0</v>
      </c>
      <c r="AO163" s="469">
        <f t="shared" si="307"/>
        <v>0</v>
      </c>
      <c r="AP163" s="469">
        <f t="shared" si="308"/>
        <v>0</v>
      </c>
      <c r="AQ163" s="471">
        <f t="shared" si="317"/>
        <v>0</v>
      </c>
      <c r="AR163" s="472">
        <f t="shared" si="312"/>
        <v>0</v>
      </c>
      <c r="AS163" s="422"/>
      <c r="AT163" s="423">
        <f t="shared" si="318"/>
        <v>0</v>
      </c>
      <c r="AU163" s="422"/>
      <c r="AV163" s="315">
        <f t="shared" si="319"/>
        <v>0</v>
      </c>
      <c r="AW163" s="422"/>
      <c r="AX163" s="422"/>
      <c r="AY163" s="315">
        <f t="shared" si="320"/>
        <v>0</v>
      </c>
      <c r="AZ163" s="315">
        <f>(AQ163)*'Datos Mes'!$B$27+DB163</f>
        <v>0</v>
      </c>
      <c r="BA163" s="421"/>
      <c r="BB163" s="427"/>
      <c r="BC163" s="438"/>
      <c r="BF163" s="473"/>
      <c r="BG163" s="317">
        <f>(COUNTIF($D163:$AI163,"LL")+DL163)*(AS163-'Datos Mes'!$B$23)</f>
        <v>0</v>
      </c>
      <c r="BH163" s="474">
        <f t="shared" si="321"/>
        <v>0</v>
      </c>
      <c r="BI163" s="402"/>
      <c r="BJ163" s="403"/>
      <c r="BK163" s="403"/>
      <c r="BL163" s="403"/>
      <c r="BM163" s="403"/>
      <c r="BN163" s="403"/>
      <c r="BO163" s="403"/>
      <c r="BP163" s="403"/>
      <c r="BQ163" s="403"/>
      <c r="BR163" s="403"/>
      <c r="BS163" s="403"/>
      <c r="BT163" s="404"/>
      <c r="BU163" s="404"/>
      <c r="BV163" s="404"/>
      <c r="BW163" s="405"/>
      <c r="BX163" s="406"/>
      <c r="BY163" s="403"/>
      <c r="BZ163" s="403"/>
      <c r="CA163" s="407"/>
      <c r="CB163" s="407"/>
      <c r="CC163" s="408"/>
      <c r="CD163" s="408"/>
      <c r="CE163" s="408"/>
      <c r="CF163" s="408"/>
      <c r="CG163" s="408"/>
      <c r="CH163" s="407"/>
      <c r="CI163" s="407"/>
      <c r="CJ163" s="408"/>
      <c r="CK163" s="408"/>
      <c r="CL163" s="408"/>
      <c r="CM163" s="408"/>
      <c r="CN163" s="408"/>
      <c r="CO163" s="407"/>
      <c r="CP163" s="409"/>
      <c r="CQ163" s="410"/>
      <c r="CR163" s="411"/>
      <c r="CS163" s="410"/>
      <c r="CT163" s="410"/>
      <c r="CU163" s="410"/>
      <c r="CV163" s="410"/>
      <c r="CW163" s="410"/>
      <c r="CX163" s="404"/>
      <c r="CY163" s="404"/>
      <c r="CZ163" s="320">
        <f t="shared" si="322"/>
        <v>0</v>
      </c>
      <c r="DA163" s="321"/>
      <c r="DB163" s="414"/>
      <c r="DC163" s="322">
        <f t="shared" si="323"/>
        <v>0</v>
      </c>
      <c r="DD163" s="413"/>
      <c r="DE163" s="414"/>
      <c r="DF163" s="323">
        <f t="shared" si="324"/>
        <v>0</v>
      </c>
      <c r="DG163" s="323">
        <f t="shared" si="325"/>
        <v>0</v>
      </c>
      <c r="DH163" s="324">
        <f t="shared" si="326"/>
        <v>0</v>
      </c>
      <c r="DI163" s="325">
        <f t="shared" si="327"/>
        <v>0</v>
      </c>
      <c r="DJ163" s="177"/>
      <c r="DK163" s="315">
        <f t="shared" si="328"/>
        <v>0</v>
      </c>
      <c r="DL163" s="315">
        <f t="shared" si="329"/>
        <v>0</v>
      </c>
      <c r="DM163" s="315">
        <f t="shared" si="330"/>
        <v>0</v>
      </c>
      <c r="DN163" s="415"/>
      <c r="DO163" s="416"/>
      <c r="DP163" s="416"/>
      <c r="DQ163" s="416"/>
      <c r="DR163" s="417"/>
      <c r="DS163" s="416"/>
      <c r="DT163" s="416"/>
      <c r="DU163" s="416"/>
      <c r="DV163" s="418"/>
      <c r="DW163" s="416"/>
      <c r="DX163" s="416"/>
      <c r="DY163" s="419"/>
      <c r="DZ163" s="419"/>
      <c r="EA163" s="420"/>
      <c r="EB163" s="313"/>
      <c r="EC163" s="329" t="s">
        <v>133</v>
      </c>
      <c r="EF163" s="330">
        <f>'Datos Mes'!$B$23</f>
        <v>7000</v>
      </c>
      <c r="EG163" s="330">
        <f t="shared" si="331"/>
        <v>0</v>
      </c>
      <c r="EH163" s="330">
        <f t="shared" si="332"/>
        <v>0</v>
      </c>
      <c r="EI163" s="330" t="e">
        <f t="shared" si="333"/>
        <v>#DIV/0!</v>
      </c>
      <c r="EJ163" s="330" t="e">
        <f t="shared" si="334"/>
        <v>#DIV/0!</v>
      </c>
      <c r="EK163" s="330">
        <f t="shared" si="335"/>
        <v>0</v>
      </c>
      <c r="EL163" s="330">
        <f t="shared" si="336"/>
        <v>0</v>
      </c>
      <c r="EM163" s="330">
        <f t="shared" si="337"/>
        <v>0</v>
      </c>
      <c r="EN163" s="330">
        <f>'Datos Mes'!$B$24*AL163</f>
        <v>0</v>
      </c>
      <c r="EO163" s="330" t="e">
        <f>IF(SUM(EH163:EN163)&gt;'Datos Mes'!$B$21,'Datos Mes'!$B$21,SUM(EH163:EN163))</f>
        <v>#DIV/0!</v>
      </c>
      <c r="EP163" s="330" t="e">
        <f>IF(SUM(EH163:EN163)&gt;'Datos Mes'!$B$21,SUM(EH163:EN163)-EO163,0)</f>
        <v>#DIV/0!</v>
      </c>
      <c r="EQ163" s="330"/>
      <c r="ER163" s="330" t="e">
        <f>LOOKUP(EO163/AL163,'Datos Mes'!$B$75:$B$82,'Datos Mes'!$C$75:$C$82)*EQ163</f>
        <v>#DIV/0!</v>
      </c>
      <c r="ES163" s="330">
        <f>'Datos Mes'!$B$25*$AQ163</f>
        <v>0</v>
      </c>
      <c r="ET163" s="330">
        <f>'Datos Mes'!$B$26*$AQ163</f>
        <v>0</v>
      </c>
      <c r="EU163" s="330">
        <f t="shared" si="338"/>
        <v>0</v>
      </c>
      <c r="EV163" s="331" t="e">
        <f t="shared" si="339"/>
        <v>#DIV/0!</v>
      </c>
      <c r="EW163" s="455" t="s">
        <v>244</v>
      </c>
      <c r="EX163" s="457"/>
      <c r="EY163" s="331" t="e">
        <f>'Datos Mes'!$B$28*EO163</f>
        <v>#DIV/0!</v>
      </c>
      <c r="EZ163" s="331" t="e">
        <f>IF(EX163*'Datos Mes'!$B$19-EY163&gt;0,EX163*'Datos Mes'!$B$19-EY163,0)</f>
        <v>#DIV/0!</v>
      </c>
      <c r="FA163" s="456" t="s">
        <v>233</v>
      </c>
      <c r="FB163" s="455" t="s">
        <v>245</v>
      </c>
      <c r="FC163" s="333"/>
      <c r="FD163" s="331" t="e">
        <f t="shared" si="340"/>
        <v>#DIV/0!</v>
      </c>
      <c r="FE163" s="331" t="e">
        <f>IF(SUM(EH163:EN163)&gt;'Datos Mes'!$B$22,'Datos Mes'!$B$22,SUM(EH163:EN163))</f>
        <v>#DIV/0!</v>
      </c>
      <c r="FF163" s="331" t="e">
        <f>FE163*'Datos Mes'!$B$30</f>
        <v>#DIV/0!</v>
      </c>
      <c r="FG163" s="331" t="e">
        <f t="shared" si="341"/>
        <v>#DIV/0!</v>
      </c>
      <c r="FH163" s="331" t="e">
        <f t="shared" si="342"/>
        <v>#DIV/0!</v>
      </c>
      <c r="FI163" s="334" t="e">
        <f>LOOKUP(FH163,'Datos Mes'!$B$54:$B$69,'Datos Mes'!$C$54:$C$69)</f>
        <v>#DIV/0!</v>
      </c>
      <c r="FJ163" s="331" t="e">
        <f>LOOKUP(FH163,'Datos Mes'!$B$54:$B$69,'Datos Mes'!$E$54:$E$69)</f>
        <v>#DIV/0!</v>
      </c>
      <c r="FK163" s="331" t="e">
        <f t="shared" si="343"/>
        <v>#DIV/0!</v>
      </c>
      <c r="FL163" s="331">
        <f t="shared" si="344"/>
        <v>0</v>
      </c>
      <c r="FM163" s="331">
        <f t="shared" si="345"/>
        <v>0</v>
      </c>
      <c r="FN163" s="331">
        <f t="shared" si="346"/>
        <v>0</v>
      </c>
      <c r="FO163" s="331" t="e">
        <f t="shared" si="347"/>
        <v>#DIV/0!</v>
      </c>
      <c r="FP163" s="331" t="e">
        <f t="shared" si="348"/>
        <v>#DIV/0!</v>
      </c>
      <c r="FQ163" s="335" t="e">
        <f t="shared" si="349"/>
        <v>#DIV/0!</v>
      </c>
      <c r="FS163" s="331" t="e">
        <f t="shared" si="350"/>
        <v>#DIV/0!</v>
      </c>
      <c r="FT163" s="331" t="e">
        <f>IF($FB163="Activo",LOOKUP($FA163,'Datos Mes'!$A$87:$A$92,'Datos Mes'!$C$87:$C$92),0)*$EO163</f>
        <v>#DIV/0!</v>
      </c>
      <c r="FU163" s="331" t="e">
        <f>IF($FB163="Activo",'Datos Mes'!$B$31,0)*$EO163</f>
        <v>#DIV/0!</v>
      </c>
      <c r="FV163" s="331" t="e">
        <f>'Datos Mes'!$B$32*$EO163</f>
        <v>#DIV/0!</v>
      </c>
      <c r="FW163" s="331" t="e">
        <f>'Datos Mes'!$D$28*$EO163</f>
        <v>#DIV/0!</v>
      </c>
      <c r="FX163" s="331" t="e">
        <f t="shared" si="351"/>
        <v>#DIV/0!</v>
      </c>
      <c r="FY163" s="331" t="e">
        <f t="shared" si="309"/>
        <v>#DIV/0!</v>
      </c>
      <c r="FZ163" s="331" t="e">
        <f t="shared" si="310"/>
        <v>#DIV/0!</v>
      </c>
      <c r="GA163" s="331">
        <f>(AS163+'Datos Mes'!B$24)*30/12</f>
        <v>9035.326086956522</v>
      </c>
      <c r="GB163" s="331" t="e">
        <f t="shared" si="352"/>
        <v>#DIV/0!</v>
      </c>
      <c r="GC163" s="331" t="e">
        <f t="shared" si="353"/>
        <v>#DIV/0!</v>
      </c>
      <c r="GD163" s="333" t="e">
        <f t="shared" si="354"/>
        <v>#DIV/0!</v>
      </c>
    </row>
    <row r="164" spans="1:186" s="329" customFormat="1" ht="15.75" customHeight="1">
      <c r="A164" s="421"/>
      <c r="B164" s="421"/>
      <c r="C164" s="311">
        <f t="shared" si="311"/>
        <v>0</v>
      </c>
      <c r="D164" s="429"/>
      <c r="E164" s="429"/>
      <c r="F164" s="429"/>
      <c r="G164" s="429"/>
      <c r="H164" s="429"/>
      <c r="I164" s="429"/>
      <c r="J164" s="429"/>
      <c r="K164" s="429"/>
      <c r="L164" s="429"/>
      <c r="M164" s="429"/>
      <c r="N164" s="429"/>
      <c r="O164" s="429"/>
      <c r="P164" s="429"/>
      <c r="Q164" s="429"/>
      <c r="R164" s="312"/>
      <c r="S164" s="430"/>
      <c r="T164" s="429"/>
      <c r="U164" s="429"/>
      <c r="V164" s="429"/>
      <c r="W164" s="429"/>
      <c r="X164" s="429"/>
      <c r="Y164" s="429"/>
      <c r="Z164" s="429"/>
      <c r="AA164" s="429"/>
      <c r="AB164" s="429"/>
      <c r="AC164" s="429"/>
      <c r="AD164" s="429"/>
      <c r="AE164" s="429"/>
      <c r="AF164" s="429"/>
      <c r="AG164" s="429"/>
      <c r="AH164" s="429"/>
      <c r="AI164" s="431"/>
      <c r="AJ164" s="328"/>
      <c r="AK164" s="314">
        <f t="shared" si="313"/>
        <v>0</v>
      </c>
      <c r="AL164" s="469">
        <f t="shared" si="314"/>
        <v>0</v>
      </c>
      <c r="AM164" s="469">
        <f t="shared" si="315"/>
        <v>0</v>
      </c>
      <c r="AN164" s="470">
        <f t="shared" si="316"/>
        <v>0</v>
      </c>
      <c r="AO164" s="469">
        <f t="shared" si="307"/>
        <v>0</v>
      </c>
      <c r="AP164" s="469">
        <f t="shared" si="308"/>
        <v>0</v>
      </c>
      <c r="AQ164" s="471">
        <f t="shared" si="317"/>
        <v>0</v>
      </c>
      <c r="AR164" s="472">
        <f t="shared" si="312"/>
        <v>0</v>
      </c>
      <c r="AS164" s="422"/>
      <c r="AT164" s="423">
        <f t="shared" si="318"/>
        <v>0</v>
      </c>
      <c r="AU164" s="422"/>
      <c r="AV164" s="315">
        <f t="shared" si="319"/>
        <v>0</v>
      </c>
      <c r="AW164" s="422"/>
      <c r="AX164" s="422"/>
      <c r="AY164" s="315">
        <f t="shared" si="320"/>
        <v>0</v>
      </c>
      <c r="AZ164" s="315">
        <f>(AQ164)*'Datos Mes'!$B$27+DB164</f>
        <v>0</v>
      </c>
      <c r="BA164" s="421"/>
      <c r="BB164" s="427"/>
      <c r="BC164" s="438"/>
      <c r="BF164" s="473"/>
      <c r="BG164" s="317">
        <f>(COUNTIF($D164:$AI164,"LL")+DL164)*(AS164-'Datos Mes'!$B$23)</f>
        <v>0</v>
      </c>
      <c r="BH164" s="474">
        <f t="shared" si="321"/>
        <v>0</v>
      </c>
      <c r="BI164" s="402"/>
      <c r="BJ164" s="403"/>
      <c r="BK164" s="403"/>
      <c r="BL164" s="403"/>
      <c r="BM164" s="403"/>
      <c r="BN164" s="403"/>
      <c r="BO164" s="403"/>
      <c r="BP164" s="403"/>
      <c r="BQ164" s="403"/>
      <c r="BR164" s="403"/>
      <c r="BS164" s="403"/>
      <c r="BT164" s="404"/>
      <c r="BU164" s="404"/>
      <c r="BV164" s="404"/>
      <c r="BW164" s="405"/>
      <c r="BX164" s="406"/>
      <c r="BY164" s="403"/>
      <c r="BZ164" s="403"/>
      <c r="CA164" s="407"/>
      <c r="CB164" s="407"/>
      <c r="CC164" s="408"/>
      <c r="CD164" s="408"/>
      <c r="CE164" s="408"/>
      <c r="CF164" s="408"/>
      <c r="CG164" s="408"/>
      <c r="CH164" s="407"/>
      <c r="CI164" s="407"/>
      <c r="CJ164" s="408"/>
      <c r="CK164" s="408"/>
      <c r="CL164" s="408"/>
      <c r="CM164" s="408"/>
      <c r="CN164" s="408"/>
      <c r="CO164" s="407"/>
      <c r="CP164" s="409"/>
      <c r="CQ164" s="410"/>
      <c r="CR164" s="411"/>
      <c r="CS164" s="410"/>
      <c r="CT164" s="410"/>
      <c r="CU164" s="410"/>
      <c r="CV164" s="410"/>
      <c r="CW164" s="410"/>
      <c r="CX164" s="404"/>
      <c r="CY164" s="404"/>
      <c r="CZ164" s="320">
        <f t="shared" si="322"/>
        <v>0</v>
      </c>
      <c r="DA164" s="321"/>
      <c r="DB164" s="414"/>
      <c r="DC164" s="322">
        <f t="shared" si="323"/>
        <v>0</v>
      </c>
      <c r="DD164" s="413"/>
      <c r="DE164" s="414"/>
      <c r="DF164" s="323">
        <f t="shared" si="324"/>
        <v>0</v>
      </c>
      <c r="DG164" s="323">
        <f t="shared" si="325"/>
        <v>0</v>
      </c>
      <c r="DH164" s="324">
        <f t="shared" si="326"/>
        <v>0</v>
      </c>
      <c r="DI164" s="325">
        <f t="shared" si="327"/>
        <v>0</v>
      </c>
      <c r="DJ164" s="177"/>
      <c r="DK164" s="315">
        <f t="shared" si="328"/>
        <v>0</v>
      </c>
      <c r="DL164" s="315">
        <f t="shared" si="329"/>
        <v>0</v>
      </c>
      <c r="DM164" s="315">
        <f t="shared" si="330"/>
        <v>0</v>
      </c>
      <c r="DN164" s="415"/>
      <c r="DO164" s="416"/>
      <c r="DP164" s="416"/>
      <c r="DQ164" s="416"/>
      <c r="DR164" s="417"/>
      <c r="DS164" s="416"/>
      <c r="DT164" s="416"/>
      <c r="DU164" s="416"/>
      <c r="DV164" s="418"/>
      <c r="DW164" s="416"/>
      <c r="DX164" s="416"/>
      <c r="DY164" s="419"/>
      <c r="DZ164" s="419"/>
      <c r="EA164" s="420"/>
      <c r="EB164" s="313"/>
      <c r="EC164" s="329" t="s">
        <v>133</v>
      </c>
      <c r="EF164" s="330">
        <f>'Datos Mes'!$B$23</f>
        <v>7000</v>
      </c>
      <c r="EG164" s="330">
        <f t="shared" si="331"/>
        <v>0</v>
      </c>
      <c r="EH164" s="330">
        <f t="shared" si="332"/>
        <v>0</v>
      </c>
      <c r="EI164" s="330" t="e">
        <f t="shared" si="333"/>
        <v>#DIV/0!</v>
      </c>
      <c r="EJ164" s="330" t="e">
        <f t="shared" si="334"/>
        <v>#DIV/0!</v>
      </c>
      <c r="EK164" s="330">
        <f t="shared" si="335"/>
        <v>0</v>
      </c>
      <c r="EL164" s="330">
        <f t="shared" si="336"/>
        <v>0</v>
      </c>
      <c r="EM164" s="330">
        <f t="shared" si="337"/>
        <v>0</v>
      </c>
      <c r="EN164" s="330">
        <f>'Datos Mes'!$B$24*AL164</f>
        <v>0</v>
      </c>
      <c r="EO164" s="330" t="e">
        <f>IF(SUM(EH164:EN164)&gt;'Datos Mes'!$B$21,'Datos Mes'!$B$21,SUM(EH164:EN164))</f>
        <v>#DIV/0!</v>
      </c>
      <c r="EP164" s="330" t="e">
        <f>IF(SUM(EH164:EN164)&gt;'Datos Mes'!$B$21,SUM(EH164:EN164)-EO164,0)</f>
        <v>#DIV/0!</v>
      </c>
      <c r="EQ164" s="330"/>
      <c r="ER164" s="330" t="e">
        <f>LOOKUP(EO164/AL164,'Datos Mes'!$B$75:$B$82,'Datos Mes'!$C$75:$C$82)*EQ164</f>
        <v>#DIV/0!</v>
      </c>
      <c r="ES164" s="330">
        <f>'Datos Mes'!$B$25*$AQ164</f>
        <v>0</v>
      </c>
      <c r="ET164" s="330">
        <f>'Datos Mes'!$B$26*$AQ164</f>
        <v>0</v>
      </c>
      <c r="EU164" s="330">
        <f t="shared" si="338"/>
        <v>0</v>
      </c>
      <c r="EV164" s="331" t="e">
        <f t="shared" si="339"/>
        <v>#DIV/0!</v>
      </c>
      <c r="EW164" s="455" t="s">
        <v>244</v>
      </c>
      <c r="EX164" s="457"/>
      <c r="EY164" s="331" t="e">
        <f>'Datos Mes'!$B$28*EO164</f>
        <v>#DIV/0!</v>
      </c>
      <c r="EZ164" s="331" t="e">
        <f>IF(EX164*'Datos Mes'!$B$19-EY164&gt;0,EX164*'Datos Mes'!$B$19-EY164,0)</f>
        <v>#DIV/0!</v>
      </c>
      <c r="FA164" s="456" t="s">
        <v>233</v>
      </c>
      <c r="FB164" s="455" t="s">
        <v>245</v>
      </c>
      <c r="FC164" s="333"/>
      <c r="FD164" s="331" t="e">
        <f t="shared" si="340"/>
        <v>#DIV/0!</v>
      </c>
      <c r="FE164" s="331" t="e">
        <f>IF(SUM(EH164:EN164)&gt;'Datos Mes'!$B$22,'Datos Mes'!$B$22,SUM(EH164:EN164))</f>
        <v>#DIV/0!</v>
      </c>
      <c r="FF164" s="331" t="e">
        <f>FE164*'Datos Mes'!$B$30</f>
        <v>#DIV/0!</v>
      </c>
      <c r="FG164" s="331" t="e">
        <f t="shared" si="341"/>
        <v>#DIV/0!</v>
      </c>
      <c r="FH164" s="331" t="e">
        <f t="shared" si="342"/>
        <v>#DIV/0!</v>
      </c>
      <c r="FI164" s="334" t="e">
        <f>LOOKUP(FH164,'Datos Mes'!$B$54:$B$69,'Datos Mes'!$C$54:$C$69)</f>
        <v>#DIV/0!</v>
      </c>
      <c r="FJ164" s="331" t="e">
        <f>LOOKUP(FH164,'Datos Mes'!$B$54:$B$69,'Datos Mes'!$E$54:$E$69)</f>
        <v>#DIV/0!</v>
      </c>
      <c r="FK164" s="331" t="e">
        <f t="shared" si="343"/>
        <v>#DIV/0!</v>
      </c>
      <c r="FL164" s="331">
        <f t="shared" si="344"/>
        <v>0</v>
      </c>
      <c r="FM164" s="331">
        <f t="shared" si="345"/>
        <v>0</v>
      </c>
      <c r="FN164" s="331">
        <f t="shared" si="346"/>
        <v>0</v>
      </c>
      <c r="FO164" s="331" t="e">
        <f t="shared" si="347"/>
        <v>#DIV/0!</v>
      </c>
      <c r="FP164" s="331" t="e">
        <f t="shared" si="348"/>
        <v>#DIV/0!</v>
      </c>
      <c r="FQ164" s="335" t="e">
        <f t="shared" si="349"/>
        <v>#DIV/0!</v>
      </c>
      <c r="FS164" s="331" t="e">
        <f t="shared" si="350"/>
        <v>#DIV/0!</v>
      </c>
      <c r="FT164" s="331" t="e">
        <f>IF($FB164="Activo",LOOKUP($FA164,'Datos Mes'!$A$87:$A$92,'Datos Mes'!$C$87:$C$92),0)*$EO164</f>
        <v>#DIV/0!</v>
      </c>
      <c r="FU164" s="331" t="e">
        <f>IF($FB164="Activo",'Datos Mes'!$B$31,0)*$EO164</f>
        <v>#DIV/0!</v>
      </c>
      <c r="FV164" s="331" t="e">
        <f>'Datos Mes'!$B$32*$EO164</f>
        <v>#DIV/0!</v>
      </c>
      <c r="FW164" s="331" t="e">
        <f>'Datos Mes'!$D$28*$EO164</f>
        <v>#DIV/0!</v>
      </c>
      <c r="FX164" s="331" t="e">
        <f t="shared" si="351"/>
        <v>#DIV/0!</v>
      </c>
      <c r="FY164" s="331" t="e">
        <f t="shared" si="309"/>
        <v>#DIV/0!</v>
      </c>
      <c r="FZ164" s="331" t="e">
        <f t="shared" si="310"/>
        <v>#DIV/0!</v>
      </c>
      <c r="GA164" s="331">
        <f>(AS164+'Datos Mes'!B$24)*30/12</f>
        <v>9035.326086956522</v>
      </c>
      <c r="GB164" s="331" t="e">
        <f t="shared" si="352"/>
        <v>#DIV/0!</v>
      </c>
      <c r="GC164" s="331" t="e">
        <f t="shared" si="353"/>
        <v>#DIV/0!</v>
      </c>
      <c r="GD164" s="333" t="e">
        <f t="shared" si="354"/>
        <v>#DIV/0!</v>
      </c>
    </row>
    <row r="165" spans="1:186" s="329" customFormat="1" ht="15.75" customHeight="1">
      <c r="A165" s="421"/>
      <c r="B165" s="421"/>
      <c r="C165" s="311">
        <f t="shared" si="311"/>
        <v>0</v>
      </c>
      <c r="D165" s="429"/>
      <c r="E165" s="429"/>
      <c r="F165" s="429"/>
      <c r="G165" s="429"/>
      <c r="H165" s="429"/>
      <c r="I165" s="429"/>
      <c r="J165" s="429"/>
      <c r="K165" s="429"/>
      <c r="L165" s="429"/>
      <c r="M165" s="429"/>
      <c r="N165" s="429"/>
      <c r="O165" s="429"/>
      <c r="P165" s="429"/>
      <c r="Q165" s="429"/>
      <c r="R165" s="312"/>
      <c r="S165" s="430"/>
      <c r="T165" s="429"/>
      <c r="U165" s="429"/>
      <c r="V165" s="429"/>
      <c r="W165" s="429"/>
      <c r="X165" s="429"/>
      <c r="Y165" s="429"/>
      <c r="Z165" s="429"/>
      <c r="AA165" s="429"/>
      <c r="AB165" s="429"/>
      <c r="AC165" s="429"/>
      <c r="AD165" s="429"/>
      <c r="AE165" s="429"/>
      <c r="AF165" s="429"/>
      <c r="AG165" s="429"/>
      <c r="AH165" s="429"/>
      <c r="AI165" s="431"/>
      <c r="AJ165" s="328"/>
      <c r="AK165" s="314">
        <f t="shared" si="313"/>
        <v>0</v>
      </c>
      <c r="AL165" s="469">
        <f t="shared" si="314"/>
        <v>0</v>
      </c>
      <c r="AM165" s="469">
        <f t="shared" si="315"/>
        <v>0</v>
      </c>
      <c r="AN165" s="470">
        <f t="shared" si="316"/>
        <v>0</v>
      </c>
      <c r="AO165" s="469">
        <f t="shared" si="307"/>
        <v>0</v>
      </c>
      <c r="AP165" s="469">
        <f t="shared" si="308"/>
        <v>0</v>
      </c>
      <c r="AQ165" s="471">
        <f t="shared" si="317"/>
        <v>0</v>
      </c>
      <c r="AR165" s="472">
        <f t="shared" si="312"/>
        <v>0</v>
      </c>
      <c r="AS165" s="422"/>
      <c r="AT165" s="423">
        <f t="shared" si="318"/>
        <v>0</v>
      </c>
      <c r="AU165" s="422"/>
      <c r="AV165" s="315">
        <f t="shared" si="319"/>
        <v>0</v>
      </c>
      <c r="AW165" s="422"/>
      <c r="AX165" s="422"/>
      <c r="AY165" s="315">
        <f t="shared" si="320"/>
        <v>0</v>
      </c>
      <c r="AZ165" s="315">
        <f>(AQ165)*'Datos Mes'!$B$27+DB165</f>
        <v>0</v>
      </c>
      <c r="BA165" s="421"/>
      <c r="BB165" s="427"/>
      <c r="BC165" s="438"/>
      <c r="BF165" s="473"/>
      <c r="BG165" s="317">
        <f>(COUNTIF($D165:$AI165,"LL")+DL165)*(AS165-'Datos Mes'!$B$23)</f>
        <v>0</v>
      </c>
      <c r="BH165" s="474">
        <f t="shared" si="321"/>
        <v>0</v>
      </c>
      <c r="BI165" s="402"/>
      <c r="BJ165" s="403"/>
      <c r="BK165" s="403"/>
      <c r="BL165" s="403"/>
      <c r="BM165" s="403"/>
      <c r="BN165" s="403"/>
      <c r="BO165" s="403"/>
      <c r="BP165" s="403"/>
      <c r="BQ165" s="403"/>
      <c r="BR165" s="403"/>
      <c r="BS165" s="403"/>
      <c r="BT165" s="404"/>
      <c r="BU165" s="404"/>
      <c r="BV165" s="404"/>
      <c r="BW165" s="405"/>
      <c r="BX165" s="406"/>
      <c r="BY165" s="403"/>
      <c r="BZ165" s="403"/>
      <c r="CA165" s="407"/>
      <c r="CB165" s="407"/>
      <c r="CC165" s="408"/>
      <c r="CD165" s="408"/>
      <c r="CE165" s="408"/>
      <c r="CF165" s="408"/>
      <c r="CG165" s="408"/>
      <c r="CH165" s="407"/>
      <c r="CI165" s="407"/>
      <c r="CJ165" s="408"/>
      <c r="CK165" s="408"/>
      <c r="CL165" s="408"/>
      <c r="CM165" s="408"/>
      <c r="CN165" s="408"/>
      <c r="CO165" s="407"/>
      <c r="CP165" s="409"/>
      <c r="CQ165" s="410"/>
      <c r="CR165" s="411"/>
      <c r="CS165" s="410"/>
      <c r="CT165" s="410"/>
      <c r="CU165" s="410"/>
      <c r="CV165" s="410"/>
      <c r="CW165" s="410"/>
      <c r="CX165" s="404"/>
      <c r="CY165" s="404"/>
      <c r="CZ165" s="320">
        <f t="shared" si="322"/>
        <v>0</v>
      </c>
      <c r="DA165" s="321"/>
      <c r="DB165" s="414"/>
      <c r="DC165" s="322">
        <f t="shared" si="323"/>
        <v>0</v>
      </c>
      <c r="DD165" s="413"/>
      <c r="DE165" s="414"/>
      <c r="DF165" s="323">
        <f t="shared" si="324"/>
        <v>0</v>
      </c>
      <c r="DG165" s="323">
        <f t="shared" si="325"/>
        <v>0</v>
      </c>
      <c r="DH165" s="324">
        <f t="shared" si="326"/>
        <v>0</v>
      </c>
      <c r="DI165" s="325">
        <f t="shared" si="327"/>
        <v>0</v>
      </c>
      <c r="DJ165" s="177"/>
      <c r="DK165" s="315">
        <f t="shared" si="328"/>
        <v>0</v>
      </c>
      <c r="DL165" s="315">
        <f t="shared" si="329"/>
        <v>0</v>
      </c>
      <c r="DM165" s="315">
        <f t="shared" si="330"/>
        <v>0</v>
      </c>
      <c r="DN165" s="415"/>
      <c r="DO165" s="416"/>
      <c r="DP165" s="416"/>
      <c r="DQ165" s="416"/>
      <c r="DR165" s="417"/>
      <c r="DS165" s="416"/>
      <c r="DT165" s="416"/>
      <c r="DU165" s="416"/>
      <c r="DV165" s="418"/>
      <c r="DW165" s="416"/>
      <c r="DX165" s="416"/>
      <c r="DY165" s="419"/>
      <c r="DZ165" s="419"/>
      <c r="EA165" s="420"/>
      <c r="EB165" s="313"/>
      <c r="EC165" s="329" t="s">
        <v>133</v>
      </c>
      <c r="EF165" s="330">
        <f>'Datos Mes'!$B$23</f>
        <v>7000</v>
      </c>
      <c r="EG165" s="330">
        <f t="shared" si="331"/>
        <v>0</v>
      </c>
      <c r="EH165" s="330">
        <f t="shared" si="332"/>
        <v>0</v>
      </c>
      <c r="EI165" s="330" t="e">
        <f t="shared" si="333"/>
        <v>#DIV/0!</v>
      </c>
      <c r="EJ165" s="330" t="e">
        <f t="shared" si="334"/>
        <v>#DIV/0!</v>
      </c>
      <c r="EK165" s="330">
        <f t="shared" si="335"/>
        <v>0</v>
      </c>
      <c r="EL165" s="330">
        <f t="shared" si="336"/>
        <v>0</v>
      </c>
      <c r="EM165" s="330">
        <f t="shared" si="337"/>
        <v>0</v>
      </c>
      <c r="EN165" s="330">
        <f>'Datos Mes'!$B$24*AL165</f>
        <v>0</v>
      </c>
      <c r="EO165" s="330" t="e">
        <f>IF(SUM(EH165:EN165)&gt;'Datos Mes'!$B$21,'Datos Mes'!$B$21,SUM(EH165:EN165))</f>
        <v>#DIV/0!</v>
      </c>
      <c r="EP165" s="330" t="e">
        <f>IF(SUM(EH165:EN165)&gt;'Datos Mes'!$B$21,SUM(EH165:EN165)-EO165,0)</f>
        <v>#DIV/0!</v>
      </c>
      <c r="EQ165" s="330"/>
      <c r="ER165" s="330" t="e">
        <f>LOOKUP(EO165/AL165,'Datos Mes'!$B$75:$B$82,'Datos Mes'!$C$75:$C$82)*EQ165</f>
        <v>#DIV/0!</v>
      </c>
      <c r="ES165" s="330">
        <f>'Datos Mes'!$B$25*$AQ165</f>
        <v>0</v>
      </c>
      <c r="ET165" s="330">
        <f>'Datos Mes'!$B$26*$AQ165</f>
        <v>0</v>
      </c>
      <c r="EU165" s="330">
        <f t="shared" si="338"/>
        <v>0</v>
      </c>
      <c r="EV165" s="331" t="e">
        <f t="shared" si="339"/>
        <v>#DIV/0!</v>
      </c>
      <c r="EW165" s="455" t="s">
        <v>244</v>
      </c>
      <c r="EX165" s="457"/>
      <c r="EY165" s="331" t="e">
        <f>'Datos Mes'!$B$28*EO165</f>
        <v>#DIV/0!</v>
      </c>
      <c r="EZ165" s="331" t="e">
        <f>IF(EX165*'Datos Mes'!$B$19-EY165&gt;0,EX165*'Datos Mes'!$B$19-EY165,0)</f>
        <v>#DIV/0!</v>
      </c>
      <c r="FA165" s="456" t="s">
        <v>233</v>
      </c>
      <c r="FB165" s="455" t="s">
        <v>245</v>
      </c>
      <c r="FC165" s="333"/>
      <c r="FD165" s="331" t="e">
        <f t="shared" si="340"/>
        <v>#DIV/0!</v>
      </c>
      <c r="FE165" s="331" t="e">
        <f>IF(SUM(EH165:EN165)&gt;'Datos Mes'!$B$22,'Datos Mes'!$B$22,SUM(EH165:EN165))</f>
        <v>#DIV/0!</v>
      </c>
      <c r="FF165" s="331" t="e">
        <f>FE165*'Datos Mes'!$B$30</f>
        <v>#DIV/0!</v>
      </c>
      <c r="FG165" s="331" t="e">
        <f t="shared" si="341"/>
        <v>#DIV/0!</v>
      </c>
      <c r="FH165" s="331" t="e">
        <f t="shared" si="342"/>
        <v>#DIV/0!</v>
      </c>
      <c r="FI165" s="334" t="e">
        <f>LOOKUP(FH165,'Datos Mes'!$B$54:$B$69,'Datos Mes'!$C$54:$C$69)</f>
        <v>#DIV/0!</v>
      </c>
      <c r="FJ165" s="331" t="e">
        <f>LOOKUP(FH165,'Datos Mes'!$B$54:$B$69,'Datos Mes'!$E$54:$E$69)</f>
        <v>#DIV/0!</v>
      </c>
      <c r="FK165" s="331" t="e">
        <f t="shared" si="343"/>
        <v>#DIV/0!</v>
      </c>
      <c r="FL165" s="331">
        <f t="shared" si="344"/>
        <v>0</v>
      </c>
      <c r="FM165" s="331">
        <f t="shared" si="345"/>
        <v>0</v>
      </c>
      <c r="FN165" s="331">
        <f t="shared" si="346"/>
        <v>0</v>
      </c>
      <c r="FO165" s="331" t="e">
        <f t="shared" si="347"/>
        <v>#DIV/0!</v>
      </c>
      <c r="FP165" s="331" t="e">
        <f t="shared" si="348"/>
        <v>#DIV/0!</v>
      </c>
      <c r="FQ165" s="335" t="e">
        <f t="shared" si="349"/>
        <v>#DIV/0!</v>
      </c>
      <c r="FS165" s="331" t="e">
        <f t="shared" si="350"/>
        <v>#DIV/0!</v>
      </c>
      <c r="FT165" s="331" t="e">
        <f>IF($FB165="Activo",LOOKUP($FA165,'Datos Mes'!$A$87:$A$92,'Datos Mes'!$C$87:$C$92),0)*$EO165</f>
        <v>#DIV/0!</v>
      </c>
      <c r="FU165" s="331" t="e">
        <f>IF($FB165="Activo",'Datos Mes'!$B$31,0)*$EO165</f>
        <v>#DIV/0!</v>
      </c>
      <c r="FV165" s="331" t="e">
        <f>'Datos Mes'!$B$32*$EO165</f>
        <v>#DIV/0!</v>
      </c>
      <c r="FW165" s="331" t="e">
        <f>'Datos Mes'!$D$28*$EO165</f>
        <v>#DIV/0!</v>
      </c>
      <c r="FX165" s="331" t="e">
        <f t="shared" si="351"/>
        <v>#DIV/0!</v>
      </c>
      <c r="FY165" s="331" t="e">
        <f t="shared" si="309"/>
        <v>#DIV/0!</v>
      </c>
      <c r="FZ165" s="331" t="e">
        <f t="shared" si="310"/>
        <v>#DIV/0!</v>
      </c>
      <c r="GA165" s="331">
        <f>(AS165+'Datos Mes'!B$24)*30/12</f>
        <v>9035.326086956522</v>
      </c>
      <c r="GB165" s="331" t="e">
        <f t="shared" si="352"/>
        <v>#DIV/0!</v>
      </c>
      <c r="GC165" s="331" t="e">
        <f t="shared" si="353"/>
        <v>#DIV/0!</v>
      </c>
      <c r="GD165" s="333" t="e">
        <f t="shared" si="354"/>
        <v>#DIV/0!</v>
      </c>
    </row>
    <row r="166" spans="1:186" s="329" customFormat="1" ht="15.75" customHeight="1">
      <c r="A166" s="421"/>
      <c r="B166" s="421"/>
      <c r="C166" s="311">
        <f t="shared" si="311"/>
        <v>0</v>
      </c>
      <c r="D166" s="429"/>
      <c r="E166" s="429"/>
      <c r="F166" s="429"/>
      <c r="G166" s="429"/>
      <c r="H166" s="429"/>
      <c r="I166" s="429"/>
      <c r="J166" s="429"/>
      <c r="K166" s="429"/>
      <c r="L166" s="429"/>
      <c r="M166" s="429"/>
      <c r="N166" s="429"/>
      <c r="O166" s="429"/>
      <c r="P166" s="429"/>
      <c r="Q166" s="429"/>
      <c r="R166" s="312"/>
      <c r="S166" s="430"/>
      <c r="T166" s="429"/>
      <c r="U166" s="429"/>
      <c r="V166" s="429"/>
      <c r="W166" s="429"/>
      <c r="X166" s="429"/>
      <c r="Y166" s="429"/>
      <c r="Z166" s="429"/>
      <c r="AA166" s="429"/>
      <c r="AB166" s="429"/>
      <c r="AC166" s="429"/>
      <c r="AD166" s="429"/>
      <c r="AE166" s="429"/>
      <c r="AF166" s="429"/>
      <c r="AG166" s="429"/>
      <c r="AH166" s="429"/>
      <c r="AI166" s="431"/>
      <c r="AJ166" s="328"/>
      <c r="AK166" s="314">
        <f t="shared" si="313"/>
        <v>0</v>
      </c>
      <c r="AL166" s="469">
        <f t="shared" si="314"/>
        <v>0</v>
      </c>
      <c r="AM166" s="469">
        <f t="shared" si="315"/>
        <v>0</v>
      </c>
      <c r="AN166" s="470">
        <f t="shared" si="316"/>
        <v>0</v>
      </c>
      <c r="AO166" s="469">
        <f t="shared" si="307"/>
        <v>0</v>
      </c>
      <c r="AP166" s="469">
        <f t="shared" si="308"/>
        <v>0</v>
      </c>
      <c r="AQ166" s="471">
        <f t="shared" si="317"/>
        <v>0</v>
      </c>
      <c r="AR166" s="472">
        <f t="shared" si="312"/>
        <v>0</v>
      </c>
      <c r="AS166" s="422"/>
      <c r="AT166" s="423">
        <f t="shared" si="318"/>
        <v>0</v>
      </c>
      <c r="AU166" s="422"/>
      <c r="AV166" s="315">
        <f t="shared" si="319"/>
        <v>0</v>
      </c>
      <c r="AW166" s="422"/>
      <c r="AX166" s="422"/>
      <c r="AY166" s="315">
        <f t="shared" si="320"/>
        <v>0</v>
      </c>
      <c r="AZ166" s="315">
        <f>(AQ166)*'Datos Mes'!$B$27+DB166</f>
        <v>0</v>
      </c>
      <c r="BA166" s="421"/>
      <c r="BB166" s="427"/>
      <c r="BC166" s="438"/>
      <c r="BF166" s="473"/>
      <c r="BG166" s="317">
        <f>(COUNTIF($D166:$AI166,"LL")+DL166)*(AS166-'Datos Mes'!$B$23)</f>
        <v>0</v>
      </c>
      <c r="BH166" s="474">
        <f t="shared" si="321"/>
        <v>0</v>
      </c>
      <c r="BI166" s="402"/>
      <c r="BJ166" s="403"/>
      <c r="BK166" s="403"/>
      <c r="BL166" s="403"/>
      <c r="BM166" s="403"/>
      <c r="BN166" s="403"/>
      <c r="BO166" s="403"/>
      <c r="BP166" s="403"/>
      <c r="BQ166" s="403"/>
      <c r="BR166" s="403"/>
      <c r="BS166" s="403"/>
      <c r="BT166" s="404"/>
      <c r="BU166" s="404"/>
      <c r="BV166" s="404"/>
      <c r="BW166" s="405"/>
      <c r="BX166" s="406"/>
      <c r="BY166" s="403"/>
      <c r="BZ166" s="403"/>
      <c r="CA166" s="407"/>
      <c r="CB166" s="407"/>
      <c r="CC166" s="408"/>
      <c r="CD166" s="408"/>
      <c r="CE166" s="408"/>
      <c r="CF166" s="408"/>
      <c r="CG166" s="408"/>
      <c r="CH166" s="407"/>
      <c r="CI166" s="407"/>
      <c r="CJ166" s="408"/>
      <c r="CK166" s="408"/>
      <c r="CL166" s="408"/>
      <c r="CM166" s="408"/>
      <c r="CN166" s="408"/>
      <c r="CO166" s="407"/>
      <c r="CP166" s="409"/>
      <c r="CQ166" s="410"/>
      <c r="CR166" s="411"/>
      <c r="CS166" s="410"/>
      <c r="CT166" s="410"/>
      <c r="CU166" s="410"/>
      <c r="CV166" s="410"/>
      <c r="CW166" s="410"/>
      <c r="CX166" s="404"/>
      <c r="CY166" s="404"/>
      <c r="CZ166" s="320">
        <f t="shared" si="322"/>
        <v>0</v>
      </c>
      <c r="DA166" s="321"/>
      <c r="DB166" s="414"/>
      <c r="DC166" s="322">
        <f t="shared" si="323"/>
        <v>0</v>
      </c>
      <c r="DD166" s="413"/>
      <c r="DE166" s="414"/>
      <c r="DF166" s="323">
        <f t="shared" si="324"/>
        <v>0</v>
      </c>
      <c r="DG166" s="323">
        <f t="shared" si="325"/>
        <v>0</v>
      </c>
      <c r="DH166" s="324">
        <f t="shared" si="326"/>
        <v>0</v>
      </c>
      <c r="DI166" s="325">
        <f t="shared" si="327"/>
        <v>0</v>
      </c>
      <c r="DJ166" s="177"/>
      <c r="DK166" s="315">
        <f t="shared" si="328"/>
        <v>0</v>
      </c>
      <c r="DL166" s="315">
        <f t="shared" si="329"/>
        <v>0</v>
      </c>
      <c r="DM166" s="315">
        <f t="shared" si="330"/>
        <v>0</v>
      </c>
      <c r="DN166" s="415"/>
      <c r="DO166" s="416"/>
      <c r="DP166" s="416"/>
      <c r="DQ166" s="416"/>
      <c r="DR166" s="417"/>
      <c r="DS166" s="416"/>
      <c r="DT166" s="416"/>
      <c r="DU166" s="416"/>
      <c r="DV166" s="418"/>
      <c r="DW166" s="416"/>
      <c r="DX166" s="416"/>
      <c r="DY166" s="419"/>
      <c r="DZ166" s="419"/>
      <c r="EA166" s="420"/>
      <c r="EB166" s="313"/>
      <c r="EC166" s="329" t="s">
        <v>133</v>
      </c>
      <c r="EF166" s="330">
        <f>'Datos Mes'!$B$23</f>
        <v>7000</v>
      </c>
      <c r="EG166" s="330">
        <f t="shared" si="331"/>
        <v>0</v>
      </c>
      <c r="EH166" s="330">
        <f t="shared" si="332"/>
        <v>0</v>
      </c>
      <c r="EI166" s="330" t="e">
        <f t="shared" si="333"/>
        <v>#DIV/0!</v>
      </c>
      <c r="EJ166" s="330" t="e">
        <f t="shared" si="334"/>
        <v>#DIV/0!</v>
      </c>
      <c r="EK166" s="330">
        <f t="shared" si="335"/>
        <v>0</v>
      </c>
      <c r="EL166" s="330">
        <f t="shared" si="336"/>
        <v>0</v>
      </c>
      <c r="EM166" s="330">
        <f t="shared" si="337"/>
        <v>0</v>
      </c>
      <c r="EN166" s="330">
        <f>'Datos Mes'!$B$24*AL166</f>
        <v>0</v>
      </c>
      <c r="EO166" s="330" t="e">
        <f>IF(SUM(EH166:EN166)&gt;'Datos Mes'!$B$21,'Datos Mes'!$B$21,SUM(EH166:EN166))</f>
        <v>#DIV/0!</v>
      </c>
      <c r="EP166" s="330" t="e">
        <f>IF(SUM(EH166:EN166)&gt;'Datos Mes'!$B$21,SUM(EH166:EN166)-EO166,0)</f>
        <v>#DIV/0!</v>
      </c>
      <c r="EQ166" s="330"/>
      <c r="ER166" s="330" t="e">
        <f>LOOKUP(EO166/AL166,'Datos Mes'!$B$75:$B$82,'Datos Mes'!$C$75:$C$82)*EQ166</f>
        <v>#DIV/0!</v>
      </c>
      <c r="ES166" s="330">
        <f>'Datos Mes'!$B$25*$AQ166</f>
        <v>0</v>
      </c>
      <c r="ET166" s="330">
        <f>'Datos Mes'!$B$26*$AQ166</f>
        <v>0</v>
      </c>
      <c r="EU166" s="330">
        <f t="shared" si="338"/>
        <v>0</v>
      </c>
      <c r="EV166" s="331" t="e">
        <f t="shared" si="339"/>
        <v>#DIV/0!</v>
      </c>
      <c r="EW166" s="455" t="s">
        <v>244</v>
      </c>
      <c r="EX166" s="457"/>
      <c r="EY166" s="331" t="e">
        <f>'Datos Mes'!$B$28*EO166</f>
        <v>#DIV/0!</v>
      </c>
      <c r="EZ166" s="331" t="e">
        <f>IF(EX166*'Datos Mes'!$B$19-EY166&gt;0,EX166*'Datos Mes'!$B$19-EY166,0)</f>
        <v>#DIV/0!</v>
      </c>
      <c r="FA166" s="456" t="s">
        <v>233</v>
      </c>
      <c r="FB166" s="455" t="s">
        <v>245</v>
      </c>
      <c r="FC166" s="333"/>
      <c r="FD166" s="331" t="e">
        <f t="shared" si="340"/>
        <v>#DIV/0!</v>
      </c>
      <c r="FE166" s="331" t="e">
        <f>IF(SUM(EH166:EN166)&gt;'Datos Mes'!$B$22,'Datos Mes'!$B$22,SUM(EH166:EN166))</f>
        <v>#DIV/0!</v>
      </c>
      <c r="FF166" s="331" t="e">
        <f>FE166*'Datos Mes'!$B$30</f>
        <v>#DIV/0!</v>
      </c>
      <c r="FG166" s="331" t="e">
        <f t="shared" si="341"/>
        <v>#DIV/0!</v>
      </c>
      <c r="FH166" s="331" t="e">
        <f t="shared" si="342"/>
        <v>#DIV/0!</v>
      </c>
      <c r="FI166" s="334" t="e">
        <f>LOOKUP(FH166,'Datos Mes'!$B$54:$B$69,'Datos Mes'!$C$54:$C$69)</f>
        <v>#DIV/0!</v>
      </c>
      <c r="FJ166" s="331" t="e">
        <f>LOOKUP(FH166,'Datos Mes'!$B$54:$B$69,'Datos Mes'!$E$54:$E$69)</f>
        <v>#DIV/0!</v>
      </c>
      <c r="FK166" s="331" t="e">
        <f t="shared" si="343"/>
        <v>#DIV/0!</v>
      </c>
      <c r="FL166" s="331">
        <f t="shared" si="344"/>
        <v>0</v>
      </c>
      <c r="FM166" s="331">
        <f t="shared" si="345"/>
        <v>0</v>
      </c>
      <c r="FN166" s="331">
        <f t="shared" si="346"/>
        <v>0</v>
      </c>
      <c r="FO166" s="331" t="e">
        <f t="shared" si="347"/>
        <v>#DIV/0!</v>
      </c>
      <c r="FP166" s="331" t="e">
        <f t="shared" si="348"/>
        <v>#DIV/0!</v>
      </c>
      <c r="FQ166" s="335" t="e">
        <f t="shared" si="349"/>
        <v>#DIV/0!</v>
      </c>
      <c r="FS166" s="331" t="e">
        <f t="shared" si="350"/>
        <v>#DIV/0!</v>
      </c>
      <c r="FT166" s="331" t="e">
        <f>IF($FB166="Activo",LOOKUP($FA166,'Datos Mes'!$A$87:$A$92,'Datos Mes'!$C$87:$C$92),0)*$EO166</f>
        <v>#DIV/0!</v>
      </c>
      <c r="FU166" s="331" t="e">
        <f>IF($FB166="Activo",'Datos Mes'!$B$31,0)*$EO166</f>
        <v>#DIV/0!</v>
      </c>
      <c r="FV166" s="331" t="e">
        <f>'Datos Mes'!$B$32*$EO166</f>
        <v>#DIV/0!</v>
      </c>
      <c r="FW166" s="331" t="e">
        <f>'Datos Mes'!$D$28*$EO166</f>
        <v>#DIV/0!</v>
      </c>
      <c r="FX166" s="331" t="e">
        <f t="shared" si="351"/>
        <v>#DIV/0!</v>
      </c>
      <c r="FY166" s="331" t="e">
        <f t="shared" si="309"/>
        <v>#DIV/0!</v>
      </c>
      <c r="FZ166" s="331" t="e">
        <f t="shared" si="310"/>
        <v>#DIV/0!</v>
      </c>
      <c r="GA166" s="331">
        <f>(AS166+'Datos Mes'!B$24)*30/12</f>
        <v>9035.326086956522</v>
      </c>
      <c r="GB166" s="331" t="e">
        <f t="shared" si="352"/>
        <v>#DIV/0!</v>
      </c>
      <c r="GC166" s="331" t="e">
        <f t="shared" si="353"/>
        <v>#DIV/0!</v>
      </c>
      <c r="GD166" s="333" t="e">
        <f t="shared" si="354"/>
        <v>#DIV/0!</v>
      </c>
    </row>
    <row r="167" spans="1:186" s="329" customFormat="1" ht="15.75" customHeight="1">
      <c r="A167" s="421"/>
      <c r="B167" s="421"/>
      <c r="C167" s="311">
        <f t="shared" si="311"/>
        <v>0</v>
      </c>
      <c r="D167" s="429"/>
      <c r="E167" s="429"/>
      <c r="F167" s="429"/>
      <c r="G167" s="429"/>
      <c r="H167" s="429"/>
      <c r="I167" s="429"/>
      <c r="J167" s="429"/>
      <c r="K167" s="429"/>
      <c r="L167" s="429"/>
      <c r="M167" s="429"/>
      <c r="N167" s="429"/>
      <c r="O167" s="429"/>
      <c r="P167" s="429"/>
      <c r="Q167" s="429"/>
      <c r="R167" s="312"/>
      <c r="S167" s="430"/>
      <c r="T167" s="429"/>
      <c r="U167" s="429"/>
      <c r="V167" s="429"/>
      <c r="W167" s="429"/>
      <c r="X167" s="429"/>
      <c r="Y167" s="429"/>
      <c r="Z167" s="429"/>
      <c r="AA167" s="429"/>
      <c r="AB167" s="429"/>
      <c r="AC167" s="429"/>
      <c r="AD167" s="429"/>
      <c r="AE167" s="429"/>
      <c r="AF167" s="429"/>
      <c r="AG167" s="429"/>
      <c r="AH167" s="429"/>
      <c r="AI167" s="431"/>
      <c r="AJ167" s="328"/>
      <c r="AK167" s="314">
        <f t="shared" si="313"/>
        <v>0</v>
      </c>
      <c r="AL167" s="469">
        <f t="shared" si="314"/>
        <v>0</v>
      </c>
      <c r="AM167" s="469">
        <f t="shared" si="315"/>
        <v>0</v>
      </c>
      <c r="AN167" s="470">
        <f t="shared" si="316"/>
        <v>0</v>
      </c>
      <c r="AO167" s="469">
        <f t="shared" si="307"/>
        <v>0</v>
      </c>
      <c r="AP167" s="469">
        <f t="shared" si="308"/>
        <v>0</v>
      </c>
      <c r="AQ167" s="471">
        <f t="shared" si="317"/>
        <v>0</v>
      </c>
      <c r="AR167" s="472">
        <f t="shared" si="312"/>
        <v>0</v>
      </c>
      <c r="AS167" s="422"/>
      <c r="AT167" s="423">
        <f t="shared" si="318"/>
        <v>0</v>
      </c>
      <c r="AU167" s="422"/>
      <c r="AV167" s="315">
        <f t="shared" si="319"/>
        <v>0</v>
      </c>
      <c r="AW167" s="422"/>
      <c r="AX167" s="422"/>
      <c r="AY167" s="315">
        <f t="shared" si="320"/>
        <v>0</v>
      </c>
      <c r="AZ167" s="315">
        <f>(AQ167)*'Datos Mes'!$B$27+DB167</f>
        <v>0</v>
      </c>
      <c r="BA167" s="421"/>
      <c r="BB167" s="427"/>
      <c r="BC167" s="438"/>
      <c r="BF167" s="473"/>
      <c r="BG167" s="317">
        <f>(COUNTIF($D167:$AI167,"LL")+DL167)*(AS167-'Datos Mes'!$B$23)</f>
        <v>0</v>
      </c>
      <c r="BH167" s="474">
        <f t="shared" si="321"/>
        <v>0</v>
      </c>
      <c r="BI167" s="402"/>
      <c r="BJ167" s="403"/>
      <c r="BK167" s="403"/>
      <c r="BL167" s="403"/>
      <c r="BM167" s="403"/>
      <c r="BN167" s="403"/>
      <c r="BO167" s="403"/>
      <c r="BP167" s="403"/>
      <c r="BQ167" s="403"/>
      <c r="BR167" s="403"/>
      <c r="BS167" s="403"/>
      <c r="BT167" s="404"/>
      <c r="BU167" s="404"/>
      <c r="BV167" s="404"/>
      <c r="BW167" s="405"/>
      <c r="BX167" s="406"/>
      <c r="BY167" s="403"/>
      <c r="BZ167" s="403"/>
      <c r="CA167" s="407"/>
      <c r="CB167" s="407"/>
      <c r="CC167" s="408"/>
      <c r="CD167" s="408"/>
      <c r="CE167" s="408"/>
      <c r="CF167" s="408"/>
      <c r="CG167" s="408"/>
      <c r="CH167" s="407"/>
      <c r="CI167" s="407"/>
      <c r="CJ167" s="408"/>
      <c r="CK167" s="408"/>
      <c r="CL167" s="408"/>
      <c r="CM167" s="408"/>
      <c r="CN167" s="408"/>
      <c r="CO167" s="407"/>
      <c r="CP167" s="409"/>
      <c r="CQ167" s="410"/>
      <c r="CR167" s="411"/>
      <c r="CS167" s="410"/>
      <c r="CT167" s="410"/>
      <c r="CU167" s="410"/>
      <c r="CV167" s="410"/>
      <c r="CW167" s="410"/>
      <c r="CX167" s="404"/>
      <c r="CY167" s="404"/>
      <c r="CZ167" s="320">
        <f t="shared" si="322"/>
        <v>0</v>
      </c>
      <c r="DA167" s="321"/>
      <c r="DB167" s="414"/>
      <c r="DC167" s="322">
        <f t="shared" si="323"/>
        <v>0</v>
      </c>
      <c r="DD167" s="413"/>
      <c r="DE167" s="414"/>
      <c r="DF167" s="323">
        <f t="shared" si="324"/>
        <v>0</v>
      </c>
      <c r="DG167" s="323">
        <f t="shared" si="325"/>
        <v>0</v>
      </c>
      <c r="DH167" s="324">
        <f t="shared" si="326"/>
        <v>0</v>
      </c>
      <c r="DI167" s="325">
        <f t="shared" si="327"/>
        <v>0</v>
      </c>
      <c r="DJ167" s="177"/>
      <c r="DK167" s="315">
        <f t="shared" si="328"/>
        <v>0</v>
      </c>
      <c r="DL167" s="315">
        <f t="shared" si="329"/>
        <v>0</v>
      </c>
      <c r="DM167" s="315">
        <f t="shared" si="330"/>
        <v>0</v>
      </c>
      <c r="DN167" s="415"/>
      <c r="DO167" s="416"/>
      <c r="DP167" s="416"/>
      <c r="DQ167" s="416"/>
      <c r="DR167" s="417"/>
      <c r="DS167" s="416"/>
      <c r="DT167" s="416"/>
      <c r="DU167" s="416"/>
      <c r="DV167" s="418"/>
      <c r="DW167" s="416"/>
      <c r="DX167" s="416"/>
      <c r="DY167" s="419"/>
      <c r="DZ167" s="419"/>
      <c r="EA167" s="420"/>
      <c r="EB167" s="313"/>
      <c r="EC167" s="329" t="s">
        <v>133</v>
      </c>
      <c r="EF167" s="330">
        <f>'Datos Mes'!$B$23</f>
        <v>7000</v>
      </c>
      <c r="EG167" s="330">
        <f t="shared" si="331"/>
        <v>0</v>
      </c>
      <c r="EH167" s="330">
        <f t="shared" si="332"/>
        <v>0</v>
      </c>
      <c r="EI167" s="330" t="e">
        <f t="shared" si="333"/>
        <v>#DIV/0!</v>
      </c>
      <c r="EJ167" s="330" t="e">
        <f t="shared" si="334"/>
        <v>#DIV/0!</v>
      </c>
      <c r="EK167" s="330">
        <f t="shared" si="335"/>
        <v>0</v>
      </c>
      <c r="EL167" s="330">
        <f t="shared" si="336"/>
        <v>0</v>
      </c>
      <c r="EM167" s="330">
        <f t="shared" si="337"/>
        <v>0</v>
      </c>
      <c r="EN167" s="330">
        <f>'Datos Mes'!$B$24*AL167</f>
        <v>0</v>
      </c>
      <c r="EO167" s="330" t="e">
        <f>IF(SUM(EH167:EN167)&gt;'Datos Mes'!$B$21,'Datos Mes'!$B$21,SUM(EH167:EN167))</f>
        <v>#DIV/0!</v>
      </c>
      <c r="EP167" s="330" t="e">
        <f>IF(SUM(EH167:EN167)&gt;'Datos Mes'!$B$21,SUM(EH167:EN167)-EO167,0)</f>
        <v>#DIV/0!</v>
      </c>
      <c r="EQ167" s="330"/>
      <c r="ER167" s="330" t="e">
        <f>LOOKUP(EO167/AL167,'Datos Mes'!$B$75:$B$82,'Datos Mes'!$C$75:$C$82)*EQ167</f>
        <v>#DIV/0!</v>
      </c>
      <c r="ES167" s="330">
        <f>'Datos Mes'!$B$25*$AQ167</f>
        <v>0</v>
      </c>
      <c r="ET167" s="330">
        <f>'Datos Mes'!$B$26*$AQ167</f>
        <v>0</v>
      </c>
      <c r="EU167" s="330">
        <f t="shared" si="338"/>
        <v>0</v>
      </c>
      <c r="EV167" s="331" t="e">
        <f t="shared" si="339"/>
        <v>#DIV/0!</v>
      </c>
      <c r="EW167" s="455" t="s">
        <v>244</v>
      </c>
      <c r="EX167" s="457"/>
      <c r="EY167" s="331" t="e">
        <f>'Datos Mes'!$B$28*EO167</f>
        <v>#DIV/0!</v>
      </c>
      <c r="EZ167" s="331" t="e">
        <f>IF(EX167*'Datos Mes'!$B$19-EY167&gt;0,EX167*'Datos Mes'!$B$19-EY167,0)</f>
        <v>#DIV/0!</v>
      </c>
      <c r="FA167" s="456" t="s">
        <v>233</v>
      </c>
      <c r="FB167" s="455" t="s">
        <v>245</v>
      </c>
      <c r="FC167" s="333"/>
      <c r="FD167" s="331" t="e">
        <f t="shared" si="340"/>
        <v>#DIV/0!</v>
      </c>
      <c r="FE167" s="331" t="e">
        <f>IF(SUM(EH167:EN167)&gt;'Datos Mes'!$B$22,'Datos Mes'!$B$22,SUM(EH167:EN167))</f>
        <v>#DIV/0!</v>
      </c>
      <c r="FF167" s="331" t="e">
        <f>FE167*'Datos Mes'!$B$30</f>
        <v>#DIV/0!</v>
      </c>
      <c r="FG167" s="331" t="e">
        <f t="shared" si="341"/>
        <v>#DIV/0!</v>
      </c>
      <c r="FH167" s="331" t="e">
        <f t="shared" si="342"/>
        <v>#DIV/0!</v>
      </c>
      <c r="FI167" s="334" t="e">
        <f>LOOKUP(FH167,'Datos Mes'!$B$54:$B$69,'Datos Mes'!$C$54:$C$69)</f>
        <v>#DIV/0!</v>
      </c>
      <c r="FJ167" s="331" t="e">
        <f>LOOKUP(FH167,'Datos Mes'!$B$54:$B$69,'Datos Mes'!$E$54:$E$69)</f>
        <v>#DIV/0!</v>
      </c>
      <c r="FK167" s="331" t="e">
        <f t="shared" si="343"/>
        <v>#DIV/0!</v>
      </c>
      <c r="FL167" s="331">
        <f t="shared" si="344"/>
        <v>0</v>
      </c>
      <c r="FM167" s="331">
        <f t="shared" si="345"/>
        <v>0</v>
      </c>
      <c r="FN167" s="331">
        <f t="shared" si="346"/>
        <v>0</v>
      </c>
      <c r="FO167" s="331" t="e">
        <f t="shared" si="347"/>
        <v>#DIV/0!</v>
      </c>
      <c r="FP167" s="331" t="e">
        <f t="shared" si="348"/>
        <v>#DIV/0!</v>
      </c>
      <c r="FQ167" s="335" t="e">
        <f t="shared" si="349"/>
        <v>#DIV/0!</v>
      </c>
      <c r="FS167" s="331" t="e">
        <f t="shared" si="350"/>
        <v>#DIV/0!</v>
      </c>
      <c r="FT167" s="331" t="e">
        <f>IF($FB167="Activo",LOOKUP($FA167,'Datos Mes'!$A$87:$A$92,'Datos Mes'!$C$87:$C$92),0)*$EO167</f>
        <v>#DIV/0!</v>
      </c>
      <c r="FU167" s="331" t="e">
        <f>IF($FB167="Activo",'Datos Mes'!$B$31,0)*$EO167</f>
        <v>#DIV/0!</v>
      </c>
      <c r="FV167" s="331" t="e">
        <f>'Datos Mes'!$B$32*$EO167</f>
        <v>#DIV/0!</v>
      </c>
      <c r="FW167" s="331" t="e">
        <f>'Datos Mes'!$D$28*$EO167</f>
        <v>#DIV/0!</v>
      </c>
      <c r="FX167" s="331" t="e">
        <f t="shared" si="351"/>
        <v>#DIV/0!</v>
      </c>
      <c r="FY167" s="331" t="e">
        <f t="shared" si="309"/>
        <v>#DIV/0!</v>
      </c>
      <c r="FZ167" s="331" t="e">
        <f t="shared" si="310"/>
        <v>#DIV/0!</v>
      </c>
      <c r="GA167" s="331">
        <f>(AS167+'Datos Mes'!B$24)*30/12</f>
        <v>9035.326086956522</v>
      </c>
      <c r="GB167" s="331" t="e">
        <f t="shared" si="352"/>
        <v>#DIV/0!</v>
      </c>
      <c r="GC167" s="331" t="e">
        <f t="shared" si="353"/>
        <v>#DIV/0!</v>
      </c>
      <c r="GD167" s="333" t="e">
        <f t="shared" si="354"/>
        <v>#DIV/0!</v>
      </c>
    </row>
    <row r="168" spans="1:186" s="329" customFormat="1" ht="15.75" customHeight="1">
      <c r="A168" s="421"/>
      <c r="B168" s="421"/>
      <c r="C168" s="311">
        <f t="shared" si="311"/>
        <v>0</v>
      </c>
      <c r="D168" s="429"/>
      <c r="E168" s="429"/>
      <c r="F168" s="429"/>
      <c r="G168" s="429"/>
      <c r="H168" s="429"/>
      <c r="I168" s="429"/>
      <c r="J168" s="429"/>
      <c r="K168" s="429"/>
      <c r="L168" s="429"/>
      <c r="M168" s="429"/>
      <c r="N168" s="429"/>
      <c r="O168" s="429"/>
      <c r="P168" s="429"/>
      <c r="Q168" s="429"/>
      <c r="R168" s="312"/>
      <c r="S168" s="430"/>
      <c r="T168" s="429"/>
      <c r="U168" s="429"/>
      <c r="V168" s="429"/>
      <c r="W168" s="429"/>
      <c r="X168" s="429"/>
      <c r="Y168" s="429"/>
      <c r="Z168" s="429"/>
      <c r="AA168" s="429"/>
      <c r="AB168" s="429"/>
      <c r="AC168" s="429"/>
      <c r="AD168" s="429"/>
      <c r="AE168" s="429"/>
      <c r="AF168" s="429"/>
      <c r="AG168" s="429"/>
      <c r="AH168" s="429"/>
      <c r="AI168" s="431"/>
      <c r="AJ168" s="328"/>
      <c r="AK168" s="314">
        <f t="shared" si="313"/>
        <v>0</v>
      </c>
      <c r="AL168" s="469">
        <f t="shared" si="314"/>
        <v>0</v>
      </c>
      <c r="AM168" s="469">
        <f t="shared" si="315"/>
        <v>0</v>
      </c>
      <c r="AN168" s="470">
        <f t="shared" si="316"/>
        <v>0</v>
      </c>
      <c r="AO168" s="469">
        <f t="shared" si="307"/>
        <v>0</v>
      </c>
      <c r="AP168" s="469">
        <f t="shared" si="308"/>
        <v>0</v>
      </c>
      <c r="AQ168" s="471">
        <f t="shared" si="317"/>
        <v>0</v>
      </c>
      <c r="AR168" s="472">
        <f t="shared" si="312"/>
        <v>0</v>
      </c>
      <c r="AS168" s="422"/>
      <c r="AT168" s="423">
        <f t="shared" si="318"/>
        <v>0</v>
      </c>
      <c r="AU168" s="422"/>
      <c r="AV168" s="315">
        <f t="shared" si="319"/>
        <v>0</v>
      </c>
      <c r="AW168" s="422"/>
      <c r="AX168" s="422"/>
      <c r="AY168" s="315">
        <f t="shared" si="320"/>
        <v>0</v>
      </c>
      <c r="AZ168" s="315">
        <f>(AQ168)*'Datos Mes'!$B$27+DB168</f>
        <v>0</v>
      </c>
      <c r="BA168" s="421"/>
      <c r="BB168" s="427"/>
      <c r="BC168" s="438"/>
      <c r="BF168" s="473"/>
      <c r="BG168" s="317">
        <f>(COUNTIF($D168:$AI168,"LL")+DL168)*(AS168-'Datos Mes'!$B$23)</f>
        <v>0</v>
      </c>
      <c r="BH168" s="474">
        <f t="shared" si="321"/>
        <v>0</v>
      </c>
      <c r="BI168" s="402"/>
      <c r="BJ168" s="403"/>
      <c r="BK168" s="403"/>
      <c r="BL168" s="403"/>
      <c r="BM168" s="403"/>
      <c r="BN168" s="403"/>
      <c r="BO168" s="403"/>
      <c r="BP168" s="403"/>
      <c r="BQ168" s="403"/>
      <c r="BR168" s="403"/>
      <c r="BS168" s="403"/>
      <c r="BT168" s="404"/>
      <c r="BU168" s="404"/>
      <c r="BV168" s="404"/>
      <c r="BW168" s="405"/>
      <c r="BX168" s="406"/>
      <c r="BY168" s="403"/>
      <c r="BZ168" s="403"/>
      <c r="CA168" s="407"/>
      <c r="CB168" s="407"/>
      <c r="CC168" s="408"/>
      <c r="CD168" s="408"/>
      <c r="CE168" s="408"/>
      <c r="CF168" s="408"/>
      <c r="CG168" s="408"/>
      <c r="CH168" s="407"/>
      <c r="CI168" s="407"/>
      <c r="CJ168" s="408"/>
      <c r="CK168" s="408"/>
      <c r="CL168" s="408"/>
      <c r="CM168" s="408"/>
      <c r="CN168" s="408"/>
      <c r="CO168" s="407"/>
      <c r="CP168" s="409"/>
      <c r="CQ168" s="410"/>
      <c r="CR168" s="411"/>
      <c r="CS168" s="410"/>
      <c r="CT168" s="410"/>
      <c r="CU168" s="410"/>
      <c r="CV168" s="410"/>
      <c r="CW168" s="410"/>
      <c r="CX168" s="404"/>
      <c r="CY168" s="404"/>
      <c r="CZ168" s="320">
        <f t="shared" si="322"/>
        <v>0</v>
      </c>
      <c r="DA168" s="321"/>
      <c r="DB168" s="414"/>
      <c r="DC168" s="322">
        <f t="shared" si="323"/>
        <v>0</v>
      </c>
      <c r="DD168" s="413"/>
      <c r="DE168" s="414"/>
      <c r="DF168" s="323">
        <f t="shared" si="324"/>
        <v>0</v>
      </c>
      <c r="DG168" s="323">
        <f t="shared" si="325"/>
        <v>0</v>
      </c>
      <c r="DH168" s="324">
        <f t="shared" si="326"/>
        <v>0</v>
      </c>
      <c r="DI168" s="325">
        <f t="shared" si="327"/>
        <v>0</v>
      </c>
      <c r="DJ168" s="177"/>
      <c r="DK168" s="315">
        <f t="shared" si="328"/>
        <v>0</v>
      </c>
      <c r="DL168" s="315">
        <f t="shared" si="329"/>
        <v>0</v>
      </c>
      <c r="DM168" s="315">
        <f t="shared" si="330"/>
        <v>0</v>
      </c>
      <c r="DN168" s="415"/>
      <c r="DO168" s="416"/>
      <c r="DP168" s="416"/>
      <c r="DQ168" s="416"/>
      <c r="DR168" s="417"/>
      <c r="DS168" s="416"/>
      <c r="DT168" s="416"/>
      <c r="DU168" s="416"/>
      <c r="DV168" s="418"/>
      <c r="DW168" s="416"/>
      <c r="DX168" s="416"/>
      <c r="DY168" s="419"/>
      <c r="DZ168" s="419"/>
      <c r="EA168" s="420"/>
      <c r="EB168" s="313"/>
      <c r="EC168" s="329" t="s">
        <v>133</v>
      </c>
      <c r="EF168" s="330">
        <f>'Datos Mes'!$B$23</f>
        <v>7000</v>
      </c>
      <c r="EG168" s="330">
        <f t="shared" si="331"/>
        <v>0</v>
      </c>
      <c r="EH168" s="330">
        <f t="shared" si="332"/>
        <v>0</v>
      </c>
      <c r="EI168" s="330" t="e">
        <f t="shared" si="333"/>
        <v>#DIV/0!</v>
      </c>
      <c r="EJ168" s="330" t="e">
        <f t="shared" si="334"/>
        <v>#DIV/0!</v>
      </c>
      <c r="EK168" s="330">
        <f t="shared" si="335"/>
        <v>0</v>
      </c>
      <c r="EL168" s="330">
        <f t="shared" si="336"/>
        <v>0</v>
      </c>
      <c r="EM168" s="330">
        <f t="shared" si="337"/>
        <v>0</v>
      </c>
      <c r="EN168" s="330">
        <f>'Datos Mes'!$B$24*AL168</f>
        <v>0</v>
      </c>
      <c r="EO168" s="330" t="e">
        <f>IF(SUM(EH168:EN168)&gt;'Datos Mes'!$B$21,'Datos Mes'!$B$21,SUM(EH168:EN168))</f>
        <v>#DIV/0!</v>
      </c>
      <c r="EP168" s="330" t="e">
        <f>IF(SUM(EH168:EN168)&gt;'Datos Mes'!$B$21,SUM(EH168:EN168)-EO168,0)</f>
        <v>#DIV/0!</v>
      </c>
      <c r="EQ168" s="330"/>
      <c r="ER168" s="330" t="e">
        <f>LOOKUP(EO168/AL168,'Datos Mes'!$B$75:$B$82,'Datos Mes'!$C$75:$C$82)*EQ168</f>
        <v>#DIV/0!</v>
      </c>
      <c r="ES168" s="330">
        <f>'Datos Mes'!$B$25*$AQ168</f>
        <v>0</v>
      </c>
      <c r="ET168" s="330">
        <f>'Datos Mes'!$B$26*$AQ168</f>
        <v>0</v>
      </c>
      <c r="EU168" s="330">
        <f t="shared" si="338"/>
        <v>0</v>
      </c>
      <c r="EV168" s="331" t="e">
        <f t="shared" si="339"/>
        <v>#DIV/0!</v>
      </c>
      <c r="EW168" s="455" t="s">
        <v>244</v>
      </c>
      <c r="EX168" s="457"/>
      <c r="EY168" s="331" t="e">
        <f>'Datos Mes'!$B$28*EO168</f>
        <v>#DIV/0!</v>
      </c>
      <c r="EZ168" s="331" t="e">
        <f>IF(EX168*'Datos Mes'!$B$19-EY168&gt;0,EX168*'Datos Mes'!$B$19-EY168,0)</f>
        <v>#DIV/0!</v>
      </c>
      <c r="FA168" s="456" t="s">
        <v>233</v>
      </c>
      <c r="FB168" s="455" t="s">
        <v>245</v>
      </c>
      <c r="FC168" s="333"/>
      <c r="FD168" s="331" t="e">
        <f t="shared" si="340"/>
        <v>#DIV/0!</v>
      </c>
      <c r="FE168" s="331" t="e">
        <f>IF(SUM(EH168:EN168)&gt;'Datos Mes'!$B$22,'Datos Mes'!$B$22,SUM(EH168:EN168))</f>
        <v>#DIV/0!</v>
      </c>
      <c r="FF168" s="331" t="e">
        <f>FE168*'Datos Mes'!$B$30</f>
        <v>#DIV/0!</v>
      </c>
      <c r="FG168" s="331" t="e">
        <f t="shared" si="341"/>
        <v>#DIV/0!</v>
      </c>
      <c r="FH168" s="331" t="e">
        <f t="shared" si="342"/>
        <v>#DIV/0!</v>
      </c>
      <c r="FI168" s="334" t="e">
        <f>LOOKUP(FH168,'Datos Mes'!$B$54:$B$69,'Datos Mes'!$C$54:$C$69)</f>
        <v>#DIV/0!</v>
      </c>
      <c r="FJ168" s="331" t="e">
        <f>LOOKUP(FH168,'Datos Mes'!$B$54:$B$69,'Datos Mes'!$E$54:$E$69)</f>
        <v>#DIV/0!</v>
      </c>
      <c r="FK168" s="331" t="e">
        <f t="shared" si="343"/>
        <v>#DIV/0!</v>
      </c>
      <c r="FL168" s="331">
        <f t="shared" si="344"/>
        <v>0</v>
      </c>
      <c r="FM168" s="331">
        <f t="shared" si="345"/>
        <v>0</v>
      </c>
      <c r="FN168" s="331">
        <f t="shared" si="346"/>
        <v>0</v>
      </c>
      <c r="FO168" s="331" t="e">
        <f t="shared" si="347"/>
        <v>#DIV/0!</v>
      </c>
      <c r="FP168" s="331" t="e">
        <f t="shared" si="348"/>
        <v>#DIV/0!</v>
      </c>
      <c r="FQ168" s="335" t="e">
        <f t="shared" si="349"/>
        <v>#DIV/0!</v>
      </c>
      <c r="FS168" s="331" t="e">
        <f t="shared" si="350"/>
        <v>#DIV/0!</v>
      </c>
      <c r="FT168" s="331" t="e">
        <f>IF($FB168="Activo",LOOKUP($FA168,'Datos Mes'!$A$87:$A$92,'Datos Mes'!$C$87:$C$92),0)*$EO168</f>
        <v>#DIV/0!</v>
      </c>
      <c r="FU168" s="331" t="e">
        <f>IF($FB168="Activo",'Datos Mes'!$B$31,0)*$EO168</f>
        <v>#DIV/0!</v>
      </c>
      <c r="FV168" s="331" t="e">
        <f>'Datos Mes'!$B$32*$EO168</f>
        <v>#DIV/0!</v>
      </c>
      <c r="FW168" s="331" t="e">
        <f>'Datos Mes'!$D$28*$EO168</f>
        <v>#DIV/0!</v>
      </c>
      <c r="FX168" s="331" t="e">
        <f t="shared" si="351"/>
        <v>#DIV/0!</v>
      </c>
      <c r="FY168" s="331" t="e">
        <f t="shared" si="309"/>
        <v>#DIV/0!</v>
      </c>
      <c r="FZ168" s="331" t="e">
        <f t="shared" si="310"/>
        <v>#DIV/0!</v>
      </c>
      <c r="GA168" s="331">
        <f>(AS168+'Datos Mes'!B$24)*30/12</f>
        <v>9035.326086956522</v>
      </c>
      <c r="GB168" s="331" t="e">
        <f t="shared" si="352"/>
        <v>#DIV/0!</v>
      </c>
      <c r="GC168" s="331" t="e">
        <f t="shared" si="353"/>
        <v>#DIV/0!</v>
      </c>
      <c r="GD168" s="333" t="e">
        <f t="shared" si="354"/>
        <v>#DIV/0!</v>
      </c>
    </row>
    <row r="169" spans="1:186" s="329" customFormat="1" ht="15.75" customHeight="1">
      <c r="A169" s="421"/>
      <c r="B169" s="421"/>
      <c r="C169" s="311">
        <f t="shared" si="311"/>
        <v>0</v>
      </c>
      <c r="D169" s="429"/>
      <c r="E169" s="429"/>
      <c r="F169" s="429"/>
      <c r="G169" s="429"/>
      <c r="H169" s="429"/>
      <c r="I169" s="429"/>
      <c r="J169" s="429"/>
      <c r="K169" s="429"/>
      <c r="L169" s="429"/>
      <c r="M169" s="429"/>
      <c r="N169" s="429"/>
      <c r="O169" s="429"/>
      <c r="P169" s="429"/>
      <c r="Q169" s="429"/>
      <c r="R169" s="312"/>
      <c r="S169" s="430"/>
      <c r="T169" s="429"/>
      <c r="U169" s="429"/>
      <c r="V169" s="429"/>
      <c r="W169" s="429"/>
      <c r="X169" s="429"/>
      <c r="Y169" s="429"/>
      <c r="Z169" s="429"/>
      <c r="AA169" s="429"/>
      <c r="AB169" s="429"/>
      <c r="AC169" s="429"/>
      <c r="AD169" s="429"/>
      <c r="AE169" s="429"/>
      <c r="AF169" s="429"/>
      <c r="AG169" s="429"/>
      <c r="AH169" s="429"/>
      <c r="AI169" s="431"/>
      <c r="AJ169" s="328"/>
      <c r="AK169" s="314">
        <f t="shared" si="313"/>
        <v>0</v>
      </c>
      <c r="AL169" s="469">
        <f t="shared" si="314"/>
        <v>0</v>
      </c>
      <c r="AM169" s="469">
        <f t="shared" si="315"/>
        <v>0</v>
      </c>
      <c r="AN169" s="470">
        <f t="shared" si="316"/>
        <v>0</v>
      </c>
      <c r="AO169" s="469">
        <f t="shared" si="307"/>
        <v>0</v>
      </c>
      <c r="AP169" s="469">
        <f t="shared" si="308"/>
        <v>0</v>
      </c>
      <c r="AQ169" s="471">
        <f t="shared" si="317"/>
        <v>0</v>
      </c>
      <c r="AR169" s="472">
        <f t="shared" si="312"/>
        <v>0</v>
      </c>
      <c r="AS169" s="422"/>
      <c r="AT169" s="423">
        <f t="shared" si="318"/>
        <v>0</v>
      </c>
      <c r="AU169" s="422"/>
      <c r="AV169" s="315">
        <f t="shared" si="319"/>
        <v>0</v>
      </c>
      <c r="AW169" s="422"/>
      <c r="AX169" s="422"/>
      <c r="AY169" s="315">
        <f t="shared" si="320"/>
        <v>0</v>
      </c>
      <c r="AZ169" s="315">
        <f>(AQ169)*'Datos Mes'!$B$27+DB169</f>
        <v>0</v>
      </c>
      <c r="BA169" s="421"/>
      <c r="BB169" s="427"/>
      <c r="BC169" s="438"/>
      <c r="BF169" s="473"/>
      <c r="BG169" s="317">
        <f>(COUNTIF($D169:$AI169,"LL")+DL169)*(AS169-'Datos Mes'!$B$23)</f>
        <v>0</v>
      </c>
      <c r="BH169" s="474">
        <f t="shared" si="321"/>
        <v>0</v>
      </c>
      <c r="BI169" s="402"/>
      <c r="BJ169" s="403"/>
      <c r="BK169" s="403"/>
      <c r="BL169" s="403"/>
      <c r="BM169" s="403"/>
      <c r="BN169" s="403"/>
      <c r="BO169" s="403"/>
      <c r="BP169" s="403"/>
      <c r="BQ169" s="403"/>
      <c r="BR169" s="403"/>
      <c r="BS169" s="403"/>
      <c r="BT169" s="404"/>
      <c r="BU169" s="404"/>
      <c r="BV169" s="404"/>
      <c r="BW169" s="405"/>
      <c r="BX169" s="406"/>
      <c r="BY169" s="403"/>
      <c r="BZ169" s="403"/>
      <c r="CA169" s="407"/>
      <c r="CB169" s="407"/>
      <c r="CC169" s="408"/>
      <c r="CD169" s="408"/>
      <c r="CE169" s="408"/>
      <c r="CF169" s="408"/>
      <c r="CG169" s="408"/>
      <c r="CH169" s="407"/>
      <c r="CI169" s="407"/>
      <c r="CJ169" s="408"/>
      <c r="CK169" s="408"/>
      <c r="CL169" s="408"/>
      <c r="CM169" s="408"/>
      <c r="CN169" s="408"/>
      <c r="CO169" s="407"/>
      <c r="CP169" s="409"/>
      <c r="CQ169" s="410"/>
      <c r="CR169" s="411"/>
      <c r="CS169" s="410"/>
      <c r="CT169" s="410"/>
      <c r="CU169" s="410"/>
      <c r="CV169" s="410"/>
      <c r="CW169" s="410"/>
      <c r="CX169" s="404"/>
      <c r="CY169" s="404"/>
      <c r="CZ169" s="320">
        <f t="shared" si="322"/>
        <v>0</v>
      </c>
      <c r="DA169" s="321"/>
      <c r="DB169" s="414"/>
      <c r="DC169" s="322">
        <f t="shared" si="323"/>
        <v>0</v>
      </c>
      <c r="DD169" s="413"/>
      <c r="DE169" s="414"/>
      <c r="DF169" s="323">
        <f t="shared" si="324"/>
        <v>0</v>
      </c>
      <c r="DG169" s="323">
        <f t="shared" si="325"/>
        <v>0</v>
      </c>
      <c r="DH169" s="324">
        <f t="shared" si="326"/>
        <v>0</v>
      </c>
      <c r="DI169" s="325">
        <f t="shared" si="327"/>
        <v>0</v>
      </c>
      <c r="DJ169" s="177"/>
      <c r="DK169" s="315">
        <f t="shared" si="328"/>
        <v>0</v>
      </c>
      <c r="DL169" s="315">
        <f t="shared" si="329"/>
        <v>0</v>
      </c>
      <c r="DM169" s="315">
        <f t="shared" si="330"/>
        <v>0</v>
      </c>
      <c r="DN169" s="415"/>
      <c r="DO169" s="416"/>
      <c r="DP169" s="416"/>
      <c r="DQ169" s="416"/>
      <c r="DR169" s="417"/>
      <c r="DS169" s="416"/>
      <c r="DT169" s="416"/>
      <c r="DU169" s="416"/>
      <c r="DV169" s="418"/>
      <c r="DW169" s="416"/>
      <c r="DX169" s="416"/>
      <c r="DY169" s="419"/>
      <c r="DZ169" s="419"/>
      <c r="EA169" s="420"/>
      <c r="EB169" s="313"/>
      <c r="EC169" s="329" t="s">
        <v>133</v>
      </c>
      <c r="EF169" s="330">
        <f>'Datos Mes'!$B$23</f>
        <v>7000</v>
      </c>
      <c r="EG169" s="330">
        <f t="shared" si="331"/>
        <v>0</v>
      </c>
      <c r="EH169" s="330">
        <f t="shared" si="332"/>
        <v>0</v>
      </c>
      <c r="EI169" s="330" t="e">
        <f t="shared" si="333"/>
        <v>#DIV/0!</v>
      </c>
      <c r="EJ169" s="330" t="e">
        <f t="shared" si="334"/>
        <v>#DIV/0!</v>
      </c>
      <c r="EK169" s="330">
        <f t="shared" si="335"/>
        <v>0</v>
      </c>
      <c r="EL169" s="330">
        <f t="shared" si="336"/>
        <v>0</v>
      </c>
      <c r="EM169" s="330">
        <f t="shared" si="337"/>
        <v>0</v>
      </c>
      <c r="EN169" s="330">
        <f>'Datos Mes'!$B$24*AL169</f>
        <v>0</v>
      </c>
      <c r="EO169" s="330" t="e">
        <f>IF(SUM(EH169:EN169)&gt;'Datos Mes'!$B$21,'Datos Mes'!$B$21,SUM(EH169:EN169))</f>
        <v>#DIV/0!</v>
      </c>
      <c r="EP169" s="330" t="e">
        <f>IF(SUM(EH169:EN169)&gt;'Datos Mes'!$B$21,SUM(EH169:EN169)-EO169,0)</f>
        <v>#DIV/0!</v>
      </c>
      <c r="EQ169" s="330"/>
      <c r="ER169" s="330" t="e">
        <f>LOOKUP(EO169/AL169,'Datos Mes'!$B$75:$B$82,'Datos Mes'!$C$75:$C$82)*EQ169</f>
        <v>#DIV/0!</v>
      </c>
      <c r="ES169" s="330">
        <f>'Datos Mes'!$B$25*$AQ169</f>
        <v>0</v>
      </c>
      <c r="ET169" s="330">
        <f>'Datos Mes'!$B$26*$AQ169</f>
        <v>0</v>
      </c>
      <c r="EU169" s="330">
        <f t="shared" si="338"/>
        <v>0</v>
      </c>
      <c r="EV169" s="331" t="e">
        <f t="shared" si="339"/>
        <v>#DIV/0!</v>
      </c>
      <c r="EW169" s="455" t="s">
        <v>244</v>
      </c>
      <c r="EX169" s="457"/>
      <c r="EY169" s="331" t="e">
        <f>'Datos Mes'!$B$28*EO169</f>
        <v>#DIV/0!</v>
      </c>
      <c r="EZ169" s="331" t="e">
        <f>IF(EX169*'Datos Mes'!$B$19-EY169&gt;0,EX169*'Datos Mes'!$B$19-EY169,0)</f>
        <v>#DIV/0!</v>
      </c>
      <c r="FA169" s="456" t="s">
        <v>233</v>
      </c>
      <c r="FB169" s="455" t="s">
        <v>245</v>
      </c>
      <c r="FC169" s="333"/>
      <c r="FD169" s="331" t="e">
        <f t="shared" si="340"/>
        <v>#DIV/0!</v>
      </c>
      <c r="FE169" s="331" t="e">
        <f>IF(SUM(EH169:EN169)&gt;'Datos Mes'!$B$22,'Datos Mes'!$B$22,SUM(EH169:EN169))</f>
        <v>#DIV/0!</v>
      </c>
      <c r="FF169" s="331" t="e">
        <f>FE169*'Datos Mes'!$B$30</f>
        <v>#DIV/0!</v>
      </c>
      <c r="FG169" s="331" t="e">
        <f t="shared" si="341"/>
        <v>#DIV/0!</v>
      </c>
      <c r="FH169" s="331" t="e">
        <f t="shared" si="342"/>
        <v>#DIV/0!</v>
      </c>
      <c r="FI169" s="334" t="e">
        <f>LOOKUP(FH169,'Datos Mes'!$B$54:$B$69,'Datos Mes'!$C$54:$C$69)</f>
        <v>#DIV/0!</v>
      </c>
      <c r="FJ169" s="331" t="e">
        <f>LOOKUP(FH169,'Datos Mes'!$B$54:$B$69,'Datos Mes'!$E$54:$E$69)</f>
        <v>#DIV/0!</v>
      </c>
      <c r="FK169" s="331" t="e">
        <f t="shared" si="343"/>
        <v>#DIV/0!</v>
      </c>
      <c r="FL169" s="331">
        <f t="shared" si="344"/>
        <v>0</v>
      </c>
      <c r="FM169" s="331">
        <f t="shared" si="345"/>
        <v>0</v>
      </c>
      <c r="FN169" s="331">
        <f t="shared" si="346"/>
        <v>0</v>
      </c>
      <c r="FO169" s="331" t="e">
        <f t="shared" si="347"/>
        <v>#DIV/0!</v>
      </c>
      <c r="FP169" s="331" t="e">
        <f t="shared" si="348"/>
        <v>#DIV/0!</v>
      </c>
      <c r="FQ169" s="335" t="e">
        <f t="shared" si="349"/>
        <v>#DIV/0!</v>
      </c>
      <c r="FS169" s="331" t="e">
        <f t="shared" si="350"/>
        <v>#DIV/0!</v>
      </c>
      <c r="FT169" s="331" t="e">
        <f>IF($FB169="Activo",LOOKUP($FA169,'Datos Mes'!$A$87:$A$92,'Datos Mes'!$C$87:$C$92),0)*$EO169</f>
        <v>#DIV/0!</v>
      </c>
      <c r="FU169" s="331" t="e">
        <f>IF($FB169="Activo",'Datos Mes'!$B$31,0)*$EO169</f>
        <v>#DIV/0!</v>
      </c>
      <c r="FV169" s="331" t="e">
        <f>'Datos Mes'!$B$32*$EO169</f>
        <v>#DIV/0!</v>
      </c>
      <c r="FW169" s="331" t="e">
        <f>'Datos Mes'!$D$28*$EO169</f>
        <v>#DIV/0!</v>
      </c>
      <c r="FX169" s="331" t="e">
        <f t="shared" si="351"/>
        <v>#DIV/0!</v>
      </c>
      <c r="FY169" s="331" t="e">
        <f t="shared" si="309"/>
        <v>#DIV/0!</v>
      </c>
      <c r="FZ169" s="331" t="e">
        <f t="shared" si="310"/>
        <v>#DIV/0!</v>
      </c>
      <c r="GA169" s="331">
        <f>(AS169+'Datos Mes'!B$24)*30/12</f>
        <v>9035.326086956522</v>
      </c>
      <c r="GB169" s="331" t="e">
        <f t="shared" si="352"/>
        <v>#DIV/0!</v>
      </c>
      <c r="GC169" s="331" t="e">
        <f t="shared" si="353"/>
        <v>#DIV/0!</v>
      </c>
      <c r="GD169" s="333" t="e">
        <f t="shared" si="354"/>
        <v>#DIV/0!</v>
      </c>
    </row>
    <row r="170" spans="1:186" s="329" customFormat="1" ht="15.75" customHeight="1">
      <c r="A170" s="421"/>
      <c r="B170" s="421"/>
      <c r="C170" s="311">
        <f t="shared" si="311"/>
        <v>0</v>
      </c>
      <c r="D170" s="429"/>
      <c r="E170" s="429"/>
      <c r="F170" s="429"/>
      <c r="G170" s="429"/>
      <c r="H170" s="429"/>
      <c r="I170" s="429"/>
      <c r="J170" s="429"/>
      <c r="K170" s="429"/>
      <c r="L170" s="429"/>
      <c r="M170" s="429"/>
      <c r="N170" s="429"/>
      <c r="O170" s="429"/>
      <c r="P170" s="429"/>
      <c r="Q170" s="429"/>
      <c r="R170" s="312"/>
      <c r="S170" s="430"/>
      <c r="T170" s="429"/>
      <c r="U170" s="429"/>
      <c r="V170" s="429"/>
      <c r="W170" s="429"/>
      <c r="X170" s="429"/>
      <c r="Y170" s="429"/>
      <c r="Z170" s="429"/>
      <c r="AA170" s="429"/>
      <c r="AB170" s="429"/>
      <c r="AC170" s="429"/>
      <c r="AD170" s="429"/>
      <c r="AE170" s="429"/>
      <c r="AF170" s="429"/>
      <c r="AG170" s="429"/>
      <c r="AH170" s="429"/>
      <c r="AI170" s="431"/>
      <c r="AJ170" s="328"/>
      <c r="AK170" s="314">
        <f t="shared" si="313"/>
        <v>0</v>
      </c>
      <c r="AL170" s="469">
        <f t="shared" si="314"/>
        <v>0</v>
      </c>
      <c r="AM170" s="469">
        <f t="shared" si="315"/>
        <v>0</v>
      </c>
      <c r="AN170" s="470">
        <f t="shared" si="316"/>
        <v>0</v>
      </c>
      <c r="AO170" s="469">
        <f t="shared" si="307"/>
        <v>0</v>
      </c>
      <c r="AP170" s="469">
        <f t="shared" si="308"/>
        <v>0</v>
      </c>
      <c r="AQ170" s="471">
        <f t="shared" si="317"/>
        <v>0</v>
      </c>
      <c r="AR170" s="472">
        <f t="shared" si="312"/>
        <v>0</v>
      </c>
      <c r="AS170" s="422"/>
      <c r="AT170" s="423">
        <f t="shared" si="318"/>
        <v>0</v>
      </c>
      <c r="AU170" s="422"/>
      <c r="AV170" s="315">
        <f t="shared" si="319"/>
        <v>0</v>
      </c>
      <c r="AW170" s="422"/>
      <c r="AX170" s="422"/>
      <c r="AY170" s="315">
        <f t="shared" si="320"/>
        <v>0</v>
      </c>
      <c r="AZ170" s="315">
        <f>(AQ170)*'Datos Mes'!$B$27+DB170</f>
        <v>0</v>
      </c>
      <c r="BA170" s="421"/>
      <c r="BB170" s="427"/>
      <c r="BC170" s="438"/>
      <c r="BF170" s="473"/>
      <c r="BG170" s="317">
        <f>(COUNTIF($D170:$AI170,"LL")+DL170)*(AS170-'Datos Mes'!$B$23)</f>
        <v>0</v>
      </c>
      <c r="BH170" s="474">
        <f t="shared" si="321"/>
        <v>0</v>
      </c>
      <c r="BI170" s="402"/>
      <c r="BJ170" s="403"/>
      <c r="BK170" s="403"/>
      <c r="BL170" s="403"/>
      <c r="BM170" s="403"/>
      <c r="BN170" s="403"/>
      <c r="BO170" s="403"/>
      <c r="BP170" s="403"/>
      <c r="BQ170" s="403"/>
      <c r="BR170" s="403"/>
      <c r="BS170" s="403"/>
      <c r="BT170" s="404"/>
      <c r="BU170" s="404"/>
      <c r="BV170" s="404"/>
      <c r="BW170" s="405"/>
      <c r="BX170" s="406"/>
      <c r="BY170" s="403"/>
      <c r="BZ170" s="403"/>
      <c r="CA170" s="407"/>
      <c r="CB170" s="407"/>
      <c r="CC170" s="408"/>
      <c r="CD170" s="408"/>
      <c r="CE170" s="408"/>
      <c r="CF170" s="408"/>
      <c r="CG170" s="408"/>
      <c r="CH170" s="407"/>
      <c r="CI170" s="407"/>
      <c r="CJ170" s="408"/>
      <c r="CK170" s="408"/>
      <c r="CL170" s="408"/>
      <c r="CM170" s="408"/>
      <c r="CN170" s="408"/>
      <c r="CO170" s="407"/>
      <c r="CP170" s="409"/>
      <c r="CQ170" s="410"/>
      <c r="CR170" s="411"/>
      <c r="CS170" s="410"/>
      <c r="CT170" s="410"/>
      <c r="CU170" s="410"/>
      <c r="CV170" s="410"/>
      <c r="CW170" s="410"/>
      <c r="CX170" s="404"/>
      <c r="CY170" s="404"/>
      <c r="CZ170" s="320">
        <f t="shared" si="322"/>
        <v>0</v>
      </c>
      <c r="DA170" s="321"/>
      <c r="DB170" s="414"/>
      <c r="DC170" s="322">
        <f t="shared" si="323"/>
        <v>0</v>
      </c>
      <c r="DD170" s="413"/>
      <c r="DE170" s="414"/>
      <c r="DF170" s="323">
        <f t="shared" si="324"/>
        <v>0</v>
      </c>
      <c r="DG170" s="323">
        <f t="shared" si="325"/>
        <v>0</v>
      </c>
      <c r="DH170" s="324">
        <f t="shared" si="326"/>
        <v>0</v>
      </c>
      <c r="DI170" s="325">
        <f t="shared" si="327"/>
        <v>0</v>
      </c>
      <c r="DJ170" s="177"/>
      <c r="DK170" s="315">
        <f t="shared" si="328"/>
        <v>0</v>
      </c>
      <c r="DL170" s="315">
        <f t="shared" si="329"/>
        <v>0</v>
      </c>
      <c r="DM170" s="315">
        <f t="shared" si="330"/>
        <v>0</v>
      </c>
      <c r="DN170" s="415"/>
      <c r="DO170" s="416"/>
      <c r="DP170" s="416"/>
      <c r="DQ170" s="416"/>
      <c r="DR170" s="417"/>
      <c r="DS170" s="416"/>
      <c r="DT170" s="416"/>
      <c r="DU170" s="416"/>
      <c r="DV170" s="418"/>
      <c r="DW170" s="416"/>
      <c r="DX170" s="416"/>
      <c r="DY170" s="419"/>
      <c r="DZ170" s="419"/>
      <c r="EA170" s="420"/>
      <c r="EB170" s="313"/>
      <c r="EC170" s="329" t="s">
        <v>133</v>
      </c>
      <c r="EF170" s="330">
        <f>'Datos Mes'!$B$23</f>
        <v>7000</v>
      </c>
      <c r="EG170" s="330">
        <f t="shared" si="331"/>
        <v>0</v>
      </c>
      <c r="EH170" s="330">
        <f t="shared" si="332"/>
        <v>0</v>
      </c>
      <c r="EI170" s="330" t="e">
        <f t="shared" si="333"/>
        <v>#DIV/0!</v>
      </c>
      <c r="EJ170" s="330" t="e">
        <f t="shared" si="334"/>
        <v>#DIV/0!</v>
      </c>
      <c r="EK170" s="330">
        <f t="shared" si="335"/>
        <v>0</v>
      </c>
      <c r="EL170" s="330">
        <f t="shared" si="336"/>
        <v>0</v>
      </c>
      <c r="EM170" s="330">
        <f t="shared" si="337"/>
        <v>0</v>
      </c>
      <c r="EN170" s="330">
        <f>'Datos Mes'!$B$24*AL170</f>
        <v>0</v>
      </c>
      <c r="EO170" s="330" t="e">
        <f>IF(SUM(EH170:EN170)&gt;'Datos Mes'!$B$21,'Datos Mes'!$B$21,SUM(EH170:EN170))</f>
        <v>#DIV/0!</v>
      </c>
      <c r="EP170" s="330" t="e">
        <f>IF(SUM(EH170:EN170)&gt;'Datos Mes'!$B$21,SUM(EH170:EN170)-EO170,0)</f>
        <v>#DIV/0!</v>
      </c>
      <c r="EQ170" s="330"/>
      <c r="ER170" s="330" t="e">
        <f>LOOKUP(EO170/AL170,'Datos Mes'!$B$75:$B$82,'Datos Mes'!$C$75:$C$82)*EQ170</f>
        <v>#DIV/0!</v>
      </c>
      <c r="ES170" s="330">
        <f>'Datos Mes'!$B$25*$AQ170</f>
        <v>0</v>
      </c>
      <c r="ET170" s="330">
        <f>'Datos Mes'!$B$26*$AQ170</f>
        <v>0</v>
      </c>
      <c r="EU170" s="330">
        <f t="shared" si="338"/>
        <v>0</v>
      </c>
      <c r="EV170" s="331" t="e">
        <f t="shared" si="339"/>
        <v>#DIV/0!</v>
      </c>
      <c r="EW170" s="455" t="s">
        <v>244</v>
      </c>
      <c r="EX170" s="457"/>
      <c r="EY170" s="331" t="e">
        <f>'Datos Mes'!$B$28*EO170</f>
        <v>#DIV/0!</v>
      </c>
      <c r="EZ170" s="331" t="e">
        <f>IF(EX170*'Datos Mes'!$B$19-EY170&gt;0,EX170*'Datos Mes'!$B$19-EY170,0)</f>
        <v>#DIV/0!</v>
      </c>
      <c r="FA170" s="456" t="s">
        <v>233</v>
      </c>
      <c r="FB170" s="455" t="s">
        <v>245</v>
      </c>
      <c r="FC170" s="333"/>
      <c r="FD170" s="331" t="e">
        <f t="shared" si="340"/>
        <v>#DIV/0!</v>
      </c>
      <c r="FE170" s="331" t="e">
        <f>IF(SUM(EH170:EN170)&gt;'Datos Mes'!$B$22,'Datos Mes'!$B$22,SUM(EH170:EN170))</f>
        <v>#DIV/0!</v>
      </c>
      <c r="FF170" s="331" t="e">
        <f>FE170*'Datos Mes'!$B$30</f>
        <v>#DIV/0!</v>
      </c>
      <c r="FG170" s="331" t="e">
        <f t="shared" si="341"/>
        <v>#DIV/0!</v>
      </c>
      <c r="FH170" s="331" t="e">
        <f t="shared" si="342"/>
        <v>#DIV/0!</v>
      </c>
      <c r="FI170" s="334" t="e">
        <f>LOOKUP(FH170,'Datos Mes'!$B$54:$B$69,'Datos Mes'!$C$54:$C$69)</f>
        <v>#DIV/0!</v>
      </c>
      <c r="FJ170" s="331" t="e">
        <f>LOOKUP(FH170,'Datos Mes'!$B$54:$B$69,'Datos Mes'!$E$54:$E$69)</f>
        <v>#DIV/0!</v>
      </c>
      <c r="FK170" s="331" t="e">
        <f t="shared" si="343"/>
        <v>#DIV/0!</v>
      </c>
      <c r="FL170" s="331">
        <f t="shared" si="344"/>
        <v>0</v>
      </c>
      <c r="FM170" s="331">
        <f t="shared" si="345"/>
        <v>0</v>
      </c>
      <c r="FN170" s="331">
        <f t="shared" si="346"/>
        <v>0</v>
      </c>
      <c r="FO170" s="331" t="e">
        <f t="shared" si="347"/>
        <v>#DIV/0!</v>
      </c>
      <c r="FP170" s="331" t="e">
        <f t="shared" si="348"/>
        <v>#DIV/0!</v>
      </c>
      <c r="FQ170" s="335" t="e">
        <f t="shared" si="349"/>
        <v>#DIV/0!</v>
      </c>
      <c r="FS170" s="331" t="e">
        <f t="shared" si="350"/>
        <v>#DIV/0!</v>
      </c>
      <c r="FT170" s="331" t="e">
        <f>IF($FB170="Activo",LOOKUP($FA170,'Datos Mes'!$A$87:$A$92,'Datos Mes'!$C$87:$C$92),0)*$EO170</f>
        <v>#DIV/0!</v>
      </c>
      <c r="FU170" s="331" t="e">
        <f>IF($FB170="Activo",'Datos Mes'!$B$31,0)*$EO170</f>
        <v>#DIV/0!</v>
      </c>
      <c r="FV170" s="331" t="e">
        <f>'Datos Mes'!$B$32*$EO170</f>
        <v>#DIV/0!</v>
      </c>
      <c r="FW170" s="331" t="e">
        <f>'Datos Mes'!$D$28*$EO170</f>
        <v>#DIV/0!</v>
      </c>
      <c r="FX170" s="331" t="e">
        <f t="shared" si="351"/>
        <v>#DIV/0!</v>
      </c>
      <c r="FY170" s="331" t="e">
        <f t="shared" si="309"/>
        <v>#DIV/0!</v>
      </c>
      <c r="FZ170" s="331" t="e">
        <f t="shared" si="310"/>
        <v>#DIV/0!</v>
      </c>
      <c r="GA170" s="331">
        <f>(AS170+'Datos Mes'!B$24)*30/12</f>
        <v>9035.326086956522</v>
      </c>
      <c r="GB170" s="331" t="e">
        <f t="shared" si="352"/>
        <v>#DIV/0!</v>
      </c>
      <c r="GC170" s="331" t="e">
        <f t="shared" si="353"/>
        <v>#DIV/0!</v>
      </c>
      <c r="GD170" s="333" t="e">
        <f t="shared" si="354"/>
        <v>#DIV/0!</v>
      </c>
    </row>
    <row r="171" spans="1:186" s="329" customFormat="1" ht="15.75" customHeight="1">
      <c r="A171" s="421"/>
      <c r="B171" s="421"/>
      <c r="C171" s="311">
        <f t="shared" si="311"/>
        <v>0</v>
      </c>
      <c r="D171" s="429"/>
      <c r="E171" s="429"/>
      <c r="F171" s="429"/>
      <c r="G171" s="429"/>
      <c r="H171" s="429"/>
      <c r="I171" s="429"/>
      <c r="J171" s="429"/>
      <c r="K171" s="429"/>
      <c r="L171" s="429"/>
      <c r="M171" s="429"/>
      <c r="N171" s="429"/>
      <c r="O171" s="429"/>
      <c r="P171" s="429"/>
      <c r="Q171" s="429"/>
      <c r="R171" s="312"/>
      <c r="S171" s="430"/>
      <c r="T171" s="429"/>
      <c r="U171" s="429"/>
      <c r="V171" s="429"/>
      <c r="W171" s="429"/>
      <c r="X171" s="429"/>
      <c r="Y171" s="429"/>
      <c r="Z171" s="429"/>
      <c r="AA171" s="429"/>
      <c r="AB171" s="429"/>
      <c r="AC171" s="429"/>
      <c r="AD171" s="429"/>
      <c r="AE171" s="429"/>
      <c r="AF171" s="429"/>
      <c r="AG171" s="429"/>
      <c r="AH171" s="429"/>
      <c r="AI171" s="431"/>
      <c r="AJ171" s="328"/>
      <c r="AK171" s="314">
        <f t="shared" si="313"/>
        <v>0</v>
      </c>
      <c r="AL171" s="469">
        <f t="shared" si="314"/>
        <v>0</v>
      </c>
      <c r="AM171" s="469">
        <f t="shared" si="315"/>
        <v>0</v>
      </c>
      <c r="AN171" s="470">
        <f t="shared" si="316"/>
        <v>0</v>
      </c>
      <c r="AO171" s="469">
        <f t="shared" si="307"/>
        <v>0</v>
      </c>
      <c r="AP171" s="469">
        <f t="shared" si="308"/>
        <v>0</v>
      </c>
      <c r="AQ171" s="471">
        <f t="shared" si="317"/>
        <v>0</v>
      </c>
      <c r="AR171" s="472">
        <f t="shared" si="312"/>
        <v>0</v>
      </c>
      <c r="AS171" s="422"/>
      <c r="AT171" s="423">
        <f t="shared" si="318"/>
        <v>0</v>
      </c>
      <c r="AU171" s="422"/>
      <c r="AV171" s="315">
        <f t="shared" si="319"/>
        <v>0</v>
      </c>
      <c r="AW171" s="422"/>
      <c r="AX171" s="422"/>
      <c r="AY171" s="315">
        <f t="shared" si="320"/>
        <v>0</v>
      </c>
      <c r="AZ171" s="315">
        <f>(AQ171)*'Datos Mes'!$B$27+DB171</f>
        <v>0</v>
      </c>
      <c r="BA171" s="421"/>
      <c r="BB171" s="427"/>
      <c r="BC171" s="438"/>
      <c r="BF171" s="473"/>
      <c r="BG171" s="317">
        <f>(COUNTIF($D171:$AI171,"LL")+DL171)*(AS171-'Datos Mes'!$B$23)</f>
        <v>0</v>
      </c>
      <c r="BH171" s="474">
        <f t="shared" si="321"/>
        <v>0</v>
      </c>
      <c r="BI171" s="402"/>
      <c r="BJ171" s="403"/>
      <c r="BK171" s="403"/>
      <c r="BL171" s="403"/>
      <c r="BM171" s="403"/>
      <c r="BN171" s="403"/>
      <c r="BO171" s="403"/>
      <c r="BP171" s="403"/>
      <c r="BQ171" s="403"/>
      <c r="BR171" s="403"/>
      <c r="BS171" s="403"/>
      <c r="BT171" s="404"/>
      <c r="BU171" s="404"/>
      <c r="BV171" s="404"/>
      <c r="BW171" s="405"/>
      <c r="BX171" s="406"/>
      <c r="BY171" s="403"/>
      <c r="BZ171" s="403"/>
      <c r="CA171" s="407"/>
      <c r="CB171" s="407"/>
      <c r="CC171" s="408"/>
      <c r="CD171" s="408"/>
      <c r="CE171" s="408"/>
      <c r="CF171" s="408"/>
      <c r="CG171" s="408"/>
      <c r="CH171" s="407"/>
      <c r="CI171" s="407"/>
      <c r="CJ171" s="408"/>
      <c r="CK171" s="408"/>
      <c r="CL171" s="408"/>
      <c r="CM171" s="408"/>
      <c r="CN171" s="408"/>
      <c r="CO171" s="407"/>
      <c r="CP171" s="409"/>
      <c r="CQ171" s="410"/>
      <c r="CR171" s="411"/>
      <c r="CS171" s="410"/>
      <c r="CT171" s="410"/>
      <c r="CU171" s="410"/>
      <c r="CV171" s="410"/>
      <c r="CW171" s="410"/>
      <c r="CX171" s="404"/>
      <c r="CY171" s="404"/>
      <c r="CZ171" s="320">
        <f t="shared" si="322"/>
        <v>0</v>
      </c>
      <c r="DA171" s="321"/>
      <c r="DB171" s="414"/>
      <c r="DC171" s="322">
        <f t="shared" si="323"/>
        <v>0</v>
      </c>
      <c r="DD171" s="413"/>
      <c r="DE171" s="414"/>
      <c r="DF171" s="323">
        <f t="shared" si="324"/>
        <v>0</v>
      </c>
      <c r="DG171" s="323">
        <f t="shared" si="325"/>
        <v>0</v>
      </c>
      <c r="DH171" s="324">
        <f t="shared" si="326"/>
        <v>0</v>
      </c>
      <c r="DI171" s="325">
        <f t="shared" si="327"/>
        <v>0</v>
      </c>
      <c r="DJ171" s="177"/>
      <c r="DK171" s="315">
        <f t="shared" si="328"/>
        <v>0</v>
      </c>
      <c r="DL171" s="315">
        <f t="shared" si="329"/>
        <v>0</v>
      </c>
      <c r="DM171" s="315">
        <f t="shared" si="330"/>
        <v>0</v>
      </c>
      <c r="DN171" s="415"/>
      <c r="DO171" s="416"/>
      <c r="DP171" s="416"/>
      <c r="DQ171" s="416"/>
      <c r="DR171" s="417"/>
      <c r="DS171" s="416"/>
      <c r="DT171" s="416"/>
      <c r="DU171" s="416"/>
      <c r="DV171" s="418"/>
      <c r="DW171" s="416"/>
      <c r="DX171" s="416"/>
      <c r="DY171" s="419"/>
      <c r="DZ171" s="419"/>
      <c r="EA171" s="420"/>
      <c r="EB171" s="313"/>
      <c r="EC171" s="329" t="s">
        <v>133</v>
      </c>
      <c r="EF171" s="330">
        <f>'Datos Mes'!$B$23</f>
        <v>7000</v>
      </c>
      <c r="EG171" s="330">
        <f t="shared" si="331"/>
        <v>0</v>
      </c>
      <c r="EH171" s="330">
        <f t="shared" si="332"/>
        <v>0</v>
      </c>
      <c r="EI171" s="330" t="e">
        <f t="shared" si="333"/>
        <v>#DIV/0!</v>
      </c>
      <c r="EJ171" s="330" t="e">
        <f t="shared" si="334"/>
        <v>#DIV/0!</v>
      </c>
      <c r="EK171" s="330">
        <f t="shared" si="335"/>
        <v>0</v>
      </c>
      <c r="EL171" s="330">
        <f t="shared" si="336"/>
        <v>0</v>
      </c>
      <c r="EM171" s="330">
        <f t="shared" si="337"/>
        <v>0</v>
      </c>
      <c r="EN171" s="330">
        <f>'Datos Mes'!$B$24*AL171</f>
        <v>0</v>
      </c>
      <c r="EO171" s="330" t="e">
        <f>IF(SUM(EH171:EN171)&gt;'Datos Mes'!$B$21,'Datos Mes'!$B$21,SUM(EH171:EN171))</f>
        <v>#DIV/0!</v>
      </c>
      <c r="EP171" s="330" t="e">
        <f>IF(SUM(EH171:EN171)&gt;'Datos Mes'!$B$21,SUM(EH171:EN171)-EO171,0)</f>
        <v>#DIV/0!</v>
      </c>
      <c r="EQ171" s="330"/>
      <c r="ER171" s="330" t="e">
        <f>LOOKUP(EO171/AL171,'Datos Mes'!$B$75:$B$82,'Datos Mes'!$C$75:$C$82)*EQ171</f>
        <v>#DIV/0!</v>
      </c>
      <c r="ES171" s="330">
        <f>'Datos Mes'!$B$25*$AQ171</f>
        <v>0</v>
      </c>
      <c r="ET171" s="330">
        <f>'Datos Mes'!$B$26*$AQ171</f>
        <v>0</v>
      </c>
      <c r="EU171" s="330">
        <f t="shared" si="338"/>
        <v>0</v>
      </c>
      <c r="EV171" s="331" t="e">
        <f t="shared" si="339"/>
        <v>#DIV/0!</v>
      </c>
      <c r="EW171" s="455" t="s">
        <v>244</v>
      </c>
      <c r="EX171" s="457"/>
      <c r="EY171" s="331" t="e">
        <f>'Datos Mes'!$B$28*EO171</f>
        <v>#DIV/0!</v>
      </c>
      <c r="EZ171" s="331" t="e">
        <f>IF(EX171*'Datos Mes'!$B$19-EY171&gt;0,EX171*'Datos Mes'!$B$19-EY171,0)</f>
        <v>#DIV/0!</v>
      </c>
      <c r="FA171" s="456" t="s">
        <v>233</v>
      </c>
      <c r="FB171" s="455" t="s">
        <v>245</v>
      </c>
      <c r="FC171" s="333"/>
      <c r="FD171" s="331" t="e">
        <f t="shared" si="340"/>
        <v>#DIV/0!</v>
      </c>
      <c r="FE171" s="331" t="e">
        <f>IF(SUM(EH171:EN171)&gt;'Datos Mes'!$B$22,'Datos Mes'!$B$22,SUM(EH171:EN171))</f>
        <v>#DIV/0!</v>
      </c>
      <c r="FF171" s="331" t="e">
        <f>FE171*'Datos Mes'!$B$30</f>
        <v>#DIV/0!</v>
      </c>
      <c r="FG171" s="331" t="e">
        <f t="shared" si="341"/>
        <v>#DIV/0!</v>
      </c>
      <c r="FH171" s="331" t="e">
        <f t="shared" si="342"/>
        <v>#DIV/0!</v>
      </c>
      <c r="FI171" s="334" t="e">
        <f>LOOKUP(FH171,'Datos Mes'!$B$54:$B$69,'Datos Mes'!$C$54:$C$69)</f>
        <v>#DIV/0!</v>
      </c>
      <c r="FJ171" s="331" t="e">
        <f>LOOKUP(FH171,'Datos Mes'!$B$54:$B$69,'Datos Mes'!$E$54:$E$69)</f>
        <v>#DIV/0!</v>
      </c>
      <c r="FK171" s="331" t="e">
        <f t="shared" si="343"/>
        <v>#DIV/0!</v>
      </c>
      <c r="FL171" s="331">
        <f t="shared" si="344"/>
        <v>0</v>
      </c>
      <c r="FM171" s="331">
        <f t="shared" si="345"/>
        <v>0</v>
      </c>
      <c r="FN171" s="331">
        <f t="shared" si="346"/>
        <v>0</v>
      </c>
      <c r="FO171" s="331" t="e">
        <f t="shared" si="347"/>
        <v>#DIV/0!</v>
      </c>
      <c r="FP171" s="331" t="e">
        <f t="shared" si="348"/>
        <v>#DIV/0!</v>
      </c>
      <c r="FQ171" s="335" t="e">
        <f t="shared" si="349"/>
        <v>#DIV/0!</v>
      </c>
      <c r="FS171" s="331" t="e">
        <f t="shared" si="350"/>
        <v>#DIV/0!</v>
      </c>
      <c r="FT171" s="331" t="e">
        <f>IF($FB171="Activo",LOOKUP($FA171,'Datos Mes'!$A$87:$A$92,'Datos Mes'!$C$87:$C$92),0)*$EO171</f>
        <v>#DIV/0!</v>
      </c>
      <c r="FU171" s="331" t="e">
        <f>IF($FB171="Activo",'Datos Mes'!$B$31,0)*$EO171</f>
        <v>#DIV/0!</v>
      </c>
      <c r="FV171" s="331" t="e">
        <f>'Datos Mes'!$B$32*$EO171</f>
        <v>#DIV/0!</v>
      </c>
      <c r="FW171" s="331" t="e">
        <f>'Datos Mes'!$D$28*$EO171</f>
        <v>#DIV/0!</v>
      </c>
      <c r="FX171" s="331" t="e">
        <f t="shared" si="351"/>
        <v>#DIV/0!</v>
      </c>
      <c r="FY171" s="331" t="e">
        <f t="shared" si="309"/>
        <v>#DIV/0!</v>
      </c>
      <c r="FZ171" s="331" t="e">
        <f t="shared" si="310"/>
        <v>#DIV/0!</v>
      </c>
      <c r="GA171" s="331">
        <f>(AS171+'Datos Mes'!B$24)*30/12</f>
        <v>9035.326086956522</v>
      </c>
      <c r="GB171" s="331" t="e">
        <f t="shared" si="352"/>
        <v>#DIV/0!</v>
      </c>
      <c r="GC171" s="331" t="e">
        <f t="shared" si="353"/>
        <v>#DIV/0!</v>
      </c>
      <c r="GD171" s="333" t="e">
        <f t="shared" si="354"/>
        <v>#DIV/0!</v>
      </c>
    </row>
    <row r="172" spans="1:186" s="329" customFormat="1" ht="15.75" customHeight="1">
      <c r="A172" s="421"/>
      <c r="B172" s="421"/>
      <c r="C172" s="311">
        <f t="shared" si="311"/>
        <v>0</v>
      </c>
      <c r="D172" s="429"/>
      <c r="E172" s="429"/>
      <c r="F172" s="429"/>
      <c r="G172" s="429"/>
      <c r="H172" s="429"/>
      <c r="I172" s="429"/>
      <c r="J172" s="429"/>
      <c r="K172" s="429"/>
      <c r="L172" s="429"/>
      <c r="M172" s="429"/>
      <c r="N172" s="429"/>
      <c r="O172" s="429"/>
      <c r="P172" s="429"/>
      <c r="Q172" s="429"/>
      <c r="R172" s="312"/>
      <c r="S172" s="430"/>
      <c r="T172" s="429"/>
      <c r="U172" s="429"/>
      <c r="V172" s="429"/>
      <c r="W172" s="429"/>
      <c r="X172" s="429"/>
      <c r="Y172" s="429"/>
      <c r="Z172" s="429"/>
      <c r="AA172" s="429"/>
      <c r="AB172" s="429"/>
      <c r="AC172" s="429"/>
      <c r="AD172" s="429"/>
      <c r="AE172" s="429"/>
      <c r="AF172" s="429"/>
      <c r="AG172" s="429"/>
      <c r="AH172" s="429"/>
      <c r="AI172" s="431"/>
      <c r="AJ172" s="328"/>
      <c r="AK172" s="314">
        <f t="shared" si="313"/>
        <v>0</v>
      </c>
      <c r="AL172" s="469">
        <f t="shared" si="314"/>
        <v>0</v>
      </c>
      <c r="AM172" s="469">
        <f t="shared" si="315"/>
        <v>0</v>
      </c>
      <c r="AN172" s="470">
        <f t="shared" si="316"/>
        <v>0</v>
      </c>
      <c r="AO172" s="469">
        <f t="shared" si="307"/>
        <v>0</v>
      </c>
      <c r="AP172" s="469">
        <f t="shared" si="308"/>
        <v>0</v>
      </c>
      <c r="AQ172" s="471">
        <f t="shared" si="317"/>
        <v>0</v>
      </c>
      <c r="AR172" s="472">
        <f t="shared" si="312"/>
        <v>0</v>
      </c>
      <c r="AS172" s="422"/>
      <c r="AT172" s="423">
        <f t="shared" si="318"/>
        <v>0</v>
      </c>
      <c r="AU172" s="422"/>
      <c r="AV172" s="315">
        <f t="shared" si="319"/>
        <v>0</v>
      </c>
      <c r="AW172" s="422"/>
      <c r="AX172" s="422"/>
      <c r="AY172" s="315">
        <f t="shared" si="320"/>
        <v>0</v>
      </c>
      <c r="AZ172" s="315">
        <f>(AQ172)*'Datos Mes'!$B$27+DB172</f>
        <v>0</v>
      </c>
      <c r="BA172" s="421"/>
      <c r="BB172" s="427"/>
      <c r="BC172" s="438"/>
      <c r="BF172" s="473"/>
      <c r="BG172" s="317">
        <f>(COUNTIF($D172:$AI172,"LL")+DL172)*(AS172-'Datos Mes'!$B$23)</f>
        <v>0</v>
      </c>
      <c r="BH172" s="474">
        <f t="shared" si="321"/>
        <v>0</v>
      </c>
      <c r="BI172" s="402"/>
      <c r="BJ172" s="403"/>
      <c r="BK172" s="403"/>
      <c r="BL172" s="403"/>
      <c r="BM172" s="403"/>
      <c r="BN172" s="403"/>
      <c r="BO172" s="403"/>
      <c r="BP172" s="403"/>
      <c r="BQ172" s="403"/>
      <c r="BR172" s="403"/>
      <c r="BS172" s="403"/>
      <c r="BT172" s="404"/>
      <c r="BU172" s="404"/>
      <c r="BV172" s="404"/>
      <c r="BW172" s="405"/>
      <c r="BX172" s="406"/>
      <c r="BY172" s="403"/>
      <c r="BZ172" s="403"/>
      <c r="CA172" s="407"/>
      <c r="CB172" s="407"/>
      <c r="CC172" s="408"/>
      <c r="CD172" s="408"/>
      <c r="CE172" s="408"/>
      <c r="CF172" s="408"/>
      <c r="CG172" s="408"/>
      <c r="CH172" s="407"/>
      <c r="CI172" s="407"/>
      <c r="CJ172" s="408"/>
      <c r="CK172" s="408"/>
      <c r="CL172" s="408"/>
      <c r="CM172" s="408"/>
      <c r="CN172" s="408"/>
      <c r="CO172" s="407"/>
      <c r="CP172" s="409"/>
      <c r="CQ172" s="410"/>
      <c r="CR172" s="411"/>
      <c r="CS172" s="410"/>
      <c r="CT172" s="410"/>
      <c r="CU172" s="410"/>
      <c r="CV172" s="410"/>
      <c r="CW172" s="410"/>
      <c r="CX172" s="404"/>
      <c r="CY172" s="404"/>
      <c r="CZ172" s="320">
        <f t="shared" si="322"/>
        <v>0</v>
      </c>
      <c r="DA172" s="321"/>
      <c r="DB172" s="414"/>
      <c r="DC172" s="322">
        <f t="shared" si="323"/>
        <v>0</v>
      </c>
      <c r="DD172" s="413"/>
      <c r="DE172" s="414"/>
      <c r="DF172" s="323">
        <f t="shared" si="324"/>
        <v>0</v>
      </c>
      <c r="DG172" s="323">
        <f t="shared" si="325"/>
        <v>0</v>
      </c>
      <c r="DH172" s="324">
        <f t="shared" si="326"/>
        <v>0</v>
      </c>
      <c r="DI172" s="325">
        <f t="shared" si="327"/>
        <v>0</v>
      </c>
      <c r="DJ172" s="177"/>
      <c r="DK172" s="315">
        <f t="shared" si="328"/>
        <v>0</v>
      </c>
      <c r="DL172" s="315">
        <f t="shared" si="329"/>
        <v>0</v>
      </c>
      <c r="DM172" s="315">
        <f t="shared" si="330"/>
        <v>0</v>
      </c>
      <c r="DN172" s="415"/>
      <c r="DO172" s="416"/>
      <c r="DP172" s="416"/>
      <c r="DQ172" s="416"/>
      <c r="DR172" s="417"/>
      <c r="DS172" s="416"/>
      <c r="DT172" s="416"/>
      <c r="DU172" s="416"/>
      <c r="DV172" s="418"/>
      <c r="DW172" s="416"/>
      <c r="DX172" s="416"/>
      <c r="DY172" s="419"/>
      <c r="DZ172" s="419"/>
      <c r="EA172" s="420"/>
      <c r="EB172" s="313"/>
      <c r="EC172" s="329" t="s">
        <v>133</v>
      </c>
      <c r="EF172" s="330">
        <f>'Datos Mes'!$B$23</f>
        <v>7000</v>
      </c>
      <c r="EG172" s="330">
        <f t="shared" si="331"/>
        <v>0</v>
      </c>
      <c r="EH172" s="330">
        <f t="shared" si="332"/>
        <v>0</v>
      </c>
      <c r="EI172" s="330" t="e">
        <f t="shared" si="333"/>
        <v>#DIV/0!</v>
      </c>
      <c r="EJ172" s="330" t="e">
        <f t="shared" si="334"/>
        <v>#DIV/0!</v>
      </c>
      <c r="EK172" s="330">
        <f t="shared" si="335"/>
        <v>0</v>
      </c>
      <c r="EL172" s="330">
        <f t="shared" si="336"/>
        <v>0</v>
      </c>
      <c r="EM172" s="330">
        <f t="shared" si="337"/>
        <v>0</v>
      </c>
      <c r="EN172" s="330">
        <f>'Datos Mes'!$B$24*AL172</f>
        <v>0</v>
      </c>
      <c r="EO172" s="330" t="e">
        <f>IF(SUM(EH172:EN172)&gt;'Datos Mes'!$B$21,'Datos Mes'!$B$21,SUM(EH172:EN172))</f>
        <v>#DIV/0!</v>
      </c>
      <c r="EP172" s="330" t="e">
        <f>IF(SUM(EH172:EN172)&gt;'Datos Mes'!$B$21,SUM(EH172:EN172)-EO172,0)</f>
        <v>#DIV/0!</v>
      </c>
      <c r="EQ172" s="330"/>
      <c r="ER172" s="330" t="e">
        <f>LOOKUP(EO172/AL172,'Datos Mes'!$B$75:$B$82,'Datos Mes'!$C$75:$C$82)*EQ172</f>
        <v>#DIV/0!</v>
      </c>
      <c r="ES172" s="330">
        <f>'Datos Mes'!$B$25*$AQ172</f>
        <v>0</v>
      </c>
      <c r="ET172" s="330">
        <f>'Datos Mes'!$B$26*$AQ172</f>
        <v>0</v>
      </c>
      <c r="EU172" s="330">
        <f t="shared" si="338"/>
        <v>0</v>
      </c>
      <c r="EV172" s="331" t="e">
        <f t="shared" si="339"/>
        <v>#DIV/0!</v>
      </c>
      <c r="EW172" s="455" t="s">
        <v>244</v>
      </c>
      <c r="EX172" s="457"/>
      <c r="EY172" s="331" t="e">
        <f>'Datos Mes'!$B$28*EO172</f>
        <v>#DIV/0!</v>
      </c>
      <c r="EZ172" s="331" t="e">
        <f>IF(EX172*'Datos Mes'!$B$19-EY172&gt;0,EX172*'Datos Mes'!$B$19-EY172,0)</f>
        <v>#DIV/0!</v>
      </c>
      <c r="FA172" s="456" t="s">
        <v>233</v>
      </c>
      <c r="FB172" s="455" t="s">
        <v>245</v>
      </c>
      <c r="FC172" s="333"/>
      <c r="FD172" s="331" t="e">
        <f t="shared" si="340"/>
        <v>#DIV/0!</v>
      </c>
      <c r="FE172" s="331" t="e">
        <f>IF(SUM(EH172:EN172)&gt;'Datos Mes'!$B$22,'Datos Mes'!$B$22,SUM(EH172:EN172))</f>
        <v>#DIV/0!</v>
      </c>
      <c r="FF172" s="331" t="e">
        <f>FE172*'Datos Mes'!$B$30</f>
        <v>#DIV/0!</v>
      </c>
      <c r="FG172" s="331" t="e">
        <f t="shared" si="341"/>
        <v>#DIV/0!</v>
      </c>
      <c r="FH172" s="331" t="e">
        <f t="shared" si="342"/>
        <v>#DIV/0!</v>
      </c>
      <c r="FI172" s="334" t="e">
        <f>LOOKUP(FH172,'Datos Mes'!$B$54:$B$69,'Datos Mes'!$C$54:$C$69)</f>
        <v>#DIV/0!</v>
      </c>
      <c r="FJ172" s="331" t="e">
        <f>LOOKUP(FH172,'Datos Mes'!$B$54:$B$69,'Datos Mes'!$E$54:$E$69)</f>
        <v>#DIV/0!</v>
      </c>
      <c r="FK172" s="331" t="e">
        <f t="shared" si="343"/>
        <v>#DIV/0!</v>
      </c>
      <c r="FL172" s="331">
        <f t="shared" si="344"/>
        <v>0</v>
      </c>
      <c r="FM172" s="331">
        <f t="shared" si="345"/>
        <v>0</v>
      </c>
      <c r="FN172" s="331">
        <f t="shared" si="346"/>
        <v>0</v>
      </c>
      <c r="FO172" s="331" t="e">
        <f t="shared" si="347"/>
        <v>#DIV/0!</v>
      </c>
      <c r="FP172" s="331" t="e">
        <f t="shared" si="348"/>
        <v>#DIV/0!</v>
      </c>
      <c r="FQ172" s="335" t="e">
        <f t="shared" si="349"/>
        <v>#DIV/0!</v>
      </c>
      <c r="FS172" s="331" t="e">
        <f t="shared" si="350"/>
        <v>#DIV/0!</v>
      </c>
      <c r="FT172" s="331" t="e">
        <f>IF($FB172="Activo",LOOKUP($FA172,'Datos Mes'!$A$87:$A$92,'Datos Mes'!$C$87:$C$92),0)*$EO172</f>
        <v>#DIV/0!</v>
      </c>
      <c r="FU172" s="331" t="e">
        <f>IF($FB172="Activo",'Datos Mes'!$B$31,0)*$EO172</f>
        <v>#DIV/0!</v>
      </c>
      <c r="FV172" s="331" t="e">
        <f>'Datos Mes'!$B$32*$EO172</f>
        <v>#DIV/0!</v>
      </c>
      <c r="FW172" s="331" t="e">
        <f>'Datos Mes'!$D$28*$EO172</f>
        <v>#DIV/0!</v>
      </c>
      <c r="FX172" s="331" t="e">
        <f t="shared" si="351"/>
        <v>#DIV/0!</v>
      </c>
      <c r="FY172" s="331" t="e">
        <f t="shared" si="309"/>
        <v>#DIV/0!</v>
      </c>
      <c r="FZ172" s="331" t="e">
        <f t="shared" si="310"/>
        <v>#DIV/0!</v>
      </c>
      <c r="GA172" s="331">
        <f>(AS172+'Datos Mes'!B$24)*30/12</f>
        <v>9035.326086956522</v>
      </c>
      <c r="GB172" s="331" t="e">
        <f t="shared" si="352"/>
        <v>#DIV/0!</v>
      </c>
      <c r="GC172" s="331" t="e">
        <f t="shared" si="353"/>
        <v>#DIV/0!</v>
      </c>
      <c r="GD172" s="333" t="e">
        <f t="shared" si="354"/>
        <v>#DIV/0!</v>
      </c>
    </row>
    <row r="173" spans="1:186" s="329" customFormat="1" ht="15.75" customHeight="1">
      <c r="A173" s="421"/>
      <c r="B173" s="421"/>
      <c r="C173" s="311">
        <f t="shared" si="311"/>
        <v>0</v>
      </c>
      <c r="D173" s="429"/>
      <c r="E173" s="429"/>
      <c r="F173" s="429"/>
      <c r="G173" s="429"/>
      <c r="H173" s="429"/>
      <c r="I173" s="429"/>
      <c r="J173" s="429"/>
      <c r="K173" s="429"/>
      <c r="L173" s="429"/>
      <c r="M173" s="429"/>
      <c r="N173" s="429"/>
      <c r="O173" s="429"/>
      <c r="P173" s="429"/>
      <c r="Q173" s="429"/>
      <c r="R173" s="312"/>
      <c r="S173" s="430"/>
      <c r="T173" s="429"/>
      <c r="U173" s="429"/>
      <c r="V173" s="429"/>
      <c r="W173" s="429"/>
      <c r="X173" s="429"/>
      <c r="Y173" s="429"/>
      <c r="Z173" s="429"/>
      <c r="AA173" s="429"/>
      <c r="AB173" s="429"/>
      <c r="AC173" s="429"/>
      <c r="AD173" s="429"/>
      <c r="AE173" s="429"/>
      <c r="AF173" s="429"/>
      <c r="AG173" s="429"/>
      <c r="AH173" s="429"/>
      <c r="AI173" s="431"/>
      <c r="AJ173" s="328"/>
      <c r="AK173" s="314">
        <f t="shared" si="313"/>
        <v>0</v>
      </c>
      <c r="AL173" s="469">
        <f t="shared" si="314"/>
        <v>0</v>
      </c>
      <c r="AM173" s="469">
        <f t="shared" si="315"/>
        <v>0</v>
      </c>
      <c r="AN173" s="470">
        <f t="shared" si="316"/>
        <v>0</v>
      </c>
      <c r="AO173" s="469">
        <f t="shared" si="307"/>
        <v>0</v>
      </c>
      <c r="AP173" s="469">
        <f t="shared" si="308"/>
        <v>0</v>
      </c>
      <c r="AQ173" s="471">
        <f t="shared" si="317"/>
        <v>0</v>
      </c>
      <c r="AR173" s="472">
        <f t="shared" si="312"/>
        <v>0</v>
      </c>
      <c r="AS173" s="422"/>
      <c r="AT173" s="423">
        <f t="shared" si="318"/>
        <v>0</v>
      </c>
      <c r="AU173" s="422"/>
      <c r="AV173" s="315">
        <f t="shared" si="319"/>
        <v>0</v>
      </c>
      <c r="AW173" s="422"/>
      <c r="AX173" s="422"/>
      <c r="AY173" s="315">
        <f t="shared" si="320"/>
        <v>0</v>
      </c>
      <c r="AZ173" s="315">
        <f>(AQ173)*'Datos Mes'!$B$27+DB173</f>
        <v>0</v>
      </c>
      <c r="BA173" s="421"/>
      <c r="BB173" s="427"/>
      <c r="BC173" s="438"/>
      <c r="BF173" s="473"/>
      <c r="BG173" s="317">
        <f>(COUNTIF($D173:$AI173,"LL")+DL173)*(AS173-'Datos Mes'!$B$23)</f>
        <v>0</v>
      </c>
      <c r="BH173" s="474">
        <f t="shared" si="321"/>
        <v>0</v>
      </c>
      <c r="BI173" s="402"/>
      <c r="BJ173" s="403"/>
      <c r="BK173" s="403"/>
      <c r="BL173" s="403"/>
      <c r="BM173" s="403"/>
      <c r="BN173" s="403"/>
      <c r="BO173" s="403"/>
      <c r="BP173" s="403"/>
      <c r="BQ173" s="403"/>
      <c r="BR173" s="403"/>
      <c r="BS173" s="403"/>
      <c r="BT173" s="404"/>
      <c r="BU173" s="404"/>
      <c r="BV173" s="404"/>
      <c r="BW173" s="405"/>
      <c r="BX173" s="406"/>
      <c r="BY173" s="403"/>
      <c r="BZ173" s="403"/>
      <c r="CA173" s="407"/>
      <c r="CB173" s="407"/>
      <c r="CC173" s="408"/>
      <c r="CD173" s="408"/>
      <c r="CE173" s="408"/>
      <c r="CF173" s="408"/>
      <c r="CG173" s="408"/>
      <c r="CH173" s="407"/>
      <c r="CI173" s="407"/>
      <c r="CJ173" s="408"/>
      <c r="CK173" s="408"/>
      <c r="CL173" s="408"/>
      <c r="CM173" s="408"/>
      <c r="CN173" s="408"/>
      <c r="CO173" s="407"/>
      <c r="CP173" s="409"/>
      <c r="CQ173" s="410"/>
      <c r="CR173" s="411"/>
      <c r="CS173" s="410"/>
      <c r="CT173" s="410"/>
      <c r="CU173" s="410"/>
      <c r="CV173" s="410"/>
      <c r="CW173" s="410"/>
      <c r="CX173" s="404"/>
      <c r="CY173" s="404"/>
      <c r="CZ173" s="320">
        <f t="shared" si="322"/>
        <v>0</v>
      </c>
      <c r="DA173" s="321"/>
      <c r="DB173" s="414"/>
      <c r="DC173" s="322">
        <f t="shared" si="323"/>
        <v>0</v>
      </c>
      <c r="DD173" s="413"/>
      <c r="DE173" s="414"/>
      <c r="DF173" s="323">
        <f t="shared" si="324"/>
        <v>0</v>
      </c>
      <c r="DG173" s="323">
        <f t="shared" si="325"/>
        <v>0</v>
      </c>
      <c r="DH173" s="324">
        <f t="shared" si="326"/>
        <v>0</v>
      </c>
      <c r="DI173" s="325">
        <f t="shared" si="327"/>
        <v>0</v>
      </c>
      <c r="DJ173" s="177"/>
      <c r="DK173" s="315">
        <f t="shared" si="328"/>
        <v>0</v>
      </c>
      <c r="DL173" s="315">
        <f t="shared" si="329"/>
        <v>0</v>
      </c>
      <c r="DM173" s="315">
        <f t="shared" si="330"/>
        <v>0</v>
      </c>
      <c r="DN173" s="415"/>
      <c r="DO173" s="416"/>
      <c r="DP173" s="416"/>
      <c r="DQ173" s="416"/>
      <c r="DR173" s="417"/>
      <c r="DS173" s="416"/>
      <c r="DT173" s="416"/>
      <c r="DU173" s="416"/>
      <c r="DV173" s="418"/>
      <c r="DW173" s="416"/>
      <c r="DX173" s="416"/>
      <c r="DY173" s="419"/>
      <c r="DZ173" s="419"/>
      <c r="EA173" s="420"/>
      <c r="EB173" s="313"/>
      <c r="EC173" s="329" t="s">
        <v>133</v>
      </c>
      <c r="EF173" s="330">
        <f>'Datos Mes'!$B$23</f>
        <v>7000</v>
      </c>
      <c r="EG173" s="330">
        <f t="shared" si="331"/>
        <v>0</v>
      </c>
      <c r="EH173" s="330">
        <f t="shared" si="332"/>
        <v>0</v>
      </c>
      <c r="EI173" s="330" t="e">
        <f t="shared" si="333"/>
        <v>#DIV/0!</v>
      </c>
      <c r="EJ173" s="330" t="e">
        <f t="shared" si="334"/>
        <v>#DIV/0!</v>
      </c>
      <c r="EK173" s="330">
        <f t="shared" si="335"/>
        <v>0</v>
      </c>
      <c r="EL173" s="330">
        <f t="shared" si="336"/>
        <v>0</v>
      </c>
      <c r="EM173" s="330">
        <f t="shared" si="337"/>
        <v>0</v>
      </c>
      <c r="EN173" s="330">
        <f>'Datos Mes'!$B$24*AL173</f>
        <v>0</v>
      </c>
      <c r="EO173" s="330" t="e">
        <f>IF(SUM(EH173:EN173)&gt;'Datos Mes'!$B$21,'Datos Mes'!$B$21,SUM(EH173:EN173))</f>
        <v>#DIV/0!</v>
      </c>
      <c r="EP173" s="330" t="e">
        <f>IF(SUM(EH173:EN173)&gt;'Datos Mes'!$B$21,SUM(EH173:EN173)-EO173,0)</f>
        <v>#DIV/0!</v>
      </c>
      <c r="EQ173" s="330"/>
      <c r="ER173" s="330" t="e">
        <f>LOOKUP(EO173/AL173,'Datos Mes'!$B$75:$B$82,'Datos Mes'!$C$75:$C$82)*EQ173</f>
        <v>#DIV/0!</v>
      </c>
      <c r="ES173" s="330">
        <f>'Datos Mes'!$B$25*$AQ173</f>
        <v>0</v>
      </c>
      <c r="ET173" s="330">
        <f>'Datos Mes'!$B$26*$AQ173</f>
        <v>0</v>
      </c>
      <c r="EU173" s="330">
        <f t="shared" si="338"/>
        <v>0</v>
      </c>
      <c r="EV173" s="331" t="e">
        <f t="shared" si="339"/>
        <v>#DIV/0!</v>
      </c>
      <c r="EW173" s="455" t="s">
        <v>244</v>
      </c>
      <c r="EX173" s="457"/>
      <c r="EY173" s="331" t="e">
        <f>'Datos Mes'!$B$28*EO173</f>
        <v>#DIV/0!</v>
      </c>
      <c r="EZ173" s="331" t="e">
        <f>IF(EX173*'Datos Mes'!$B$19-EY173&gt;0,EX173*'Datos Mes'!$B$19-EY173,0)</f>
        <v>#DIV/0!</v>
      </c>
      <c r="FA173" s="456" t="s">
        <v>233</v>
      </c>
      <c r="FB173" s="455" t="s">
        <v>245</v>
      </c>
      <c r="FC173" s="333"/>
      <c r="FD173" s="331" t="e">
        <f t="shared" si="340"/>
        <v>#DIV/0!</v>
      </c>
      <c r="FE173" s="331" t="e">
        <f>IF(SUM(EH173:EN173)&gt;'Datos Mes'!$B$22,'Datos Mes'!$B$22,SUM(EH173:EN173))</f>
        <v>#DIV/0!</v>
      </c>
      <c r="FF173" s="331" t="e">
        <f>FE173*'Datos Mes'!$B$30</f>
        <v>#DIV/0!</v>
      </c>
      <c r="FG173" s="331" t="e">
        <f t="shared" si="341"/>
        <v>#DIV/0!</v>
      </c>
      <c r="FH173" s="331" t="e">
        <f t="shared" si="342"/>
        <v>#DIV/0!</v>
      </c>
      <c r="FI173" s="334" t="e">
        <f>LOOKUP(FH173,'Datos Mes'!$B$54:$B$69,'Datos Mes'!$C$54:$C$69)</f>
        <v>#DIV/0!</v>
      </c>
      <c r="FJ173" s="331" t="e">
        <f>LOOKUP(FH173,'Datos Mes'!$B$54:$B$69,'Datos Mes'!$E$54:$E$69)</f>
        <v>#DIV/0!</v>
      </c>
      <c r="FK173" s="331" t="e">
        <f t="shared" si="343"/>
        <v>#DIV/0!</v>
      </c>
      <c r="FL173" s="331">
        <f t="shared" si="344"/>
        <v>0</v>
      </c>
      <c r="FM173" s="331">
        <f t="shared" si="345"/>
        <v>0</v>
      </c>
      <c r="FN173" s="331">
        <f t="shared" si="346"/>
        <v>0</v>
      </c>
      <c r="FO173" s="331" t="e">
        <f t="shared" si="347"/>
        <v>#DIV/0!</v>
      </c>
      <c r="FP173" s="331" t="e">
        <f t="shared" si="348"/>
        <v>#DIV/0!</v>
      </c>
      <c r="FQ173" s="335" t="e">
        <f t="shared" si="349"/>
        <v>#DIV/0!</v>
      </c>
      <c r="FS173" s="331" t="e">
        <f t="shared" si="350"/>
        <v>#DIV/0!</v>
      </c>
      <c r="FT173" s="331" t="e">
        <f>IF($FB173="Activo",LOOKUP($FA173,'Datos Mes'!$A$87:$A$92,'Datos Mes'!$C$87:$C$92),0)*$EO173</f>
        <v>#DIV/0!</v>
      </c>
      <c r="FU173" s="331" t="e">
        <f>IF($FB173="Activo",'Datos Mes'!$B$31,0)*$EO173</f>
        <v>#DIV/0!</v>
      </c>
      <c r="FV173" s="331" t="e">
        <f>'Datos Mes'!$B$32*$EO173</f>
        <v>#DIV/0!</v>
      </c>
      <c r="FW173" s="331" t="e">
        <f>'Datos Mes'!$D$28*$EO173</f>
        <v>#DIV/0!</v>
      </c>
      <c r="FX173" s="331" t="e">
        <f t="shared" si="351"/>
        <v>#DIV/0!</v>
      </c>
      <c r="FY173" s="331" t="e">
        <f t="shared" si="309"/>
        <v>#DIV/0!</v>
      </c>
      <c r="FZ173" s="331" t="e">
        <f t="shared" si="310"/>
        <v>#DIV/0!</v>
      </c>
      <c r="GA173" s="331">
        <f>(AS173+'Datos Mes'!B$24)*30/12</f>
        <v>9035.326086956522</v>
      </c>
      <c r="GB173" s="331" t="e">
        <f t="shared" si="352"/>
        <v>#DIV/0!</v>
      </c>
      <c r="GC173" s="331" t="e">
        <f t="shared" si="353"/>
        <v>#DIV/0!</v>
      </c>
      <c r="GD173" s="333" t="e">
        <f t="shared" si="354"/>
        <v>#DIV/0!</v>
      </c>
    </row>
    <row r="174" spans="1:186" s="329" customFormat="1" ht="15.75" customHeight="1">
      <c r="A174" s="421"/>
      <c r="B174" s="421"/>
      <c r="C174" s="311">
        <f t="shared" si="311"/>
        <v>0</v>
      </c>
      <c r="D174" s="429"/>
      <c r="E174" s="429"/>
      <c r="F174" s="429"/>
      <c r="G174" s="429"/>
      <c r="H174" s="429"/>
      <c r="I174" s="429"/>
      <c r="J174" s="429"/>
      <c r="K174" s="429"/>
      <c r="L174" s="429"/>
      <c r="M174" s="429"/>
      <c r="N174" s="429"/>
      <c r="O174" s="429"/>
      <c r="P174" s="429"/>
      <c r="Q174" s="429"/>
      <c r="R174" s="312"/>
      <c r="S174" s="430"/>
      <c r="T174" s="429"/>
      <c r="U174" s="429"/>
      <c r="V174" s="429"/>
      <c r="W174" s="429"/>
      <c r="X174" s="429"/>
      <c r="Y174" s="429"/>
      <c r="Z174" s="429"/>
      <c r="AA174" s="429"/>
      <c r="AB174" s="429"/>
      <c r="AC174" s="429"/>
      <c r="AD174" s="429"/>
      <c r="AE174" s="429"/>
      <c r="AF174" s="429"/>
      <c r="AG174" s="429"/>
      <c r="AH174" s="429"/>
      <c r="AI174" s="431"/>
      <c r="AJ174" s="328"/>
      <c r="AK174" s="314">
        <f t="shared" si="313"/>
        <v>0</v>
      </c>
      <c r="AL174" s="469">
        <f t="shared" si="314"/>
        <v>0</v>
      </c>
      <c r="AM174" s="469">
        <f t="shared" si="315"/>
        <v>0</v>
      </c>
      <c r="AN174" s="470">
        <f t="shared" si="316"/>
        <v>0</v>
      </c>
      <c r="AO174" s="469">
        <f t="shared" si="307"/>
        <v>0</v>
      </c>
      <c r="AP174" s="469">
        <f t="shared" si="308"/>
        <v>0</v>
      </c>
      <c r="AQ174" s="471">
        <f t="shared" si="317"/>
        <v>0</v>
      </c>
      <c r="AR174" s="472">
        <f t="shared" si="312"/>
        <v>0</v>
      </c>
      <c r="AS174" s="422"/>
      <c r="AT174" s="423">
        <f t="shared" si="318"/>
        <v>0</v>
      </c>
      <c r="AU174" s="422"/>
      <c r="AV174" s="315">
        <f t="shared" si="319"/>
        <v>0</v>
      </c>
      <c r="AW174" s="422"/>
      <c r="AX174" s="422"/>
      <c r="AY174" s="315">
        <f t="shared" si="320"/>
        <v>0</v>
      </c>
      <c r="AZ174" s="315">
        <f>(AQ174)*'Datos Mes'!$B$27+DB174</f>
        <v>0</v>
      </c>
      <c r="BA174" s="421"/>
      <c r="BB174" s="427"/>
      <c r="BC174" s="438"/>
      <c r="BF174" s="473"/>
      <c r="BG174" s="317">
        <f>(COUNTIF($D174:$AI174,"LL")+DL174)*(AS174-'Datos Mes'!$B$23)</f>
        <v>0</v>
      </c>
      <c r="BH174" s="474">
        <f t="shared" si="321"/>
        <v>0</v>
      </c>
      <c r="BI174" s="402"/>
      <c r="BJ174" s="403"/>
      <c r="BK174" s="403"/>
      <c r="BL174" s="403"/>
      <c r="BM174" s="403"/>
      <c r="BN174" s="403"/>
      <c r="BO174" s="403"/>
      <c r="BP174" s="403"/>
      <c r="BQ174" s="403"/>
      <c r="BR174" s="403"/>
      <c r="BS174" s="403"/>
      <c r="BT174" s="404"/>
      <c r="BU174" s="404"/>
      <c r="BV174" s="404"/>
      <c r="BW174" s="405"/>
      <c r="BX174" s="406"/>
      <c r="BY174" s="403"/>
      <c r="BZ174" s="403"/>
      <c r="CA174" s="407"/>
      <c r="CB174" s="407"/>
      <c r="CC174" s="408"/>
      <c r="CD174" s="408"/>
      <c r="CE174" s="408"/>
      <c r="CF174" s="408"/>
      <c r="CG174" s="408"/>
      <c r="CH174" s="407"/>
      <c r="CI174" s="407"/>
      <c r="CJ174" s="408"/>
      <c r="CK174" s="408"/>
      <c r="CL174" s="408"/>
      <c r="CM174" s="408"/>
      <c r="CN174" s="408"/>
      <c r="CO174" s="407"/>
      <c r="CP174" s="409"/>
      <c r="CQ174" s="410"/>
      <c r="CR174" s="411"/>
      <c r="CS174" s="410"/>
      <c r="CT174" s="410"/>
      <c r="CU174" s="410"/>
      <c r="CV174" s="410"/>
      <c r="CW174" s="410"/>
      <c r="CX174" s="404"/>
      <c r="CY174" s="404"/>
      <c r="CZ174" s="320">
        <f t="shared" si="322"/>
        <v>0</v>
      </c>
      <c r="DA174" s="321"/>
      <c r="DB174" s="414"/>
      <c r="DC174" s="322">
        <f t="shared" si="323"/>
        <v>0</v>
      </c>
      <c r="DD174" s="413"/>
      <c r="DE174" s="414"/>
      <c r="DF174" s="323">
        <f t="shared" si="324"/>
        <v>0</v>
      </c>
      <c r="DG174" s="323">
        <f t="shared" si="325"/>
        <v>0</v>
      </c>
      <c r="DH174" s="324">
        <f t="shared" si="326"/>
        <v>0</v>
      </c>
      <c r="DI174" s="325">
        <f t="shared" si="327"/>
        <v>0</v>
      </c>
      <c r="DJ174" s="177"/>
      <c r="DK174" s="315">
        <f t="shared" si="328"/>
        <v>0</v>
      </c>
      <c r="DL174" s="315">
        <f t="shared" si="329"/>
        <v>0</v>
      </c>
      <c r="DM174" s="315">
        <f t="shared" si="330"/>
        <v>0</v>
      </c>
      <c r="DN174" s="415"/>
      <c r="DO174" s="416"/>
      <c r="DP174" s="416"/>
      <c r="DQ174" s="416"/>
      <c r="DR174" s="417"/>
      <c r="DS174" s="416"/>
      <c r="DT174" s="416"/>
      <c r="DU174" s="416"/>
      <c r="DV174" s="418"/>
      <c r="DW174" s="416"/>
      <c r="DX174" s="416"/>
      <c r="DY174" s="419"/>
      <c r="DZ174" s="419"/>
      <c r="EA174" s="420"/>
      <c r="EB174" s="313"/>
      <c r="EC174" s="329" t="s">
        <v>133</v>
      </c>
      <c r="EF174" s="330">
        <f>'Datos Mes'!$B$23</f>
        <v>7000</v>
      </c>
      <c r="EG174" s="330">
        <f t="shared" si="331"/>
        <v>0</v>
      </c>
      <c r="EH174" s="330">
        <f t="shared" si="332"/>
        <v>0</v>
      </c>
      <c r="EI174" s="330" t="e">
        <f t="shared" si="333"/>
        <v>#DIV/0!</v>
      </c>
      <c r="EJ174" s="330" t="e">
        <f t="shared" si="334"/>
        <v>#DIV/0!</v>
      </c>
      <c r="EK174" s="330">
        <f t="shared" si="335"/>
        <v>0</v>
      </c>
      <c r="EL174" s="330">
        <f t="shared" si="336"/>
        <v>0</v>
      </c>
      <c r="EM174" s="330">
        <f t="shared" si="337"/>
        <v>0</v>
      </c>
      <c r="EN174" s="330">
        <f>'Datos Mes'!$B$24*AL174</f>
        <v>0</v>
      </c>
      <c r="EO174" s="330" t="e">
        <f>IF(SUM(EH174:EN174)&gt;'Datos Mes'!$B$21,'Datos Mes'!$B$21,SUM(EH174:EN174))</f>
        <v>#DIV/0!</v>
      </c>
      <c r="EP174" s="330" t="e">
        <f>IF(SUM(EH174:EN174)&gt;'Datos Mes'!$B$21,SUM(EH174:EN174)-EO174,0)</f>
        <v>#DIV/0!</v>
      </c>
      <c r="EQ174" s="330"/>
      <c r="ER174" s="330" t="e">
        <f>LOOKUP(EO174/AL174,'Datos Mes'!$B$75:$B$82,'Datos Mes'!$C$75:$C$82)*EQ174</f>
        <v>#DIV/0!</v>
      </c>
      <c r="ES174" s="330">
        <f>'Datos Mes'!$B$25*$AQ174</f>
        <v>0</v>
      </c>
      <c r="ET174" s="330">
        <f>'Datos Mes'!$B$26*$AQ174</f>
        <v>0</v>
      </c>
      <c r="EU174" s="330">
        <f t="shared" si="338"/>
        <v>0</v>
      </c>
      <c r="EV174" s="331" t="e">
        <f t="shared" si="339"/>
        <v>#DIV/0!</v>
      </c>
      <c r="EW174" s="455" t="s">
        <v>244</v>
      </c>
      <c r="EX174" s="457"/>
      <c r="EY174" s="331" t="e">
        <f>'Datos Mes'!$B$28*EO174</f>
        <v>#DIV/0!</v>
      </c>
      <c r="EZ174" s="331" t="e">
        <f>IF(EX174*'Datos Mes'!$B$19-EY174&gt;0,EX174*'Datos Mes'!$B$19-EY174,0)</f>
        <v>#DIV/0!</v>
      </c>
      <c r="FA174" s="456" t="s">
        <v>233</v>
      </c>
      <c r="FB174" s="455" t="s">
        <v>245</v>
      </c>
      <c r="FC174" s="333"/>
      <c r="FD174" s="331" t="e">
        <f t="shared" si="340"/>
        <v>#DIV/0!</v>
      </c>
      <c r="FE174" s="331" t="e">
        <f>IF(SUM(EH174:EN174)&gt;'Datos Mes'!$B$22,'Datos Mes'!$B$22,SUM(EH174:EN174))</f>
        <v>#DIV/0!</v>
      </c>
      <c r="FF174" s="331" t="e">
        <f>FE174*'Datos Mes'!$B$30</f>
        <v>#DIV/0!</v>
      </c>
      <c r="FG174" s="331" t="e">
        <f t="shared" si="341"/>
        <v>#DIV/0!</v>
      </c>
      <c r="FH174" s="331" t="e">
        <f t="shared" si="342"/>
        <v>#DIV/0!</v>
      </c>
      <c r="FI174" s="334" t="e">
        <f>LOOKUP(FH174,'Datos Mes'!$B$54:$B$69,'Datos Mes'!$C$54:$C$69)</f>
        <v>#DIV/0!</v>
      </c>
      <c r="FJ174" s="331" t="e">
        <f>LOOKUP(FH174,'Datos Mes'!$B$54:$B$69,'Datos Mes'!$E$54:$E$69)</f>
        <v>#DIV/0!</v>
      </c>
      <c r="FK174" s="331" t="e">
        <f t="shared" si="343"/>
        <v>#DIV/0!</v>
      </c>
      <c r="FL174" s="331">
        <f t="shared" si="344"/>
        <v>0</v>
      </c>
      <c r="FM174" s="331">
        <f t="shared" si="345"/>
        <v>0</v>
      </c>
      <c r="FN174" s="331">
        <f t="shared" si="346"/>
        <v>0</v>
      </c>
      <c r="FO174" s="331" t="e">
        <f t="shared" si="347"/>
        <v>#DIV/0!</v>
      </c>
      <c r="FP174" s="331" t="e">
        <f t="shared" si="348"/>
        <v>#DIV/0!</v>
      </c>
      <c r="FQ174" s="335" t="e">
        <f t="shared" si="349"/>
        <v>#DIV/0!</v>
      </c>
      <c r="FS174" s="331" t="e">
        <f t="shared" si="350"/>
        <v>#DIV/0!</v>
      </c>
      <c r="FT174" s="331" t="e">
        <f>IF($FB174="Activo",LOOKUP($FA174,'Datos Mes'!$A$87:$A$92,'Datos Mes'!$C$87:$C$92),0)*$EO174</f>
        <v>#DIV/0!</v>
      </c>
      <c r="FU174" s="331" t="e">
        <f>IF($FB174="Activo",'Datos Mes'!$B$31,0)*$EO174</f>
        <v>#DIV/0!</v>
      </c>
      <c r="FV174" s="331" t="e">
        <f>'Datos Mes'!$B$32*$EO174</f>
        <v>#DIV/0!</v>
      </c>
      <c r="FW174" s="331" t="e">
        <f>'Datos Mes'!$D$28*$EO174</f>
        <v>#DIV/0!</v>
      </c>
      <c r="FX174" s="331" t="e">
        <f t="shared" si="351"/>
        <v>#DIV/0!</v>
      </c>
      <c r="FY174" s="331" t="e">
        <f t="shared" si="309"/>
        <v>#DIV/0!</v>
      </c>
      <c r="FZ174" s="331" t="e">
        <f t="shared" si="310"/>
        <v>#DIV/0!</v>
      </c>
      <c r="GA174" s="331">
        <f>(AS174+'Datos Mes'!B$24)*30/12</f>
        <v>9035.326086956522</v>
      </c>
      <c r="GB174" s="331" t="e">
        <f t="shared" si="352"/>
        <v>#DIV/0!</v>
      </c>
      <c r="GC174" s="331" t="e">
        <f t="shared" si="353"/>
        <v>#DIV/0!</v>
      </c>
      <c r="GD174" s="333" t="e">
        <f t="shared" si="354"/>
        <v>#DIV/0!</v>
      </c>
    </row>
    <row r="175" spans="1:186" s="329" customFormat="1" ht="15.75" customHeight="1">
      <c r="A175" s="421"/>
      <c r="B175" s="421"/>
      <c r="C175" s="311">
        <f t="shared" si="311"/>
        <v>0</v>
      </c>
      <c r="D175" s="429"/>
      <c r="E175" s="429"/>
      <c r="F175" s="429"/>
      <c r="G175" s="429"/>
      <c r="H175" s="429"/>
      <c r="I175" s="429"/>
      <c r="J175" s="429"/>
      <c r="K175" s="429"/>
      <c r="L175" s="429"/>
      <c r="M175" s="429"/>
      <c r="N175" s="429"/>
      <c r="O175" s="429"/>
      <c r="P175" s="429"/>
      <c r="Q175" s="429"/>
      <c r="R175" s="312"/>
      <c r="S175" s="430"/>
      <c r="T175" s="429"/>
      <c r="U175" s="429"/>
      <c r="V175" s="429"/>
      <c r="W175" s="429"/>
      <c r="X175" s="429"/>
      <c r="Y175" s="429"/>
      <c r="Z175" s="429"/>
      <c r="AA175" s="429"/>
      <c r="AB175" s="429"/>
      <c r="AC175" s="429"/>
      <c r="AD175" s="429"/>
      <c r="AE175" s="429"/>
      <c r="AF175" s="429"/>
      <c r="AG175" s="429"/>
      <c r="AH175" s="429"/>
      <c r="AI175" s="431"/>
      <c r="AJ175" s="328"/>
      <c r="AK175" s="314">
        <f t="shared" si="313"/>
        <v>0</v>
      </c>
      <c r="AL175" s="469">
        <f t="shared" si="314"/>
        <v>0</v>
      </c>
      <c r="AM175" s="469">
        <f t="shared" si="315"/>
        <v>0</v>
      </c>
      <c r="AN175" s="470">
        <f t="shared" si="316"/>
        <v>0</v>
      </c>
      <c r="AO175" s="469">
        <f t="shared" si="307"/>
        <v>0</v>
      </c>
      <c r="AP175" s="469">
        <f t="shared" si="308"/>
        <v>0</v>
      </c>
      <c r="AQ175" s="471">
        <f t="shared" si="317"/>
        <v>0</v>
      </c>
      <c r="AR175" s="472">
        <f t="shared" si="312"/>
        <v>0</v>
      </c>
      <c r="AS175" s="422"/>
      <c r="AT175" s="423">
        <f t="shared" si="318"/>
        <v>0</v>
      </c>
      <c r="AU175" s="422"/>
      <c r="AV175" s="315">
        <f t="shared" si="319"/>
        <v>0</v>
      </c>
      <c r="AW175" s="422"/>
      <c r="AX175" s="422"/>
      <c r="AY175" s="315">
        <f t="shared" si="320"/>
        <v>0</v>
      </c>
      <c r="AZ175" s="315">
        <f>(AQ175)*'Datos Mes'!$B$27+DB175</f>
        <v>0</v>
      </c>
      <c r="BA175" s="421"/>
      <c r="BB175" s="427"/>
      <c r="BC175" s="438"/>
      <c r="BF175" s="473"/>
      <c r="BG175" s="317">
        <f>(COUNTIF($D175:$AI175,"LL")+DL175)*(AS175-'Datos Mes'!$B$23)</f>
        <v>0</v>
      </c>
      <c r="BH175" s="474">
        <f t="shared" si="321"/>
        <v>0</v>
      </c>
      <c r="BI175" s="402"/>
      <c r="BJ175" s="403"/>
      <c r="BK175" s="403"/>
      <c r="BL175" s="403"/>
      <c r="BM175" s="403"/>
      <c r="BN175" s="403"/>
      <c r="BO175" s="403"/>
      <c r="BP175" s="403"/>
      <c r="BQ175" s="403"/>
      <c r="BR175" s="403"/>
      <c r="BS175" s="403"/>
      <c r="BT175" s="404"/>
      <c r="BU175" s="404"/>
      <c r="BV175" s="404"/>
      <c r="BW175" s="405"/>
      <c r="BX175" s="406"/>
      <c r="BY175" s="403"/>
      <c r="BZ175" s="403"/>
      <c r="CA175" s="407"/>
      <c r="CB175" s="407"/>
      <c r="CC175" s="408"/>
      <c r="CD175" s="408"/>
      <c r="CE175" s="408"/>
      <c r="CF175" s="408"/>
      <c r="CG175" s="408"/>
      <c r="CH175" s="407"/>
      <c r="CI175" s="407"/>
      <c r="CJ175" s="408"/>
      <c r="CK175" s="408"/>
      <c r="CL175" s="408"/>
      <c r="CM175" s="408"/>
      <c r="CN175" s="408"/>
      <c r="CO175" s="407"/>
      <c r="CP175" s="409"/>
      <c r="CQ175" s="410"/>
      <c r="CR175" s="411"/>
      <c r="CS175" s="410"/>
      <c r="CT175" s="410"/>
      <c r="CU175" s="410"/>
      <c r="CV175" s="410"/>
      <c r="CW175" s="410"/>
      <c r="CX175" s="404"/>
      <c r="CY175" s="404"/>
      <c r="CZ175" s="320">
        <f t="shared" si="322"/>
        <v>0</v>
      </c>
      <c r="DA175" s="321"/>
      <c r="DB175" s="414"/>
      <c r="DC175" s="322">
        <f t="shared" si="323"/>
        <v>0</v>
      </c>
      <c r="DD175" s="413"/>
      <c r="DE175" s="414"/>
      <c r="DF175" s="323">
        <f t="shared" si="324"/>
        <v>0</v>
      </c>
      <c r="DG175" s="323">
        <f t="shared" si="325"/>
        <v>0</v>
      </c>
      <c r="DH175" s="324">
        <f t="shared" si="326"/>
        <v>0</v>
      </c>
      <c r="DI175" s="325">
        <f t="shared" si="327"/>
        <v>0</v>
      </c>
      <c r="DJ175" s="177"/>
      <c r="DK175" s="315">
        <f t="shared" si="328"/>
        <v>0</v>
      </c>
      <c r="DL175" s="315">
        <f t="shared" si="329"/>
        <v>0</v>
      </c>
      <c r="DM175" s="315">
        <f t="shared" si="330"/>
        <v>0</v>
      </c>
      <c r="DN175" s="415"/>
      <c r="DO175" s="416"/>
      <c r="DP175" s="416"/>
      <c r="DQ175" s="416"/>
      <c r="DR175" s="417"/>
      <c r="DS175" s="416"/>
      <c r="DT175" s="416"/>
      <c r="DU175" s="416"/>
      <c r="DV175" s="418"/>
      <c r="DW175" s="416"/>
      <c r="DX175" s="416"/>
      <c r="DY175" s="419"/>
      <c r="DZ175" s="419"/>
      <c r="EA175" s="420"/>
      <c r="EB175" s="313"/>
      <c r="EC175" s="329" t="s">
        <v>133</v>
      </c>
      <c r="EF175" s="330">
        <f>'Datos Mes'!$B$23</f>
        <v>7000</v>
      </c>
      <c r="EG175" s="330">
        <f t="shared" si="331"/>
        <v>0</v>
      </c>
      <c r="EH175" s="330">
        <f t="shared" si="332"/>
        <v>0</v>
      </c>
      <c r="EI175" s="330" t="e">
        <f t="shared" si="333"/>
        <v>#DIV/0!</v>
      </c>
      <c r="EJ175" s="330" t="e">
        <f t="shared" si="334"/>
        <v>#DIV/0!</v>
      </c>
      <c r="EK175" s="330">
        <f t="shared" si="335"/>
        <v>0</v>
      </c>
      <c r="EL175" s="330">
        <f t="shared" si="336"/>
        <v>0</v>
      </c>
      <c r="EM175" s="330">
        <f t="shared" si="337"/>
        <v>0</v>
      </c>
      <c r="EN175" s="330">
        <f>'Datos Mes'!$B$24*AL175</f>
        <v>0</v>
      </c>
      <c r="EO175" s="330" t="e">
        <f>IF(SUM(EH175:EN175)&gt;'Datos Mes'!$B$21,'Datos Mes'!$B$21,SUM(EH175:EN175))</f>
        <v>#DIV/0!</v>
      </c>
      <c r="EP175" s="330" t="e">
        <f>IF(SUM(EH175:EN175)&gt;'Datos Mes'!$B$21,SUM(EH175:EN175)-EO175,0)</f>
        <v>#DIV/0!</v>
      </c>
      <c r="EQ175" s="330"/>
      <c r="ER175" s="330" t="e">
        <f>LOOKUP(EO175/AL175,'Datos Mes'!$B$75:$B$82,'Datos Mes'!$C$75:$C$82)*EQ175</f>
        <v>#DIV/0!</v>
      </c>
      <c r="ES175" s="330">
        <f>'Datos Mes'!$B$25*$AQ175</f>
        <v>0</v>
      </c>
      <c r="ET175" s="330">
        <f>'Datos Mes'!$B$26*$AQ175</f>
        <v>0</v>
      </c>
      <c r="EU175" s="330">
        <f t="shared" si="338"/>
        <v>0</v>
      </c>
      <c r="EV175" s="331" t="e">
        <f t="shared" si="339"/>
        <v>#DIV/0!</v>
      </c>
      <c r="EW175" s="455" t="s">
        <v>244</v>
      </c>
      <c r="EX175" s="457"/>
      <c r="EY175" s="331" t="e">
        <f>'Datos Mes'!$B$28*EO175</f>
        <v>#DIV/0!</v>
      </c>
      <c r="EZ175" s="331" t="e">
        <f>IF(EX175*'Datos Mes'!$B$19-EY175&gt;0,EX175*'Datos Mes'!$B$19-EY175,0)</f>
        <v>#DIV/0!</v>
      </c>
      <c r="FA175" s="456" t="s">
        <v>233</v>
      </c>
      <c r="FB175" s="455" t="s">
        <v>245</v>
      </c>
      <c r="FC175" s="333"/>
      <c r="FD175" s="331" t="e">
        <f t="shared" si="340"/>
        <v>#DIV/0!</v>
      </c>
      <c r="FE175" s="331" t="e">
        <f>IF(SUM(EH175:EN175)&gt;'Datos Mes'!$B$22,'Datos Mes'!$B$22,SUM(EH175:EN175))</f>
        <v>#DIV/0!</v>
      </c>
      <c r="FF175" s="331" t="e">
        <f>FE175*'Datos Mes'!$B$30</f>
        <v>#DIV/0!</v>
      </c>
      <c r="FG175" s="331" t="e">
        <f t="shared" si="341"/>
        <v>#DIV/0!</v>
      </c>
      <c r="FH175" s="331" t="e">
        <f t="shared" si="342"/>
        <v>#DIV/0!</v>
      </c>
      <c r="FI175" s="334" t="e">
        <f>LOOKUP(FH175,'Datos Mes'!$B$54:$B$69,'Datos Mes'!$C$54:$C$69)</f>
        <v>#DIV/0!</v>
      </c>
      <c r="FJ175" s="331" t="e">
        <f>LOOKUP(FH175,'Datos Mes'!$B$54:$B$69,'Datos Mes'!$E$54:$E$69)</f>
        <v>#DIV/0!</v>
      </c>
      <c r="FK175" s="331" t="e">
        <f t="shared" si="343"/>
        <v>#DIV/0!</v>
      </c>
      <c r="FL175" s="331">
        <f t="shared" si="344"/>
        <v>0</v>
      </c>
      <c r="FM175" s="331">
        <f t="shared" si="345"/>
        <v>0</v>
      </c>
      <c r="FN175" s="331">
        <f t="shared" si="346"/>
        <v>0</v>
      </c>
      <c r="FO175" s="331" t="e">
        <f t="shared" si="347"/>
        <v>#DIV/0!</v>
      </c>
      <c r="FP175" s="331" t="e">
        <f t="shared" si="348"/>
        <v>#DIV/0!</v>
      </c>
      <c r="FQ175" s="335" t="e">
        <f t="shared" si="349"/>
        <v>#DIV/0!</v>
      </c>
      <c r="FS175" s="331" t="e">
        <f t="shared" si="350"/>
        <v>#DIV/0!</v>
      </c>
      <c r="FT175" s="331" t="e">
        <f>IF($FB175="Activo",LOOKUP($FA175,'Datos Mes'!$A$87:$A$92,'Datos Mes'!$C$87:$C$92),0)*$EO175</f>
        <v>#DIV/0!</v>
      </c>
      <c r="FU175" s="331" t="e">
        <f>IF($FB175="Activo",'Datos Mes'!$B$31,0)*$EO175</f>
        <v>#DIV/0!</v>
      </c>
      <c r="FV175" s="331" t="e">
        <f>'Datos Mes'!$B$32*$EO175</f>
        <v>#DIV/0!</v>
      </c>
      <c r="FW175" s="331" t="e">
        <f>'Datos Mes'!$D$28*$EO175</f>
        <v>#DIV/0!</v>
      </c>
      <c r="FX175" s="331" t="e">
        <f t="shared" si="351"/>
        <v>#DIV/0!</v>
      </c>
      <c r="FY175" s="331" t="e">
        <f t="shared" si="309"/>
        <v>#DIV/0!</v>
      </c>
      <c r="FZ175" s="331" t="e">
        <f t="shared" si="310"/>
        <v>#DIV/0!</v>
      </c>
      <c r="GA175" s="331">
        <f>(AS175+'Datos Mes'!B$24)*30/12</f>
        <v>9035.326086956522</v>
      </c>
      <c r="GB175" s="331" t="e">
        <f t="shared" si="352"/>
        <v>#DIV/0!</v>
      </c>
      <c r="GC175" s="331" t="e">
        <f t="shared" si="353"/>
        <v>#DIV/0!</v>
      </c>
      <c r="GD175" s="333" t="e">
        <f t="shared" si="354"/>
        <v>#DIV/0!</v>
      </c>
    </row>
    <row r="176" spans="1:186" s="329" customFormat="1" ht="15.75" customHeight="1">
      <c r="A176" s="421"/>
      <c r="B176" s="421"/>
      <c r="C176" s="311">
        <f t="shared" si="311"/>
        <v>0</v>
      </c>
      <c r="D176" s="429"/>
      <c r="E176" s="429"/>
      <c r="F176" s="429"/>
      <c r="G176" s="429"/>
      <c r="H176" s="429"/>
      <c r="I176" s="429"/>
      <c r="J176" s="429"/>
      <c r="K176" s="429"/>
      <c r="L176" s="429"/>
      <c r="M176" s="429"/>
      <c r="N176" s="429"/>
      <c r="O176" s="429"/>
      <c r="P176" s="429"/>
      <c r="Q176" s="429"/>
      <c r="R176" s="312"/>
      <c r="S176" s="430"/>
      <c r="T176" s="429"/>
      <c r="U176" s="429"/>
      <c r="V176" s="429"/>
      <c r="W176" s="429"/>
      <c r="X176" s="429"/>
      <c r="Y176" s="429"/>
      <c r="Z176" s="429"/>
      <c r="AA176" s="429"/>
      <c r="AB176" s="429"/>
      <c r="AC176" s="429"/>
      <c r="AD176" s="429"/>
      <c r="AE176" s="429"/>
      <c r="AF176" s="429"/>
      <c r="AG176" s="429"/>
      <c r="AH176" s="429"/>
      <c r="AI176" s="431"/>
      <c r="AJ176" s="328"/>
      <c r="AK176" s="314">
        <f t="shared" si="313"/>
        <v>0</v>
      </c>
      <c r="AL176" s="469">
        <f t="shared" si="314"/>
        <v>0</v>
      </c>
      <c r="AM176" s="469">
        <f t="shared" si="315"/>
        <v>0</v>
      </c>
      <c r="AN176" s="470">
        <f t="shared" si="316"/>
        <v>0</v>
      </c>
      <c r="AO176" s="469">
        <f t="shared" si="307"/>
        <v>0</v>
      </c>
      <c r="AP176" s="469">
        <f t="shared" si="308"/>
        <v>0</v>
      </c>
      <c r="AQ176" s="471">
        <f t="shared" si="317"/>
        <v>0</v>
      </c>
      <c r="AR176" s="472">
        <f t="shared" si="312"/>
        <v>0</v>
      </c>
      <c r="AS176" s="422"/>
      <c r="AT176" s="423">
        <f t="shared" si="318"/>
        <v>0</v>
      </c>
      <c r="AU176" s="422"/>
      <c r="AV176" s="315">
        <f t="shared" si="319"/>
        <v>0</v>
      </c>
      <c r="AW176" s="422"/>
      <c r="AX176" s="422"/>
      <c r="AY176" s="315">
        <f t="shared" si="320"/>
        <v>0</v>
      </c>
      <c r="AZ176" s="315">
        <f>(AQ176)*'Datos Mes'!$B$27+DB176</f>
        <v>0</v>
      </c>
      <c r="BA176" s="421"/>
      <c r="BB176" s="427"/>
      <c r="BC176" s="438"/>
      <c r="BF176" s="473"/>
      <c r="BG176" s="317">
        <f>(COUNTIF($D176:$AI176,"LL")+DL176)*(AS176-'Datos Mes'!$B$23)</f>
        <v>0</v>
      </c>
      <c r="BH176" s="474">
        <f t="shared" si="321"/>
        <v>0</v>
      </c>
      <c r="BI176" s="402"/>
      <c r="BJ176" s="403"/>
      <c r="BK176" s="403"/>
      <c r="BL176" s="403"/>
      <c r="BM176" s="403"/>
      <c r="BN176" s="403"/>
      <c r="BO176" s="403"/>
      <c r="BP176" s="403"/>
      <c r="BQ176" s="403"/>
      <c r="BR176" s="403"/>
      <c r="BS176" s="403"/>
      <c r="BT176" s="404"/>
      <c r="BU176" s="404"/>
      <c r="BV176" s="404"/>
      <c r="BW176" s="405"/>
      <c r="BX176" s="406"/>
      <c r="BY176" s="403"/>
      <c r="BZ176" s="403"/>
      <c r="CA176" s="407"/>
      <c r="CB176" s="407"/>
      <c r="CC176" s="408"/>
      <c r="CD176" s="408"/>
      <c r="CE176" s="408"/>
      <c r="CF176" s="408"/>
      <c r="CG176" s="408"/>
      <c r="CH176" s="407"/>
      <c r="CI176" s="407"/>
      <c r="CJ176" s="408"/>
      <c r="CK176" s="408"/>
      <c r="CL176" s="408"/>
      <c r="CM176" s="408"/>
      <c r="CN176" s="408"/>
      <c r="CO176" s="407"/>
      <c r="CP176" s="409"/>
      <c r="CQ176" s="410"/>
      <c r="CR176" s="411"/>
      <c r="CS176" s="410"/>
      <c r="CT176" s="410"/>
      <c r="CU176" s="410"/>
      <c r="CV176" s="410"/>
      <c r="CW176" s="410"/>
      <c r="CX176" s="404"/>
      <c r="CY176" s="404"/>
      <c r="CZ176" s="320">
        <f t="shared" si="322"/>
        <v>0</v>
      </c>
      <c r="DA176" s="321"/>
      <c r="DB176" s="414"/>
      <c r="DC176" s="322">
        <f t="shared" si="323"/>
        <v>0</v>
      </c>
      <c r="DD176" s="413"/>
      <c r="DE176" s="414"/>
      <c r="DF176" s="323">
        <f t="shared" si="324"/>
        <v>0</v>
      </c>
      <c r="DG176" s="323">
        <f t="shared" si="325"/>
        <v>0</v>
      </c>
      <c r="DH176" s="324">
        <f t="shared" si="326"/>
        <v>0</v>
      </c>
      <c r="DI176" s="325">
        <f t="shared" si="327"/>
        <v>0</v>
      </c>
      <c r="DJ176" s="177"/>
      <c r="DK176" s="315">
        <f t="shared" si="328"/>
        <v>0</v>
      </c>
      <c r="DL176" s="315">
        <f t="shared" si="329"/>
        <v>0</v>
      </c>
      <c r="DM176" s="315">
        <f t="shared" si="330"/>
        <v>0</v>
      </c>
      <c r="DN176" s="415"/>
      <c r="DO176" s="416"/>
      <c r="DP176" s="416"/>
      <c r="DQ176" s="416"/>
      <c r="DR176" s="417"/>
      <c r="DS176" s="416"/>
      <c r="DT176" s="416"/>
      <c r="DU176" s="416"/>
      <c r="DV176" s="418"/>
      <c r="DW176" s="416"/>
      <c r="DX176" s="416"/>
      <c r="DY176" s="419"/>
      <c r="DZ176" s="419"/>
      <c r="EA176" s="420"/>
      <c r="EB176" s="313"/>
      <c r="EC176" s="329" t="s">
        <v>133</v>
      </c>
      <c r="EF176" s="330">
        <f>'Datos Mes'!$B$23</f>
        <v>7000</v>
      </c>
      <c r="EG176" s="330">
        <f t="shared" si="331"/>
        <v>0</v>
      </c>
      <c r="EH176" s="330">
        <f t="shared" si="332"/>
        <v>0</v>
      </c>
      <c r="EI176" s="330" t="e">
        <f t="shared" si="333"/>
        <v>#DIV/0!</v>
      </c>
      <c r="EJ176" s="330" t="e">
        <f t="shared" si="334"/>
        <v>#DIV/0!</v>
      </c>
      <c r="EK176" s="330">
        <f t="shared" si="335"/>
        <v>0</v>
      </c>
      <c r="EL176" s="330">
        <f t="shared" si="336"/>
        <v>0</v>
      </c>
      <c r="EM176" s="330">
        <f t="shared" si="337"/>
        <v>0</v>
      </c>
      <c r="EN176" s="330">
        <f>'Datos Mes'!$B$24*AL176</f>
        <v>0</v>
      </c>
      <c r="EO176" s="330" t="e">
        <f>IF(SUM(EH176:EN176)&gt;'Datos Mes'!$B$21,'Datos Mes'!$B$21,SUM(EH176:EN176))</f>
        <v>#DIV/0!</v>
      </c>
      <c r="EP176" s="330" t="e">
        <f>IF(SUM(EH176:EN176)&gt;'Datos Mes'!$B$21,SUM(EH176:EN176)-EO176,0)</f>
        <v>#DIV/0!</v>
      </c>
      <c r="EQ176" s="330"/>
      <c r="ER176" s="330" t="e">
        <f>LOOKUP(EO176/AL176,'Datos Mes'!$B$75:$B$82,'Datos Mes'!$C$75:$C$82)*EQ176</f>
        <v>#DIV/0!</v>
      </c>
      <c r="ES176" s="330">
        <f>'Datos Mes'!$B$25*$AQ176</f>
        <v>0</v>
      </c>
      <c r="ET176" s="330">
        <f>'Datos Mes'!$B$26*$AQ176</f>
        <v>0</v>
      </c>
      <c r="EU176" s="330">
        <f t="shared" si="338"/>
        <v>0</v>
      </c>
      <c r="EV176" s="331" t="e">
        <f t="shared" si="339"/>
        <v>#DIV/0!</v>
      </c>
      <c r="EW176" s="455" t="s">
        <v>244</v>
      </c>
      <c r="EX176" s="457"/>
      <c r="EY176" s="331" t="e">
        <f>'Datos Mes'!$B$28*EO176</f>
        <v>#DIV/0!</v>
      </c>
      <c r="EZ176" s="331" t="e">
        <f>IF(EX176*'Datos Mes'!$B$19-EY176&gt;0,EX176*'Datos Mes'!$B$19-EY176,0)</f>
        <v>#DIV/0!</v>
      </c>
      <c r="FA176" s="456" t="s">
        <v>233</v>
      </c>
      <c r="FB176" s="455" t="s">
        <v>245</v>
      </c>
      <c r="FC176" s="333"/>
      <c r="FD176" s="331" t="e">
        <f t="shared" si="340"/>
        <v>#DIV/0!</v>
      </c>
      <c r="FE176" s="331" t="e">
        <f>IF(SUM(EH176:EN176)&gt;'Datos Mes'!$B$22,'Datos Mes'!$B$22,SUM(EH176:EN176))</f>
        <v>#DIV/0!</v>
      </c>
      <c r="FF176" s="331" t="e">
        <f>FE176*'Datos Mes'!$B$30</f>
        <v>#DIV/0!</v>
      </c>
      <c r="FG176" s="331" t="e">
        <f t="shared" si="341"/>
        <v>#DIV/0!</v>
      </c>
      <c r="FH176" s="331" t="e">
        <f t="shared" si="342"/>
        <v>#DIV/0!</v>
      </c>
      <c r="FI176" s="334" t="e">
        <f>LOOKUP(FH176,'Datos Mes'!$B$54:$B$69,'Datos Mes'!$C$54:$C$69)</f>
        <v>#DIV/0!</v>
      </c>
      <c r="FJ176" s="331" t="e">
        <f>LOOKUP(FH176,'Datos Mes'!$B$54:$B$69,'Datos Mes'!$E$54:$E$69)</f>
        <v>#DIV/0!</v>
      </c>
      <c r="FK176" s="331" t="e">
        <f t="shared" si="343"/>
        <v>#DIV/0!</v>
      </c>
      <c r="FL176" s="331">
        <f t="shared" si="344"/>
        <v>0</v>
      </c>
      <c r="FM176" s="331">
        <f t="shared" si="345"/>
        <v>0</v>
      </c>
      <c r="FN176" s="331">
        <f t="shared" si="346"/>
        <v>0</v>
      </c>
      <c r="FO176" s="331" t="e">
        <f t="shared" si="347"/>
        <v>#DIV/0!</v>
      </c>
      <c r="FP176" s="331" t="e">
        <f t="shared" si="348"/>
        <v>#DIV/0!</v>
      </c>
      <c r="FQ176" s="335" t="e">
        <f t="shared" si="349"/>
        <v>#DIV/0!</v>
      </c>
      <c r="FS176" s="331" t="e">
        <f t="shared" si="350"/>
        <v>#DIV/0!</v>
      </c>
      <c r="FT176" s="331" t="e">
        <f>IF($FB176="Activo",LOOKUP($FA176,'Datos Mes'!$A$87:$A$92,'Datos Mes'!$C$87:$C$92),0)*$EO176</f>
        <v>#DIV/0!</v>
      </c>
      <c r="FU176" s="331" t="e">
        <f>IF($FB176="Activo",'Datos Mes'!$B$31,0)*$EO176</f>
        <v>#DIV/0!</v>
      </c>
      <c r="FV176" s="331" t="e">
        <f>'Datos Mes'!$B$32*$EO176</f>
        <v>#DIV/0!</v>
      </c>
      <c r="FW176" s="331" t="e">
        <f>'Datos Mes'!$D$28*$EO176</f>
        <v>#DIV/0!</v>
      </c>
      <c r="FX176" s="331" t="e">
        <f t="shared" si="351"/>
        <v>#DIV/0!</v>
      </c>
      <c r="FY176" s="331" t="e">
        <f t="shared" si="309"/>
        <v>#DIV/0!</v>
      </c>
      <c r="FZ176" s="331" t="e">
        <f t="shared" si="310"/>
        <v>#DIV/0!</v>
      </c>
      <c r="GA176" s="331">
        <f>(AS176+'Datos Mes'!B$24)*30/12</f>
        <v>9035.326086956522</v>
      </c>
      <c r="GB176" s="331" t="e">
        <f t="shared" si="352"/>
        <v>#DIV/0!</v>
      </c>
      <c r="GC176" s="331" t="e">
        <f t="shared" si="353"/>
        <v>#DIV/0!</v>
      </c>
      <c r="GD176" s="333" t="e">
        <f t="shared" si="354"/>
        <v>#DIV/0!</v>
      </c>
    </row>
    <row r="177" spans="1:186" s="329" customFormat="1" ht="15.75" customHeight="1">
      <c r="A177" s="421"/>
      <c r="B177" s="421"/>
      <c r="C177" s="311">
        <f t="shared" si="311"/>
        <v>0</v>
      </c>
      <c r="D177" s="429"/>
      <c r="E177" s="429"/>
      <c r="F177" s="429"/>
      <c r="G177" s="429"/>
      <c r="H177" s="429"/>
      <c r="I177" s="429"/>
      <c r="J177" s="429"/>
      <c r="K177" s="429"/>
      <c r="L177" s="429"/>
      <c r="M177" s="429"/>
      <c r="N177" s="429"/>
      <c r="O177" s="429"/>
      <c r="P177" s="429"/>
      <c r="Q177" s="429"/>
      <c r="R177" s="312"/>
      <c r="S177" s="430"/>
      <c r="T177" s="429"/>
      <c r="U177" s="429"/>
      <c r="V177" s="429"/>
      <c r="W177" s="429"/>
      <c r="X177" s="429"/>
      <c r="Y177" s="429"/>
      <c r="Z177" s="429"/>
      <c r="AA177" s="429"/>
      <c r="AB177" s="429"/>
      <c r="AC177" s="429"/>
      <c r="AD177" s="429"/>
      <c r="AE177" s="429"/>
      <c r="AF177" s="429"/>
      <c r="AG177" s="429"/>
      <c r="AH177" s="429"/>
      <c r="AI177" s="431"/>
      <c r="AJ177" s="328"/>
      <c r="AK177" s="314">
        <f t="shared" si="313"/>
        <v>0</v>
      </c>
      <c r="AL177" s="469">
        <f t="shared" si="314"/>
        <v>0</v>
      </c>
      <c r="AM177" s="469">
        <f t="shared" si="315"/>
        <v>0</v>
      </c>
      <c r="AN177" s="470">
        <f t="shared" si="316"/>
        <v>0</v>
      </c>
      <c r="AO177" s="469">
        <f t="shared" si="307"/>
        <v>0</v>
      </c>
      <c r="AP177" s="469">
        <f t="shared" si="308"/>
        <v>0</v>
      </c>
      <c r="AQ177" s="471">
        <f t="shared" si="317"/>
        <v>0</v>
      </c>
      <c r="AR177" s="472">
        <f t="shared" si="312"/>
        <v>0</v>
      </c>
      <c r="AS177" s="422"/>
      <c r="AT177" s="423">
        <f t="shared" si="318"/>
        <v>0</v>
      </c>
      <c r="AU177" s="422"/>
      <c r="AV177" s="315">
        <f t="shared" si="319"/>
        <v>0</v>
      </c>
      <c r="AW177" s="422"/>
      <c r="AX177" s="422"/>
      <c r="AY177" s="315">
        <f t="shared" si="320"/>
        <v>0</v>
      </c>
      <c r="AZ177" s="315">
        <f>(AQ177)*'Datos Mes'!$B$27+DB177</f>
        <v>0</v>
      </c>
      <c r="BA177" s="421"/>
      <c r="BB177" s="427"/>
      <c r="BC177" s="438"/>
      <c r="BF177" s="473"/>
      <c r="BG177" s="317">
        <f>(COUNTIF($D177:$AI177,"LL")+DL177)*(AS177-'Datos Mes'!$B$23)</f>
        <v>0</v>
      </c>
      <c r="BH177" s="474">
        <f t="shared" si="321"/>
        <v>0</v>
      </c>
      <c r="BI177" s="402"/>
      <c r="BJ177" s="403"/>
      <c r="BK177" s="403"/>
      <c r="BL177" s="403"/>
      <c r="BM177" s="403"/>
      <c r="BN177" s="403"/>
      <c r="BO177" s="403"/>
      <c r="BP177" s="403"/>
      <c r="BQ177" s="403"/>
      <c r="BR177" s="403"/>
      <c r="BS177" s="403"/>
      <c r="BT177" s="404"/>
      <c r="BU177" s="404"/>
      <c r="BV177" s="404"/>
      <c r="BW177" s="405"/>
      <c r="BX177" s="406"/>
      <c r="BY177" s="403"/>
      <c r="BZ177" s="403"/>
      <c r="CA177" s="407"/>
      <c r="CB177" s="407"/>
      <c r="CC177" s="408"/>
      <c r="CD177" s="408"/>
      <c r="CE177" s="408"/>
      <c r="CF177" s="408"/>
      <c r="CG177" s="408"/>
      <c r="CH177" s="407"/>
      <c r="CI177" s="407"/>
      <c r="CJ177" s="408"/>
      <c r="CK177" s="408"/>
      <c r="CL177" s="408"/>
      <c r="CM177" s="408"/>
      <c r="CN177" s="408"/>
      <c r="CO177" s="407"/>
      <c r="CP177" s="409"/>
      <c r="CQ177" s="410"/>
      <c r="CR177" s="411"/>
      <c r="CS177" s="410"/>
      <c r="CT177" s="410"/>
      <c r="CU177" s="410"/>
      <c r="CV177" s="410"/>
      <c r="CW177" s="410"/>
      <c r="CX177" s="404"/>
      <c r="CY177" s="404"/>
      <c r="CZ177" s="320">
        <f t="shared" si="322"/>
        <v>0</v>
      </c>
      <c r="DA177" s="321"/>
      <c r="DB177" s="414"/>
      <c r="DC177" s="322">
        <f t="shared" si="323"/>
        <v>0</v>
      </c>
      <c r="DD177" s="413"/>
      <c r="DE177" s="414"/>
      <c r="DF177" s="323">
        <f t="shared" si="324"/>
        <v>0</v>
      </c>
      <c r="DG177" s="323">
        <f t="shared" si="325"/>
        <v>0</v>
      </c>
      <c r="DH177" s="324">
        <f t="shared" si="326"/>
        <v>0</v>
      </c>
      <c r="DI177" s="325">
        <f t="shared" si="327"/>
        <v>0</v>
      </c>
      <c r="DJ177" s="177"/>
      <c r="DK177" s="315">
        <f t="shared" si="328"/>
        <v>0</v>
      </c>
      <c r="DL177" s="315">
        <f t="shared" si="329"/>
        <v>0</v>
      </c>
      <c r="DM177" s="315">
        <f t="shared" si="330"/>
        <v>0</v>
      </c>
      <c r="DN177" s="415"/>
      <c r="DO177" s="416"/>
      <c r="DP177" s="416"/>
      <c r="DQ177" s="416"/>
      <c r="DR177" s="417"/>
      <c r="DS177" s="416"/>
      <c r="DT177" s="416"/>
      <c r="DU177" s="416"/>
      <c r="DV177" s="418"/>
      <c r="DW177" s="416"/>
      <c r="DX177" s="416"/>
      <c r="DY177" s="419"/>
      <c r="DZ177" s="419"/>
      <c r="EA177" s="420"/>
      <c r="EB177" s="313"/>
      <c r="EC177" s="329" t="s">
        <v>133</v>
      </c>
      <c r="EF177" s="330">
        <f>'Datos Mes'!$B$23</f>
        <v>7000</v>
      </c>
      <c r="EG177" s="330">
        <f t="shared" si="331"/>
        <v>0</v>
      </c>
      <c r="EH177" s="330">
        <f t="shared" si="332"/>
        <v>0</v>
      </c>
      <c r="EI177" s="330" t="e">
        <f t="shared" si="333"/>
        <v>#DIV/0!</v>
      </c>
      <c r="EJ177" s="330" t="e">
        <f t="shared" si="334"/>
        <v>#DIV/0!</v>
      </c>
      <c r="EK177" s="330">
        <f t="shared" si="335"/>
        <v>0</v>
      </c>
      <c r="EL177" s="330">
        <f t="shared" si="336"/>
        <v>0</v>
      </c>
      <c r="EM177" s="330">
        <f t="shared" si="337"/>
        <v>0</v>
      </c>
      <c r="EN177" s="330">
        <f>'Datos Mes'!$B$24*AL177</f>
        <v>0</v>
      </c>
      <c r="EO177" s="330" t="e">
        <f>IF(SUM(EH177:EN177)&gt;'Datos Mes'!$B$21,'Datos Mes'!$B$21,SUM(EH177:EN177))</f>
        <v>#DIV/0!</v>
      </c>
      <c r="EP177" s="330" t="e">
        <f>IF(SUM(EH177:EN177)&gt;'Datos Mes'!$B$21,SUM(EH177:EN177)-EO177,0)</f>
        <v>#DIV/0!</v>
      </c>
      <c r="EQ177" s="330"/>
      <c r="ER177" s="330" t="e">
        <f>LOOKUP(EO177/AL177,'Datos Mes'!$B$75:$B$82,'Datos Mes'!$C$75:$C$82)*EQ177</f>
        <v>#DIV/0!</v>
      </c>
      <c r="ES177" s="330">
        <f>'Datos Mes'!$B$25*$AQ177</f>
        <v>0</v>
      </c>
      <c r="ET177" s="330">
        <f>'Datos Mes'!$B$26*$AQ177</f>
        <v>0</v>
      </c>
      <c r="EU177" s="330">
        <f t="shared" si="338"/>
        <v>0</v>
      </c>
      <c r="EV177" s="331" t="e">
        <f t="shared" si="339"/>
        <v>#DIV/0!</v>
      </c>
      <c r="EW177" s="455" t="s">
        <v>244</v>
      </c>
      <c r="EX177" s="457"/>
      <c r="EY177" s="331" t="e">
        <f>'Datos Mes'!$B$28*EO177</f>
        <v>#DIV/0!</v>
      </c>
      <c r="EZ177" s="331" t="e">
        <f>IF(EX177*'Datos Mes'!$B$19-EY177&gt;0,EX177*'Datos Mes'!$B$19-EY177,0)</f>
        <v>#DIV/0!</v>
      </c>
      <c r="FA177" s="456" t="s">
        <v>233</v>
      </c>
      <c r="FB177" s="455" t="s">
        <v>245</v>
      </c>
      <c r="FC177" s="333"/>
      <c r="FD177" s="331" t="e">
        <f t="shared" si="340"/>
        <v>#DIV/0!</v>
      </c>
      <c r="FE177" s="331" t="e">
        <f>IF(SUM(EH177:EN177)&gt;'Datos Mes'!$B$22,'Datos Mes'!$B$22,SUM(EH177:EN177))</f>
        <v>#DIV/0!</v>
      </c>
      <c r="FF177" s="331" t="e">
        <f>FE177*'Datos Mes'!$B$30</f>
        <v>#DIV/0!</v>
      </c>
      <c r="FG177" s="331" t="e">
        <f t="shared" si="341"/>
        <v>#DIV/0!</v>
      </c>
      <c r="FH177" s="331" t="e">
        <f t="shared" si="342"/>
        <v>#DIV/0!</v>
      </c>
      <c r="FI177" s="334" t="e">
        <f>LOOKUP(FH177,'Datos Mes'!$B$54:$B$69,'Datos Mes'!$C$54:$C$69)</f>
        <v>#DIV/0!</v>
      </c>
      <c r="FJ177" s="331" t="e">
        <f>LOOKUP(FH177,'Datos Mes'!$B$54:$B$69,'Datos Mes'!$E$54:$E$69)</f>
        <v>#DIV/0!</v>
      </c>
      <c r="FK177" s="331" t="e">
        <f t="shared" si="343"/>
        <v>#DIV/0!</v>
      </c>
      <c r="FL177" s="331">
        <f t="shared" si="344"/>
        <v>0</v>
      </c>
      <c r="FM177" s="331">
        <f t="shared" si="345"/>
        <v>0</v>
      </c>
      <c r="FN177" s="331">
        <f t="shared" si="346"/>
        <v>0</v>
      </c>
      <c r="FO177" s="331" t="e">
        <f t="shared" si="347"/>
        <v>#DIV/0!</v>
      </c>
      <c r="FP177" s="331" t="e">
        <f t="shared" si="348"/>
        <v>#DIV/0!</v>
      </c>
      <c r="FQ177" s="335" t="e">
        <f t="shared" si="349"/>
        <v>#DIV/0!</v>
      </c>
      <c r="FS177" s="331" t="e">
        <f t="shared" si="350"/>
        <v>#DIV/0!</v>
      </c>
      <c r="FT177" s="331" t="e">
        <f>IF($FB177="Activo",LOOKUP($FA177,'Datos Mes'!$A$87:$A$92,'Datos Mes'!$C$87:$C$92),0)*$EO177</f>
        <v>#DIV/0!</v>
      </c>
      <c r="FU177" s="331" t="e">
        <f>IF($FB177="Activo",'Datos Mes'!$B$31,0)*$EO177</f>
        <v>#DIV/0!</v>
      </c>
      <c r="FV177" s="331" t="e">
        <f>'Datos Mes'!$B$32*$EO177</f>
        <v>#DIV/0!</v>
      </c>
      <c r="FW177" s="331" t="e">
        <f>'Datos Mes'!$D$28*$EO177</f>
        <v>#DIV/0!</v>
      </c>
      <c r="FX177" s="331" t="e">
        <f t="shared" si="351"/>
        <v>#DIV/0!</v>
      </c>
      <c r="FY177" s="331" t="e">
        <f t="shared" si="309"/>
        <v>#DIV/0!</v>
      </c>
      <c r="FZ177" s="331" t="e">
        <f t="shared" si="310"/>
        <v>#DIV/0!</v>
      </c>
      <c r="GA177" s="331">
        <f>(AS177+'Datos Mes'!B$24)*30/12</f>
        <v>9035.326086956522</v>
      </c>
      <c r="GB177" s="331" t="e">
        <f t="shared" si="352"/>
        <v>#DIV/0!</v>
      </c>
      <c r="GC177" s="331" t="e">
        <f t="shared" si="353"/>
        <v>#DIV/0!</v>
      </c>
      <c r="GD177" s="333" t="e">
        <f t="shared" si="354"/>
        <v>#DIV/0!</v>
      </c>
    </row>
    <row r="178" spans="1:186" s="329" customFormat="1" ht="15.75" customHeight="1">
      <c r="A178" s="421"/>
      <c r="B178" s="421"/>
      <c r="C178" s="311">
        <f t="shared" si="311"/>
        <v>0</v>
      </c>
      <c r="D178" s="429"/>
      <c r="E178" s="429"/>
      <c r="F178" s="429"/>
      <c r="G178" s="429"/>
      <c r="H178" s="429"/>
      <c r="I178" s="429"/>
      <c r="J178" s="429"/>
      <c r="K178" s="429"/>
      <c r="L178" s="429"/>
      <c r="M178" s="429"/>
      <c r="N178" s="429"/>
      <c r="O178" s="429"/>
      <c r="P178" s="429"/>
      <c r="Q178" s="429"/>
      <c r="R178" s="312"/>
      <c r="S178" s="430"/>
      <c r="T178" s="429"/>
      <c r="U178" s="429"/>
      <c r="V178" s="429"/>
      <c r="W178" s="429"/>
      <c r="X178" s="429"/>
      <c r="Y178" s="429"/>
      <c r="Z178" s="429"/>
      <c r="AA178" s="429"/>
      <c r="AB178" s="429"/>
      <c r="AC178" s="429"/>
      <c r="AD178" s="429"/>
      <c r="AE178" s="429"/>
      <c r="AF178" s="429"/>
      <c r="AG178" s="429"/>
      <c r="AH178" s="429"/>
      <c r="AI178" s="431"/>
      <c r="AJ178" s="328"/>
      <c r="AK178" s="314">
        <f t="shared" si="313"/>
        <v>0</v>
      </c>
      <c r="AL178" s="469">
        <f t="shared" si="314"/>
        <v>0</v>
      </c>
      <c r="AM178" s="469">
        <f t="shared" si="315"/>
        <v>0</v>
      </c>
      <c r="AN178" s="470">
        <f t="shared" si="316"/>
        <v>0</v>
      </c>
      <c r="AO178" s="469">
        <f t="shared" si="307"/>
        <v>0</v>
      </c>
      <c r="AP178" s="469">
        <f t="shared" si="308"/>
        <v>0</v>
      </c>
      <c r="AQ178" s="471">
        <f t="shared" si="317"/>
        <v>0</v>
      </c>
      <c r="AR178" s="472">
        <f t="shared" si="312"/>
        <v>0</v>
      </c>
      <c r="AS178" s="422"/>
      <c r="AT178" s="423">
        <f t="shared" si="318"/>
        <v>0</v>
      </c>
      <c r="AU178" s="422"/>
      <c r="AV178" s="315">
        <f t="shared" si="319"/>
        <v>0</v>
      </c>
      <c r="AW178" s="422"/>
      <c r="AX178" s="422"/>
      <c r="AY178" s="315">
        <f t="shared" si="320"/>
        <v>0</v>
      </c>
      <c r="AZ178" s="315">
        <f>(AQ178)*'Datos Mes'!$B$27+DB178</f>
        <v>0</v>
      </c>
      <c r="BA178" s="421"/>
      <c r="BB178" s="427"/>
      <c r="BC178" s="438"/>
      <c r="BF178" s="473"/>
      <c r="BG178" s="317">
        <f>(COUNTIF($D178:$AI178,"LL")+DL178)*(AS178-'Datos Mes'!$B$23)</f>
        <v>0</v>
      </c>
      <c r="BH178" s="474">
        <f t="shared" si="321"/>
        <v>0</v>
      </c>
      <c r="BI178" s="402"/>
      <c r="BJ178" s="403"/>
      <c r="BK178" s="403"/>
      <c r="BL178" s="403"/>
      <c r="BM178" s="403"/>
      <c r="BN178" s="403"/>
      <c r="BO178" s="403"/>
      <c r="BP178" s="403"/>
      <c r="BQ178" s="403"/>
      <c r="BR178" s="403"/>
      <c r="BS178" s="403"/>
      <c r="BT178" s="404"/>
      <c r="BU178" s="404"/>
      <c r="BV178" s="404"/>
      <c r="BW178" s="405"/>
      <c r="BX178" s="406"/>
      <c r="BY178" s="403"/>
      <c r="BZ178" s="403"/>
      <c r="CA178" s="407"/>
      <c r="CB178" s="407"/>
      <c r="CC178" s="408"/>
      <c r="CD178" s="408"/>
      <c r="CE178" s="408"/>
      <c r="CF178" s="408"/>
      <c r="CG178" s="408"/>
      <c r="CH178" s="407"/>
      <c r="CI178" s="407"/>
      <c r="CJ178" s="408"/>
      <c r="CK178" s="408"/>
      <c r="CL178" s="408"/>
      <c r="CM178" s="408"/>
      <c r="CN178" s="408"/>
      <c r="CO178" s="407"/>
      <c r="CP178" s="409"/>
      <c r="CQ178" s="410"/>
      <c r="CR178" s="411"/>
      <c r="CS178" s="410"/>
      <c r="CT178" s="410"/>
      <c r="CU178" s="410"/>
      <c r="CV178" s="410"/>
      <c r="CW178" s="410"/>
      <c r="CX178" s="404"/>
      <c r="CY178" s="404"/>
      <c r="CZ178" s="320">
        <f t="shared" si="322"/>
        <v>0</v>
      </c>
      <c r="DA178" s="321"/>
      <c r="DB178" s="414"/>
      <c r="DC178" s="322">
        <f t="shared" si="323"/>
        <v>0</v>
      </c>
      <c r="DD178" s="413"/>
      <c r="DE178" s="414"/>
      <c r="DF178" s="323">
        <f t="shared" si="324"/>
        <v>0</v>
      </c>
      <c r="DG178" s="323">
        <f t="shared" si="325"/>
        <v>0</v>
      </c>
      <c r="DH178" s="324">
        <f t="shared" si="326"/>
        <v>0</v>
      </c>
      <c r="DI178" s="325">
        <f t="shared" si="327"/>
        <v>0</v>
      </c>
      <c r="DJ178" s="177"/>
      <c r="DK178" s="315">
        <f t="shared" si="328"/>
        <v>0</v>
      </c>
      <c r="DL178" s="315">
        <f t="shared" si="329"/>
        <v>0</v>
      </c>
      <c r="DM178" s="315">
        <f t="shared" si="330"/>
        <v>0</v>
      </c>
      <c r="DN178" s="415"/>
      <c r="DO178" s="416"/>
      <c r="DP178" s="416"/>
      <c r="DQ178" s="416"/>
      <c r="DR178" s="417"/>
      <c r="DS178" s="416"/>
      <c r="DT178" s="416"/>
      <c r="DU178" s="416"/>
      <c r="DV178" s="418"/>
      <c r="DW178" s="416"/>
      <c r="DX178" s="416"/>
      <c r="DY178" s="419"/>
      <c r="DZ178" s="419"/>
      <c r="EA178" s="420"/>
      <c r="EB178" s="313"/>
      <c r="EC178" s="329" t="s">
        <v>133</v>
      </c>
      <c r="EF178" s="330">
        <f>'Datos Mes'!$B$23</f>
        <v>7000</v>
      </c>
      <c r="EG178" s="330">
        <f t="shared" si="331"/>
        <v>0</v>
      </c>
      <c r="EH178" s="330">
        <f t="shared" si="332"/>
        <v>0</v>
      </c>
      <c r="EI178" s="330" t="e">
        <f t="shared" si="333"/>
        <v>#DIV/0!</v>
      </c>
      <c r="EJ178" s="330" t="e">
        <f t="shared" si="334"/>
        <v>#DIV/0!</v>
      </c>
      <c r="EK178" s="330">
        <f t="shared" si="335"/>
        <v>0</v>
      </c>
      <c r="EL178" s="330">
        <f t="shared" si="336"/>
        <v>0</v>
      </c>
      <c r="EM178" s="330">
        <f t="shared" si="337"/>
        <v>0</v>
      </c>
      <c r="EN178" s="330">
        <f>'Datos Mes'!$B$24*AL178</f>
        <v>0</v>
      </c>
      <c r="EO178" s="330" t="e">
        <f>IF(SUM(EH178:EN178)&gt;'Datos Mes'!$B$21,'Datos Mes'!$B$21,SUM(EH178:EN178))</f>
        <v>#DIV/0!</v>
      </c>
      <c r="EP178" s="330" t="e">
        <f>IF(SUM(EH178:EN178)&gt;'Datos Mes'!$B$21,SUM(EH178:EN178)-EO178,0)</f>
        <v>#DIV/0!</v>
      </c>
      <c r="EQ178" s="330"/>
      <c r="ER178" s="330" t="e">
        <f>LOOKUP(EO178/AL178,'Datos Mes'!$B$75:$B$82,'Datos Mes'!$C$75:$C$82)*EQ178</f>
        <v>#DIV/0!</v>
      </c>
      <c r="ES178" s="330">
        <f>'Datos Mes'!$B$25*$AQ178</f>
        <v>0</v>
      </c>
      <c r="ET178" s="330">
        <f>'Datos Mes'!$B$26*$AQ178</f>
        <v>0</v>
      </c>
      <c r="EU178" s="330">
        <f t="shared" si="338"/>
        <v>0</v>
      </c>
      <c r="EV178" s="331" t="e">
        <f t="shared" si="339"/>
        <v>#DIV/0!</v>
      </c>
      <c r="EW178" s="455" t="s">
        <v>244</v>
      </c>
      <c r="EX178" s="457"/>
      <c r="EY178" s="331" t="e">
        <f>'Datos Mes'!$B$28*EO178</f>
        <v>#DIV/0!</v>
      </c>
      <c r="EZ178" s="331" t="e">
        <f>IF(EX178*'Datos Mes'!$B$19-EY178&gt;0,EX178*'Datos Mes'!$B$19-EY178,0)</f>
        <v>#DIV/0!</v>
      </c>
      <c r="FA178" s="456" t="s">
        <v>233</v>
      </c>
      <c r="FB178" s="455" t="s">
        <v>245</v>
      </c>
      <c r="FC178" s="333"/>
      <c r="FD178" s="331" t="e">
        <f t="shared" si="340"/>
        <v>#DIV/0!</v>
      </c>
      <c r="FE178" s="331" t="e">
        <f>IF(SUM(EH178:EN178)&gt;'Datos Mes'!$B$22,'Datos Mes'!$B$22,SUM(EH178:EN178))</f>
        <v>#DIV/0!</v>
      </c>
      <c r="FF178" s="331" t="e">
        <f>FE178*'Datos Mes'!$B$30</f>
        <v>#DIV/0!</v>
      </c>
      <c r="FG178" s="331" t="e">
        <f t="shared" si="341"/>
        <v>#DIV/0!</v>
      </c>
      <c r="FH178" s="331" t="e">
        <f t="shared" si="342"/>
        <v>#DIV/0!</v>
      </c>
      <c r="FI178" s="334" t="e">
        <f>LOOKUP(FH178,'Datos Mes'!$B$54:$B$69,'Datos Mes'!$C$54:$C$69)</f>
        <v>#DIV/0!</v>
      </c>
      <c r="FJ178" s="331" t="e">
        <f>LOOKUP(FH178,'Datos Mes'!$B$54:$B$69,'Datos Mes'!$E$54:$E$69)</f>
        <v>#DIV/0!</v>
      </c>
      <c r="FK178" s="331" t="e">
        <f t="shared" si="343"/>
        <v>#DIV/0!</v>
      </c>
      <c r="FL178" s="331">
        <f t="shared" si="344"/>
        <v>0</v>
      </c>
      <c r="FM178" s="331">
        <f t="shared" si="345"/>
        <v>0</v>
      </c>
      <c r="FN178" s="331">
        <f t="shared" si="346"/>
        <v>0</v>
      </c>
      <c r="FO178" s="331" t="e">
        <f t="shared" si="347"/>
        <v>#DIV/0!</v>
      </c>
      <c r="FP178" s="331" t="e">
        <f t="shared" si="348"/>
        <v>#DIV/0!</v>
      </c>
      <c r="FQ178" s="335" t="e">
        <f t="shared" si="349"/>
        <v>#DIV/0!</v>
      </c>
      <c r="FS178" s="331" t="e">
        <f t="shared" si="350"/>
        <v>#DIV/0!</v>
      </c>
      <c r="FT178" s="331" t="e">
        <f>IF($FB178="Activo",LOOKUP($FA178,'Datos Mes'!$A$87:$A$92,'Datos Mes'!$C$87:$C$92),0)*$EO178</f>
        <v>#DIV/0!</v>
      </c>
      <c r="FU178" s="331" t="e">
        <f>IF($FB178="Activo",'Datos Mes'!$B$31,0)*$EO178</f>
        <v>#DIV/0!</v>
      </c>
      <c r="FV178" s="331" t="e">
        <f>'Datos Mes'!$B$32*$EO178</f>
        <v>#DIV/0!</v>
      </c>
      <c r="FW178" s="331" t="e">
        <f>'Datos Mes'!$D$28*$EO178</f>
        <v>#DIV/0!</v>
      </c>
      <c r="FX178" s="331" t="e">
        <f t="shared" si="351"/>
        <v>#DIV/0!</v>
      </c>
      <c r="FY178" s="331" t="e">
        <f t="shared" si="309"/>
        <v>#DIV/0!</v>
      </c>
      <c r="FZ178" s="331" t="e">
        <f t="shared" si="310"/>
        <v>#DIV/0!</v>
      </c>
      <c r="GA178" s="331">
        <f>(AS178+'Datos Mes'!B$24)*30/12</f>
        <v>9035.326086956522</v>
      </c>
      <c r="GB178" s="331" t="e">
        <f t="shared" si="352"/>
        <v>#DIV/0!</v>
      </c>
      <c r="GC178" s="331" t="e">
        <f t="shared" si="353"/>
        <v>#DIV/0!</v>
      </c>
      <c r="GD178" s="333" t="e">
        <f t="shared" si="354"/>
        <v>#DIV/0!</v>
      </c>
    </row>
    <row r="179" spans="1:186" s="329" customFormat="1" ht="15.75" customHeight="1">
      <c r="A179" s="421"/>
      <c r="B179" s="421"/>
      <c r="C179" s="311">
        <f t="shared" si="311"/>
        <v>0</v>
      </c>
      <c r="D179" s="429"/>
      <c r="E179" s="429"/>
      <c r="F179" s="429"/>
      <c r="G179" s="429"/>
      <c r="H179" s="429"/>
      <c r="I179" s="429"/>
      <c r="J179" s="429"/>
      <c r="K179" s="429"/>
      <c r="L179" s="429"/>
      <c r="M179" s="429"/>
      <c r="N179" s="429"/>
      <c r="O179" s="429"/>
      <c r="P179" s="429"/>
      <c r="Q179" s="429"/>
      <c r="R179" s="312"/>
      <c r="S179" s="430"/>
      <c r="T179" s="429"/>
      <c r="U179" s="429"/>
      <c r="V179" s="429"/>
      <c r="W179" s="429"/>
      <c r="X179" s="429"/>
      <c r="Y179" s="429"/>
      <c r="Z179" s="429"/>
      <c r="AA179" s="429"/>
      <c r="AB179" s="429"/>
      <c r="AC179" s="429"/>
      <c r="AD179" s="429"/>
      <c r="AE179" s="429"/>
      <c r="AF179" s="429"/>
      <c r="AG179" s="429"/>
      <c r="AH179" s="429"/>
      <c r="AI179" s="431"/>
      <c r="AJ179" s="328"/>
      <c r="AK179" s="314">
        <f t="shared" si="313"/>
        <v>0</v>
      </c>
      <c r="AL179" s="469">
        <f t="shared" si="314"/>
        <v>0</v>
      </c>
      <c r="AM179" s="469">
        <f t="shared" si="315"/>
        <v>0</v>
      </c>
      <c r="AN179" s="470">
        <f t="shared" si="316"/>
        <v>0</v>
      </c>
      <c r="AO179" s="469">
        <f t="shared" si="307"/>
        <v>0</v>
      </c>
      <c r="AP179" s="469">
        <f t="shared" si="308"/>
        <v>0</v>
      </c>
      <c r="AQ179" s="471">
        <f t="shared" si="317"/>
        <v>0</v>
      </c>
      <c r="AR179" s="472">
        <f t="shared" si="312"/>
        <v>0</v>
      </c>
      <c r="AS179" s="422"/>
      <c r="AT179" s="423">
        <f t="shared" si="318"/>
        <v>0</v>
      </c>
      <c r="AU179" s="422"/>
      <c r="AV179" s="315">
        <f t="shared" si="319"/>
        <v>0</v>
      </c>
      <c r="AW179" s="422"/>
      <c r="AX179" s="422"/>
      <c r="AY179" s="315">
        <f t="shared" si="320"/>
        <v>0</v>
      </c>
      <c r="AZ179" s="315">
        <f>(AQ179)*'Datos Mes'!$B$27+DB179</f>
        <v>0</v>
      </c>
      <c r="BA179" s="421"/>
      <c r="BB179" s="427"/>
      <c r="BC179" s="438"/>
      <c r="BF179" s="473"/>
      <c r="BG179" s="317">
        <f>(COUNTIF($D179:$AI179,"LL")+DL179)*(AS179-'Datos Mes'!$B$23)</f>
        <v>0</v>
      </c>
      <c r="BH179" s="474">
        <f t="shared" si="321"/>
        <v>0</v>
      </c>
      <c r="BI179" s="402"/>
      <c r="BJ179" s="403"/>
      <c r="BK179" s="403"/>
      <c r="BL179" s="403"/>
      <c r="BM179" s="403"/>
      <c r="BN179" s="403"/>
      <c r="BO179" s="403"/>
      <c r="BP179" s="403"/>
      <c r="BQ179" s="403"/>
      <c r="BR179" s="403"/>
      <c r="BS179" s="403"/>
      <c r="BT179" s="404"/>
      <c r="BU179" s="404"/>
      <c r="BV179" s="404"/>
      <c r="BW179" s="405"/>
      <c r="BX179" s="406"/>
      <c r="BY179" s="403"/>
      <c r="BZ179" s="403"/>
      <c r="CA179" s="407"/>
      <c r="CB179" s="407"/>
      <c r="CC179" s="408"/>
      <c r="CD179" s="408"/>
      <c r="CE179" s="408"/>
      <c r="CF179" s="408"/>
      <c r="CG179" s="408"/>
      <c r="CH179" s="407"/>
      <c r="CI179" s="407"/>
      <c r="CJ179" s="408"/>
      <c r="CK179" s="408"/>
      <c r="CL179" s="408"/>
      <c r="CM179" s="408"/>
      <c r="CN179" s="408"/>
      <c r="CO179" s="407"/>
      <c r="CP179" s="409"/>
      <c r="CQ179" s="410"/>
      <c r="CR179" s="411"/>
      <c r="CS179" s="410"/>
      <c r="CT179" s="410"/>
      <c r="CU179" s="410"/>
      <c r="CV179" s="410"/>
      <c r="CW179" s="410"/>
      <c r="CX179" s="404"/>
      <c r="CY179" s="404"/>
      <c r="CZ179" s="320">
        <f t="shared" si="322"/>
        <v>0</v>
      </c>
      <c r="DA179" s="321"/>
      <c r="DB179" s="414"/>
      <c r="DC179" s="322">
        <f t="shared" si="323"/>
        <v>0</v>
      </c>
      <c r="DD179" s="413"/>
      <c r="DE179" s="414"/>
      <c r="DF179" s="323">
        <f t="shared" si="324"/>
        <v>0</v>
      </c>
      <c r="DG179" s="323">
        <f t="shared" si="325"/>
        <v>0</v>
      </c>
      <c r="DH179" s="324">
        <f t="shared" si="326"/>
        <v>0</v>
      </c>
      <c r="DI179" s="325">
        <f t="shared" si="327"/>
        <v>0</v>
      </c>
      <c r="DJ179" s="177"/>
      <c r="DK179" s="315">
        <f t="shared" si="328"/>
        <v>0</v>
      </c>
      <c r="DL179" s="315">
        <f t="shared" si="329"/>
        <v>0</v>
      </c>
      <c r="DM179" s="315">
        <f t="shared" si="330"/>
        <v>0</v>
      </c>
      <c r="DN179" s="415"/>
      <c r="DO179" s="416"/>
      <c r="DP179" s="416"/>
      <c r="DQ179" s="416"/>
      <c r="DR179" s="417"/>
      <c r="DS179" s="416"/>
      <c r="DT179" s="416"/>
      <c r="DU179" s="416"/>
      <c r="DV179" s="418"/>
      <c r="DW179" s="416"/>
      <c r="DX179" s="416"/>
      <c r="DY179" s="419"/>
      <c r="DZ179" s="419"/>
      <c r="EA179" s="420"/>
      <c r="EB179" s="313"/>
      <c r="EC179" s="329" t="s">
        <v>133</v>
      </c>
      <c r="EF179" s="330">
        <f>'Datos Mes'!$B$23</f>
        <v>7000</v>
      </c>
      <c r="EG179" s="330">
        <f t="shared" si="331"/>
        <v>0</v>
      </c>
      <c r="EH179" s="330">
        <f t="shared" si="332"/>
        <v>0</v>
      </c>
      <c r="EI179" s="330" t="e">
        <f t="shared" si="333"/>
        <v>#DIV/0!</v>
      </c>
      <c r="EJ179" s="330" t="e">
        <f t="shared" si="334"/>
        <v>#DIV/0!</v>
      </c>
      <c r="EK179" s="330">
        <f t="shared" si="335"/>
        <v>0</v>
      </c>
      <c r="EL179" s="330">
        <f t="shared" si="336"/>
        <v>0</v>
      </c>
      <c r="EM179" s="330">
        <f t="shared" si="337"/>
        <v>0</v>
      </c>
      <c r="EN179" s="330">
        <f>'Datos Mes'!$B$24*AL179</f>
        <v>0</v>
      </c>
      <c r="EO179" s="330" t="e">
        <f>IF(SUM(EH179:EN179)&gt;'Datos Mes'!$B$21,'Datos Mes'!$B$21,SUM(EH179:EN179))</f>
        <v>#DIV/0!</v>
      </c>
      <c r="EP179" s="330" t="e">
        <f>IF(SUM(EH179:EN179)&gt;'Datos Mes'!$B$21,SUM(EH179:EN179)-EO179,0)</f>
        <v>#DIV/0!</v>
      </c>
      <c r="EQ179" s="330"/>
      <c r="ER179" s="330" t="e">
        <f>LOOKUP(EO179/AL179,'Datos Mes'!$B$75:$B$82,'Datos Mes'!$C$75:$C$82)*EQ179</f>
        <v>#DIV/0!</v>
      </c>
      <c r="ES179" s="330">
        <f>'Datos Mes'!$B$25*$AQ179</f>
        <v>0</v>
      </c>
      <c r="ET179" s="330">
        <f>'Datos Mes'!$B$26*$AQ179</f>
        <v>0</v>
      </c>
      <c r="EU179" s="330">
        <f t="shared" si="338"/>
        <v>0</v>
      </c>
      <c r="EV179" s="331" t="e">
        <f t="shared" si="339"/>
        <v>#DIV/0!</v>
      </c>
      <c r="EW179" s="455" t="s">
        <v>244</v>
      </c>
      <c r="EX179" s="457"/>
      <c r="EY179" s="331" t="e">
        <f>'Datos Mes'!$B$28*EO179</f>
        <v>#DIV/0!</v>
      </c>
      <c r="EZ179" s="331" t="e">
        <f>IF(EX179*'Datos Mes'!$B$19-EY179&gt;0,EX179*'Datos Mes'!$B$19-EY179,0)</f>
        <v>#DIV/0!</v>
      </c>
      <c r="FA179" s="456" t="s">
        <v>233</v>
      </c>
      <c r="FB179" s="455" t="s">
        <v>245</v>
      </c>
      <c r="FC179" s="333"/>
      <c r="FD179" s="331" t="e">
        <f t="shared" si="340"/>
        <v>#DIV/0!</v>
      </c>
      <c r="FE179" s="331" t="e">
        <f>IF(SUM(EH179:EN179)&gt;'Datos Mes'!$B$22,'Datos Mes'!$B$22,SUM(EH179:EN179))</f>
        <v>#DIV/0!</v>
      </c>
      <c r="FF179" s="331" t="e">
        <f>FE179*'Datos Mes'!$B$30</f>
        <v>#DIV/0!</v>
      </c>
      <c r="FG179" s="331" t="e">
        <f t="shared" si="341"/>
        <v>#DIV/0!</v>
      </c>
      <c r="FH179" s="331" t="e">
        <f t="shared" si="342"/>
        <v>#DIV/0!</v>
      </c>
      <c r="FI179" s="334" t="e">
        <f>LOOKUP(FH179,'Datos Mes'!$B$54:$B$69,'Datos Mes'!$C$54:$C$69)</f>
        <v>#DIV/0!</v>
      </c>
      <c r="FJ179" s="331" t="e">
        <f>LOOKUP(FH179,'Datos Mes'!$B$54:$B$69,'Datos Mes'!$E$54:$E$69)</f>
        <v>#DIV/0!</v>
      </c>
      <c r="FK179" s="331" t="e">
        <f t="shared" si="343"/>
        <v>#DIV/0!</v>
      </c>
      <c r="FL179" s="331">
        <f t="shared" si="344"/>
        <v>0</v>
      </c>
      <c r="FM179" s="331">
        <f t="shared" si="345"/>
        <v>0</v>
      </c>
      <c r="FN179" s="331">
        <f t="shared" si="346"/>
        <v>0</v>
      </c>
      <c r="FO179" s="331" t="e">
        <f t="shared" si="347"/>
        <v>#DIV/0!</v>
      </c>
      <c r="FP179" s="331" t="e">
        <f t="shared" si="348"/>
        <v>#DIV/0!</v>
      </c>
      <c r="FQ179" s="335" t="e">
        <f t="shared" si="349"/>
        <v>#DIV/0!</v>
      </c>
      <c r="FS179" s="331" t="e">
        <f t="shared" si="350"/>
        <v>#DIV/0!</v>
      </c>
      <c r="FT179" s="331" t="e">
        <f>IF($FB179="Activo",LOOKUP($FA179,'Datos Mes'!$A$87:$A$92,'Datos Mes'!$C$87:$C$92),0)*$EO179</f>
        <v>#DIV/0!</v>
      </c>
      <c r="FU179" s="331" t="e">
        <f>IF($FB179="Activo",'Datos Mes'!$B$31,0)*$EO179</f>
        <v>#DIV/0!</v>
      </c>
      <c r="FV179" s="331" t="e">
        <f>'Datos Mes'!$B$32*$EO179</f>
        <v>#DIV/0!</v>
      </c>
      <c r="FW179" s="331" t="e">
        <f>'Datos Mes'!$D$28*$EO179</f>
        <v>#DIV/0!</v>
      </c>
      <c r="FX179" s="331" t="e">
        <f t="shared" si="351"/>
        <v>#DIV/0!</v>
      </c>
      <c r="FY179" s="331" t="e">
        <f t="shared" si="309"/>
        <v>#DIV/0!</v>
      </c>
      <c r="FZ179" s="331" t="e">
        <f t="shared" si="310"/>
        <v>#DIV/0!</v>
      </c>
      <c r="GA179" s="331">
        <f>(AS179+'Datos Mes'!B$24)*30/12</f>
        <v>9035.326086956522</v>
      </c>
      <c r="GB179" s="331" t="e">
        <f t="shared" si="352"/>
        <v>#DIV/0!</v>
      </c>
      <c r="GC179" s="331" t="e">
        <f t="shared" si="353"/>
        <v>#DIV/0!</v>
      </c>
      <c r="GD179" s="333" t="e">
        <f t="shared" si="354"/>
        <v>#DIV/0!</v>
      </c>
    </row>
    <row r="180" spans="1:186" s="329" customFormat="1" ht="15.75" customHeight="1">
      <c r="A180" s="421"/>
      <c r="B180" s="421"/>
      <c r="C180" s="311">
        <f t="shared" si="311"/>
        <v>0</v>
      </c>
      <c r="D180" s="429"/>
      <c r="E180" s="429"/>
      <c r="F180" s="429"/>
      <c r="G180" s="429"/>
      <c r="H180" s="429"/>
      <c r="I180" s="429"/>
      <c r="J180" s="429"/>
      <c r="K180" s="429"/>
      <c r="L180" s="429"/>
      <c r="M180" s="429"/>
      <c r="N180" s="429"/>
      <c r="O180" s="429"/>
      <c r="P180" s="429"/>
      <c r="Q180" s="429"/>
      <c r="R180" s="312"/>
      <c r="S180" s="430"/>
      <c r="T180" s="429"/>
      <c r="U180" s="429"/>
      <c r="V180" s="429"/>
      <c r="W180" s="429"/>
      <c r="X180" s="429"/>
      <c r="Y180" s="429"/>
      <c r="Z180" s="429"/>
      <c r="AA180" s="429"/>
      <c r="AB180" s="429"/>
      <c r="AC180" s="429"/>
      <c r="AD180" s="429"/>
      <c r="AE180" s="429"/>
      <c r="AF180" s="429"/>
      <c r="AG180" s="429"/>
      <c r="AH180" s="429"/>
      <c r="AI180" s="431"/>
      <c r="AJ180" s="328"/>
      <c r="AK180" s="314">
        <f t="shared" si="313"/>
        <v>0</v>
      </c>
      <c r="AL180" s="469">
        <f t="shared" si="314"/>
        <v>0</v>
      </c>
      <c r="AM180" s="469">
        <f t="shared" si="315"/>
        <v>0</v>
      </c>
      <c r="AN180" s="470">
        <f t="shared" si="316"/>
        <v>0</v>
      </c>
      <c r="AO180" s="469">
        <f t="shared" si="307"/>
        <v>0</v>
      </c>
      <c r="AP180" s="469">
        <f t="shared" si="308"/>
        <v>0</v>
      </c>
      <c r="AQ180" s="471">
        <f t="shared" si="317"/>
        <v>0</v>
      </c>
      <c r="AR180" s="472">
        <f t="shared" si="312"/>
        <v>0</v>
      </c>
      <c r="AS180" s="422"/>
      <c r="AT180" s="423">
        <f t="shared" si="318"/>
        <v>0</v>
      </c>
      <c r="AU180" s="422"/>
      <c r="AV180" s="315">
        <f t="shared" si="319"/>
        <v>0</v>
      </c>
      <c r="AW180" s="422"/>
      <c r="AX180" s="422"/>
      <c r="AY180" s="315">
        <f t="shared" si="320"/>
        <v>0</v>
      </c>
      <c r="AZ180" s="315">
        <f>(AQ180)*'Datos Mes'!$B$27+DB180</f>
        <v>0</v>
      </c>
      <c r="BA180" s="421"/>
      <c r="BB180" s="427"/>
      <c r="BC180" s="438"/>
      <c r="BF180" s="473"/>
      <c r="BG180" s="317">
        <f>(COUNTIF($D180:$AI180,"LL")+DL180)*(AS180-'Datos Mes'!$B$23)</f>
        <v>0</v>
      </c>
      <c r="BH180" s="474">
        <f t="shared" si="321"/>
        <v>0</v>
      </c>
      <c r="BI180" s="402"/>
      <c r="BJ180" s="403"/>
      <c r="BK180" s="403"/>
      <c r="BL180" s="403"/>
      <c r="BM180" s="403"/>
      <c r="BN180" s="403"/>
      <c r="BO180" s="403"/>
      <c r="BP180" s="403"/>
      <c r="BQ180" s="403"/>
      <c r="BR180" s="403"/>
      <c r="BS180" s="403"/>
      <c r="BT180" s="404"/>
      <c r="BU180" s="404"/>
      <c r="BV180" s="404"/>
      <c r="BW180" s="405"/>
      <c r="BX180" s="406"/>
      <c r="BY180" s="403"/>
      <c r="BZ180" s="403"/>
      <c r="CA180" s="407"/>
      <c r="CB180" s="407"/>
      <c r="CC180" s="408"/>
      <c r="CD180" s="408"/>
      <c r="CE180" s="408"/>
      <c r="CF180" s="408"/>
      <c r="CG180" s="408"/>
      <c r="CH180" s="407"/>
      <c r="CI180" s="407"/>
      <c r="CJ180" s="408"/>
      <c r="CK180" s="408"/>
      <c r="CL180" s="408"/>
      <c r="CM180" s="408"/>
      <c r="CN180" s="408"/>
      <c r="CO180" s="407"/>
      <c r="CP180" s="409"/>
      <c r="CQ180" s="410"/>
      <c r="CR180" s="411"/>
      <c r="CS180" s="410"/>
      <c r="CT180" s="410"/>
      <c r="CU180" s="410"/>
      <c r="CV180" s="410"/>
      <c r="CW180" s="410"/>
      <c r="CX180" s="404"/>
      <c r="CY180" s="404"/>
      <c r="CZ180" s="320">
        <f t="shared" si="322"/>
        <v>0</v>
      </c>
      <c r="DA180" s="321"/>
      <c r="DB180" s="414"/>
      <c r="DC180" s="322">
        <f t="shared" si="323"/>
        <v>0</v>
      </c>
      <c r="DD180" s="413"/>
      <c r="DE180" s="414"/>
      <c r="DF180" s="323">
        <f t="shared" si="324"/>
        <v>0</v>
      </c>
      <c r="DG180" s="323">
        <f t="shared" si="325"/>
        <v>0</v>
      </c>
      <c r="DH180" s="324">
        <f t="shared" si="326"/>
        <v>0</v>
      </c>
      <c r="DI180" s="325">
        <f t="shared" si="327"/>
        <v>0</v>
      </c>
      <c r="DJ180" s="177"/>
      <c r="DK180" s="315">
        <f t="shared" si="328"/>
        <v>0</v>
      </c>
      <c r="DL180" s="315">
        <f t="shared" si="329"/>
        <v>0</v>
      </c>
      <c r="DM180" s="315">
        <f t="shared" si="330"/>
        <v>0</v>
      </c>
      <c r="DN180" s="415"/>
      <c r="DO180" s="416"/>
      <c r="DP180" s="416"/>
      <c r="DQ180" s="416"/>
      <c r="DR180" s="417"/>
      <c r="DS180" s="416"/>
      <c r="DT180" s="416"/>
      <c r="DU180" s="416"/>
      <c r="DV180" s="418"/>
      <c r="DW180" s="416"/>
      <c r="DX180" s="416"/>
      <c r="DY180" s="419"/>
      <c r="DZ180" s="419"/>
      <c r="EA180" s="420"/>
      <c r="EB180" s="313"/>
      <c r="EC180" s="329" t="s">
        <v>133</v>
      </c>
      <c r="EF180" s="330">
        <f>'Datos Mes'!$B$23</f>
        <v>7000</v>
      </c>
      <c r="EG180" s="330">
        <f t="shared" si="331"/>
        <v>0</v>
      </c>
      <c r="EH180" s="330">
        <f t="shared" si="332"/>
        <v>0</v>
      </c>
      <c r="EI180" s="330" t="e">
        <f t="shared" si="333"/>
        <v>#DIV/0!</v>
      </c>
      <c r="EJ180" s="330" t="e">
        <f t="shared" si="334"/>
        <v>#DIV/0!</v>
      </c>
      <c r="EK180" s="330">
        <f t="shared" si="335"/>
        <v>0</v>
      </c>
      <c r="EL180" s="330">
        <f t="shared" si="336"/>
        <v>0</v>
      </c>
      <c r="EM180" s="330">
        <f t="shared" si="337"/>
        <v>0</v>
      </c>
      <c r="EN180" s="330">
        <f>'Datos Mes'!$B$24*AL180</f>
        <v>0</v>
      </c>
      <c r="EO180" s="330" t="e">
        <f>IF(SUM(EH180:EN180)&gt;'Datos Mes'!$B$21,'Datos Mes'!$B$21,SUM(EH180:EN180))</f>
        <v>#DIV/0!</v>
      </c>
      <c r="EP180" s="330" t="e">
        <f>IF(SUM(EH180:EN180)&gt;'Datos Mes'!$B$21,SUM(EH180:EN180)-EO180,0)</f>
        <v>#DIV/0!</v>
      </c>
      <c r="EQ180" s="330"/>
      <c r="ER180" s="330" t="e">
        <f>LOOKUP(EO180/AL180,'Datos Mes'!$B$75:$B$82,'Datos Mes'!$C$75:$C$82)*EQ180</f>
        <v>#DIV/0!</v>
      </c>
      <c r="ES180" s="330">
        <f>'Datos Mes'!$B$25*$AQ180</f>
        <v>0</v>
      </c>
      <c r="ET180" s="330">
        <f>'Datos Mes'!$B$26*$AQ180</f>
        <v>0</v>
      </c>
      <c r="EU180" s="330">
        <f t="shared" si="338"/>
        <v>0</v>
      </c>
      <c r="EV180" s="331" t="e">
        <f t="shared" si="339"/>
        <v>#DIV/0!</v>
      </c>
      <c r="EW180" s="455" t="s">
        <v>244</v>
      </c>
      <c r="EX180" s="457"/>
      <c r="EY180" s="331" t="e">
        <f>'Datos Mes'!$B$28*EO180</f>
        <v>#DIV/0!</v>
      </c>
      <c r="EZ180" s="331" t="e">
        <f>IF(EX180*'Datos Mes'!$B$19-EY180&gt;0,EX180*'Datos Mes'!$B$19-EY180,0)</f>
        <v>#DIV/0!</v>
      </c>
      <c r="FA180" s="456" t="s">
        <v>233</v>
      </c>
      <c r="FB180" s="455" t="s">
        <v>245</v>
      </c>
      <c r="FC180" s="333"/>
      <c r="FD180" s="331" t="e">
        <f t="shared" si="340"/>
        <v>#DIV/0!</v>
      </c>
      <c r="FE180" s="331" t="e">
        <f>IF(SUM(EH180:EN180)&gt;'Datos Mes'!$B$22,'Datos Mes'!$B$22,SUM(EH180:EN180))</f>
        <v>#DIV/0!</v>
      </c>
      <c r="FF180" s="331" t="e">
        <f>FE180*'Datos Mes'!$B$30</f>
        <v>#DIV/0!</v>
      </c>
      <c r="FG180" s="331" t="e">
        <f t="shared" si="341"/>
        <v>#DIV/0!</v>
      </c>
      <c r="FH180" s="331" t="e">
        <f t="shared" si="342"/>
        <v>#DIV/0!</v>
      </c>
      <c r="FI180" s="334" t="e">
        <f>LOOKUP(FH180,'Datos Mes'!$B$54:$B$69,'Datos Mes'!$C$54:$C$69)</f>
        <v>#DIV/0!</v>
      </c>
      <c r="FJ180" s="331" t="e">
        <f>LOOKUP(FH180,'Datos Mes'!$B$54:$B$69,'Datos Mes'!$E$54:$E$69)</f>
        <v>#DIV/0!</v>
      </c>
      <c r="FK180" s="331" t="e">
        <f t="shared" si="343"/>
        <v>#DIV/0!</v>
      </c>
      <c r="FL180" s="331">
        <f t="shared" si="344"/>
        <v>0</v>
      </c>
      <c r="FM180" s="331">
        <f t="shared" si="345"/>
        <v>0</v>
      </c>
      <c r="FN180" s="331">
        <f t="shared" si="346"/>
        <v>0</v>
      </c>
      <c r="FO180" s="331" t="e">
        <f t="shared" si="347"/>
        <v>#DIV/0!</v>
      </c>
      <c r="FP180" s="331" t="e">
        <f t="shared" si="348"/>
        <v>#DIV/0!</v>
      </c>
      <c r="FQ180" s="335" t="e">
        <f t="shared" si="349"/>
        <v>#DIV/0!</v>
      </c>
      <c r="FS180" s="331" t="e">
        <f t="shared" si="350"/>
        <v>#DIV/0!</v>
      </c>
      <c r="FT180" s="331" t="e">
        <f>IF($FB180="Activo",LOOKUP($FA180,'Datos Mes'!$A$87:$A$92,'Datos Mes'!$C$87:$C$92),0)*$EO180</f>
        <v>#DIV/0!</v>
      </c>
      <c r="FU180" s="331" t="e">
        <f>IF($FB180="Activo",'Datos Mes'!$B$31,0)*$EO180</f>
        <v>#DIV/0!</v>
      </c>
      <c r="FV180" s="331" t="e">
        <f>'Datos Mes'!$B$32*$EO180</f>
        <v>#DIV/0!</v>
      </c>
      <c r="FW180" s="331" t="e">
        <f>'Datos Mes'!$D$28*$EO180</f>
        <v>#DIV/0!</v>
      </c>
      <c r="FX180" s="331" t="e">
        <f t="shared" si="351"/>
        <v>#DIV/0!</v>
      </c>
      <c r="FY180" s="331" t="e">
        <f t="shared" si="309"/>
        <v>#DIV/0!</v>
      </c>
      <c r="FZ180" s="331" t="e">
        <f t="shared" si="310"/>
        <v>#DIV/0!</v>
      </c>
      <c r="GA180" s="331">
        <f>(AS180+'Datos Mes'!B$24)*30/12</f>
        <v>9035.326086956522</v>
      </c>
      <c r="GB180" s="331" t="e">
        <f t="shared" si="352"/>
        <v>#DIV/0!</v>
      </c>
      <c r="GC180" s="331" t="e">
        <f t="shared" si="353"/>
        <v>#DIV/0!</v>
      </c>
      <c r="GD180" s="333" t="e">
        <f t="shared" si="354"/>
        <v>#DIV/0!</v>
      </c>
    </row>
    <row r="181" spans="1:186" s="329" customFormat="1" ht="15.75" customHeight="1">
      <c r="A181" s="421"/>
      <c r="B181" s="421"/>
      <c r="C181" s="311">
        <f t="shared" si="311"/>
        <v>0</v>
      </c>
      <c r="D181" s="429"/>
      <c r="E181" s="429"/>
      <c r="F181" s="429"/>
      <c r="G181" s="429"/>
      <c r="H181" s="429"/>
      <c r="I181" s="429"/>
      <c r="J181" s="429"/>
      <c r="K181" s="429"/>
      <c r="L181" s="429"/>
      <c r="M181" s="429"/>
      <c r="N181" s="429"/>
      <c r="O181" s="429"/>
      <c r="P181" s="429"/>
      <c r="Q181" s="429"/>
      <c r="R181" s="312"/>
      <c r="S181" s="430"/>
      <c r="T181" s="429"/>
      <c r="U181" s="429"/>
      <c r="V181" s="429"/>
      <c r="W181" s="429"/>
      <c r="X181" s="429"/>
      <c r="Y181" s="429"/>
      <c r="Z181" s="429"/>
      <c r="AA181" s="429"/>
      <c r="AB181" s="429"/>
      <c r="AC181" s="429"/>
      <c r="AD181" s="429"/>
      <c r="AE181" s="429"/>
      <c r="AF181" s="429"/>
      <c r="AG181" s="429"/>
      <c r="AH181" s="429"/>
      <c r="AI181" s="431"/>
      <c r="AJ181" s="328"/>
      <c r="AK181" s="314">
        <f t="shared" si="313"/>
        <v>0</v>
      </c>
      <c r="AL181" s="469">
        <f t="shared" si="314"/>
        <v>0</v>
      </c>
      <c r="AM181" s="469">
        <f t="shared" si="315"/>
        <v>0</v>
      </c>
      <c r="AN181" s="470">
        <f t="shared" si="316"/>
        <v>0</v>
      </c>
      <c r="AO181" s="469">
        <f t="shared" si="307"/>
        <v>0</v>
      </c>
      <c r="AP181" s="469">
        <f t="shared" si="308"/>
        <v>0</v>
      </c>
      <c r="AQ181" s="471">
        <f t="shared" si="317"/>
        <v>0</v>
      </c>
      <c r="AR181" s="472">
        <f t="shared" si="312"/>
        <v>0</v>
      </c>
      <c r="AS181" s="422"/>
      <c r="AT181" s="423">
        <f t="shared" si="318"/>
        <v>0</v>
      </c>
      <c r="AU181" s="422"/>
      <c r="AV181" s="315">
        <f t="shared" si="319"/>
        <v>0</v>
      </c>
      <c r="AW181" s="422"/>
      <c r="AX181" s="422"/>
      <c r="AY181" s="315">
        <f t="shared" si="320"/>
        <v>0</v>
      </c>
      <c r="AZ181" s="315">
        <f>(AQ181)*'Datos Mes'!$B$27+DB181</f>
        <v>0</v>
      </c>
      <c r="BA181" s="421"/>
      <c r="BB181" s="427"/>
      <c r="BC181" s="438"/>
      <c r="BF181" s="473"/>
      <c r="BG181" s="317">
        <f>(COUNTIF($D181:$AI181,"LL")+DL181)*(AS181-'Datos Mes'!$B$23)</f>
        <v>0</v>
      </c>
      <c r="BH181" s="474">
        <f t="shared" si="321"/>
        <v>0</v>
      </c>
      <c r="BI181" s="402"/>
      <c r="BJ181" s="403"/>
      <c r="BK181" s="403"/>
      <c r="BL181" s="403"/>
      <c r="BM181" s="403"/>
      <c r="BN181" s="403"/>
      <c r="BO181" s="403"/>
      <c r="BP181" s="403"/>
      <c r="BQ181" s="403"/>
      <c r="BR181" s="403"/>
      <c r="BS181" s="403"/>
      <c r="BT181" s="404"/>
      <c r="BU181" s="404"/>
      <c r="BV181" s="404"/>
      <c r="BW181" s="405"/>
      <c r="BX181" s="406"/>
      <c r="BY181" s="403"/>
      <c r="BZ181" s="403"/>
      <c r="CA181" s="407"/>
      <c r="CB181" s="407"/>
      <c r="CC181" s="408"/>
      <c r="CD181" s="408"/>
      <c r="CE181" s="408"/>
      <c r="CF181" s="408"/>
      <c r="CG181" s="408"/>
      <c r="CH181" s="407"/>
      <c r="CI181" s="407"/>
      <c r="CJ181" s="408"/>
      <c r="CK181" s="408"/>
      <c r="CL181" s="408"/>
      <c r="CM181" s="408"/>
      <c r="CN181" s="408"/>
      <c r="CO181" s="407"/>
      <c r="CP181" s="409"/>
      <c r="CQ181" s="410"/>
      <c r="CR181" s="411"/>
      <c r="CS181" s="410"/>
      <c r="CT181" s="410"/>
      <c r="CU181" s="410"/>
      <c r="CV181" s="410"/>
      <c r="CW181" s="410"/>
      <c r="CX181" s="404"/>
      <c r="CY181" s="404"/>
      <c r="CZ181" s="320">
        <f t="shared" si="322"/>
        <v>0</v>
      </c>
      <c r="DA181" s="321"/>
      <c r="DB181" s="414"/>
      <c r="DC181" s="322">
        <f t="shared" si="323"/>
        <v>0</v>
      </c>
      <c r="DD181" s="413"/>
      <c r="DE181" s="414"/>
      <c r="DF181" s="323">
        <f t="shared" si="324"/>
        <v>0</v>
      </c>
      <c r="DG181" s="323">
        <f t="shared" si="325"/>
        <v>0</v>
      </c>
      <c r="DH181" s="324">
        <f t="shared" si="326"/>
        <v>0</v>
      </c>
      <c r="DI181" s="325">
        <f t="shared" si="327"/>
        <v>0</v>
      </c>
      <c r="DJ181" s="177"/>
      <c r="DK181" s="315">
        <f t="shared" si="328"/>
        <v>0</v>
      </c>
      <c r="DL181" s="315">
        <f t="shared" si="329"/>
        <v>0</v>
      </c>
      <c r="DM181" s="315">
        <f t="shared" si="330"/>
        <v>0</v>
      </c>
      <c r="DN181" s="415"/>
      <c r="DO181" s="416"/>
      <c r="DP181" s="416"/>
      <c r="DQ181" s="416"/>
      <c r="DR181" s="417"/>
      <c r="DS181" s="416"/>
      <c r="DT181" s="416"/>
      <c r="DU181" s="416"/>
      <c r="DV181" s="418"/>
      <c r="DW181" s="416"/>
      <c r="DX181" s="416"/>
      <c r="DY181" s="419"/>
      <c r="DZ181" s="419"/>
      <c r="EA181" s="420"/>
      <c r="EB181" s="313"/>
      <c r="EC181" s="329" t="s">
        <v>133</v>
      </c>
      <c r="EF181" s="330">
        <f>'Datos Mes'!$B$23</f>
        <v>7000</v>
      </c>
      <c r="EG181" s="330">
        <f t="shared" si="331"/>
        <v>0</v>
      </c>
      <c r="EH181" s="330">
        <f t="shared" si="332"/>
        <v>0</v>
      </c>
      <c r="EI181" s="330" t="e">
        <f t="shared" si="333"/>
        <v>#DIV/0!</v>
      </c>
      <c r="EJ181" s="330" t="e">
        <f t="shared" si="334"/>
        <v>#DIV/0!</v>
      </c>
      <c r="EK181" s="330">
        <f t="shared" si="335"/>
        <v>0</v>
      </c>
      <c r="EL181" s="330">
        <f t="shared" si="336"/>
        <v>0</v>
      </c>
      <c r="EM181" s="330">
        <f t="shared" si="337"/>
        <v>0</v>
      </c>
      <c r="EN181" s="330">
        <f>'Datos Mes'!$B$24*AL181</f>
        <v>0</v>
      </c>
      <c r="EO181" s="330" t="e">
        <f>IF(SUM(EH181:EN181)&gt;'Datos Mes'!$B$21,'Datos Mes'!$B$21,SUM(EH181:EN181))</f>
        <v>#DIV/0!</v>
      </c>
      <c r="EP181" s="330" t="e">
        <f>IF(SUM(EH181:EN181)&gt;'Datos Mes'!$B$21,SUM(EH181:EN181)-EO181,0)</f>
        <v>#DIV/0!</v>
      </c>
      <c r="EQ181" s="330"/>
      <c r="ER181" s="330" t="e">
        <f>LOOKUP(EO181/AL181,'Datos Mes'!$B$75:$B$82,'Datos Mes'!$C$75:$C$82)*EQ181</f>
        <v>#DIV/0!</v>
      </c>
      <c r="ES181" s="330">
        <f>'Datos Mes'!$B$25*$AQ181</f>
        <v>0</v>
      </c>
      <c r="ET181" s="330">
        <f>'Datos Mes'!$B$26*$AQ181</f>
        <v>0</v>
      </c>
      <c r="EU181" s="330">
        <f t="shared" si="338"/>
        <v>0</v>
      </c>
      <c r="EV181" s="331" t="e">
        <f t="shared" si="339"/>
        <v>#DIV/0!</v>
      </c>
      <c r="EW181" s="455" t="s">
        <v>244</v>
      </c>
      <c r="EX181" s="457"/>
      <c r="EY181" s="331" t="e">
        <f>'Datos Mes'!$B$28*EO181</f>
        <v>#DIV/0!</v>
      </c>
      <c r="EZ181" s="331" t="e">
        <f>IF(EX181*'Datos Mes'!$B$19-EY181&gt;0,EX181*'Datos Mes'!$B$19-EY181,0)</f>
        <v>#DIV/0!</v>
      </c>
      <c r="FA181" s="456" t="s">
        <v>233</v>
      </c>
      <c r="FB181" s="455" t="s">
        <v>245</v>
      </c>
      <c r="FC181" s="333"/>
      <c r="FD181" s="331" t="e">
        <f t="shared" si="340"/>
        <v>#DIV/0!</v>
      </c>
      <c r="FE181" s="331" t="e">
        <f>IF(SUM(EH181:EN181)&gt;'Datos Mes'!$B$22,'Datos Mes'!$B$22,SUM(EH181:EN181))</f>
        <v>#DIV/0!</v>
      </c>
      <c r="FF181" s="331" t="e">
        <f>FE181*'Datos Mes'!$B$30</f>
        <v>#DIV/0!</v>
      </c>
      <c r="FG181" s="331" t="e">
        <f t="shared" si="341"/>
        <v>#DIV/0!</v>
      </c>
      <c r="FH181" s="331" t="e">
        <f t="shared" si="342"/>
        <v>#DIV/0!</v>
      </c>
      <c r="FI181" s="334" t="e">
        <f>LOOKUP(FH181,'Datos Mes'!$B$54:$B$69,'Datos Mes'!$C$54:$C$69)</f>
        <v>#DIV/0!</v>
      </c>
      <c r="FJ181" s="331" t="e">
        <f>LOOKUP(FH181,'Datos Mes'!$B$54:$B$69,'Datos Mes'!$E$54:$E$69)</f>
        <v>#DIV/0!</v>
      </c>
      <c r="FK181" s="331" t="e">
        <f t="shared" si="343"/>
        <v>#DIV/0!</v>
      </c>
      <c r="FL181" s="331">
        <f t="shared" si="344"/>
        <v>0</v>
      </c>
      <c r="FM181" s="331">
        <f t="shared" si="345"/>
        <v>0</v>
      </c>
      <c r="FN181" s="331">
        <f t="shared" si="346"/>
        <v>0</v>
      </c>
      <c r="FO181" s="331" t="e">
        <f t="shared" si="347"/>
        <v>#DIV/0!</v>
      </c>
      <c r="FP181" s="331" t="e">
        <f t="shared" si="348"/>
        <v>#DIV/0!</v>
      </c>
      <c r="FQ181" s="335" t="e">
        <f t="shared" si="349"/>
        <v>#DIV/0!</v>
      </c>
      <c r="FS181" s="331" t="e">
        <f t="shared" si="350"/>
        <v>#DIV/0!</v>
      </c>
      <c r="FT181" s="331" t="e">
        <f>IF($FB181="Activo",LOOKUP($FA181,'Datos Mes'!$A$87:$A$92,'Datos Mes'!$C$87:$C$92),0)*$EO181</f>
        <v>#DIV/0!</v>
      </c>
      <c r="FU181" s="331" t="e">
        <f>IF($FB181="Activo",'Datos Mes'!$B$31,0)*$EO181</f>
        <v>#DIV/0!</v>
      </c>
      <c r="FV181" s="331" t="e">
        <f>'Datos Mes'!$B$32*$EO181</f>
        <v>#DIV/0!</v>
      </c>
      <c r="FW181" s="331" t="e">
        <f>'Datos Mes'!$D$28*$EO181</f>
        <v>#DIV/0!</v>
      </c>
      <c r="FX181" s="331" t="e">
        <f t="shared" si="351"/>
        <v>#DIV/0!</v>
      </c>
      <c r="FY181" s="331" t="e">
        <f t="shared" si="309"/>
        <v>#DIV/0!</v>
      </c>
      <c r="FZ181" s="331" t="e">
        <f t="shared" si="310"/>
        <v>#DIV/0!</v>
      </c>
      <c r="GA181" s="331">
        <f>(AS181+'Datos Mes'!B$24)*30/12</f>
        <v>9035.326086956522</v>
      </c>
      <c r="GB181" s="331" t="e">
        <f t="shared" si="352"/>
        <v>#DIV/0!</v>
      </c>
      <c r="GC181" s="331" t="e">
        <f t="shared" si="353"/>
        <v>#DIV/0!</v>
      </c>
      <c r="GD181" s="333" t="e">
        <f t="shared" si="354"/>
        <v>#DIV/0!</v>
      </c>
    </row>
    <row r="182" spans="1:186" s="329" customFormat="1" ht="15.75" customHeight="1">
      <c r="A182" s="421"/>
      <c r="B182" s="421"/>
      <c r="C182" s="311">
        <f t="shared" si="311"/>
        <v>0</v>
      </c>
      <c r="D182" s="429"/>
      <c r="E182" s="429"/>
      <c r="F182" s="429"/>
      <c r="G182" s="429"/>
      <c r="H182" s="429"/>
      <c r="I182" s="429"/>
      <c r="J182" s="429"/>
      <c r="K182" s="429"/>
      <c r="L182" s="429"/>
      <c r="M182" s="429"/>
      <c r="N182" s="429"/>
      <c r="O182" s="429"/>
      <c r="P182" s="429"/>
      <c r="Q182" s="429"/>
      <c r="R182" s="312"/>
      <c r="S182" s="430"/>
      <c r="T182" s="429"/>
      <c r="U182" s="429"/>
      <c r="V182" s="429"/>
      <c r="W182" s="429"/>
      <c r="X182" s="429"/>
      <c r="Y182" s="429"/>
      <c r="Z182" s="429"/>
      <c r="AA182" s="429"/>
      <c r="AB182" s="429"/>
      <c r="AC182" s="429"/>
      <c r="AD182" s="429"/>
      <c r="AE182" s="429"/>
      <c r="AF182" s="429"/>
      <c r="AG182" s="429"/>
      <c r="AH182" s="429"/>
      <c r="AI182" s="431"/>
      <c r="AJ182" s="328"/>
      <c r="AK182" s="314">
        <f t="shared" si="313"/>
        <v>0</v>
      </c>
      <c r="AL182" s="469">
        <f t="shared" si="314"/>
        <v>0</v>
      </c>
      <c r="AM182" s="469">
        <f t="shared" si="315"/>
        <v>0</v>
      </c>
      <c r="AN182" s="470">
        <f t="shared" si="316"/>
        <v>0</v>
      </c>
      <c r="AO182" s="469">
        <f t="shared" si="307"/>
        <v>0</v>
      </c>
      <c r="AP182" s="469">
        <f t="shared" si="308"/>
        <v>0</v>
      </c>
      <c r="AQ182" s="471">
        <f t="shared" si="317"/>
        <v>0</v>
      </c>
      <c r="AR182" s="472">
        <f t="shared" si="312"/>
        <v>0</v>
      </c>
      <c r="AS182" s="422"/>
      <c r="AT182" s="423">
        <f t="shared" si="318"/>
        <v>0</v>
      </c>
      <c r="AU182" s="422"/>
      <c r="AV182" s="315">
        <f t="shared" si="319"/>
        <v>0</v>
      </c>
      <c r="AW182" s="422"/>
      <c r="AX182" s="422"/>
      <c r="AY182" s="315">
        <f t="shared" si="320"/>
        <v>0</v>
      </c>
      <c r="AZ182" s="315">
        <f>(AQ182)*'Datos Mes'!$B$27+DB182</f>
        <v>0</v>
      </c>
      <c r="BA182" s="421"/>
      <c r="BB182" s="427"/>
      <c r="BC182" s="438"/>
      <c r="BF182" s="473"/>
      <c r="BG182" s="317">
        <f>(COUNTIF($D182:$AI182,"LL")+DL182)*(AS182-'Datos Mes'!$B$23)</f>
        <v>0</v>
      </c>
      <c r="BH182" s="474">
        <f t="shared" si="321"/>
        <v>0</v>
      </c>
      <c r="BI182" s="402"/>
      <c r="BJ182" s="403"/>
      <c r="BK182" s="403"/>
      <c r="BL182" s="403"/>
      <c r="BM182" s="403"/>
      <c r="BN182" s="403"/>
      <c r="BO182" s="403"/>
      <c r="BP182" s="403"/>
      <c r="BQ182" s="403"/>
      <c r="BR182" s="403"/>
      <c r="BS182" s="403"/>
      <c r="BT182" s="404"/>
      <c r="BU182" s="404"/>
      <c r="BV182" s="404"/>
      <c r="BW182" s="405"/>
      <c r="BX182" s="406"/>
      <c r="BY182" s="403"/>
      <c r="BZ182" s="403"/>
      <c r="CA182" s="407"/>
      <c r="CB182" s="407"/>
      <c r="CC182" s="408"/>
      <c r="CD182" s="408"/>
      <c r="CE182" s="408"/>
      <c r="CF182" s="408"/>
      <c r="CG182" s="408"/>
      <c r="CH182" s="407"/>
      <c r="CI182" s="407"/>
      <c r="CJ182" s="408"/>
      <c r="CK182" s="408"/>
      <c r="CL182" s="408"/>
      <c r="CM182" s="408"/>
      <c r="CN182" s="408"/>
      <c r="CO182" s="407"/>
      <c r="CP182" s="409"/>
      <c r="CQ182" s="410"/>
      <c r="CR182" s="411"/>
      <c r="CS182" s="410"/>
      <c r="CT182" s="410"/>
      <c r="CU182" s="410"/>
      <c r="CV182" s="410"/>
      <c r="CW182" s="410"/>
      <c r="CX182" s="404"/>
      <c r="CY182" s="404"/>
      <c r="CZ182" s="320">
        <f t="shared" si="322"/>
        <v>0</v>
      </c>
      <c r="DA182" s="321"/>
      <c r="DB182" s="414"/>
      <c r="DC182" s="322">
        <f t="shared" si="323"/>
        <v>0</v>
      </c>
      <c r="DD182" s="413"/>
      <c r="DE182" s="414"/>
      <c r="DF182" s="323">
        <f t="shared" si="324"/>
        <v>0</v>
      </c>
      <c r="DG182" s="323">
        <f t="shared" si="325"/>
        <v>0</v>
      </c>
      <c r="DH182" s="324">
        <f t="shared" si="326"/>
        <v>0</v>
      </c>
      <c r="DI182" s="325">
        <f t="shared" si="327"/>
        <v>0</v>
      </c>
      <c r="DJ182" s="177"/>
      <c r="DK182" s="315">
        <f t="shared" si="328"/>
        <v>0</v>
      </c>
      <c r="DL182" s="315">
        <f t="shared" si="329"/>
        <v>0</v>
      </c>
      <c r="DM182" s="315">
        <f t="shared" si="330"/>
        <v>0</v>
      </c>
      <c r="DN182" s="415"/>
      <c r="DO182" s="416"/>
      <c r="DP182" s="416"/>
      <c r="DQ182" s="416"/>
      <c r="DR182" s="417"/>
      <c r="DS182" s="416"/>
      <c r="DT182" s="416"/>
      <c r="DU182" s="416"/>
      <c r="DV182" s="418"/>
      <c r="DW182" s="416"/>
      <c r="DX182" s="416"/>
      <c r="DY182" s="419"/>
      <c r="DZ182" s="419"/>
      <c r="EA182" s="420"/>
      <c r="EB182" s="313"/>
      <c r="EC182" s="329" t="s">
        <v>133</v>
      </c>
      <c r="EF182" s="330">
        <f>'Datos Mes'!$B$23</f>
        <v>7000</v>
      </c>
      <c r="EG182" s="330">
        <f t="shared" si="331"/>
        <v>0</v>
      </c>
      <c r="EH182" s="330">
        <f t="shared" si="332"/>
        <v>0</v>
      </c>
      <c r="EI182" s="330" t="e">
        <f t="shared" si="333"/>
        <v>#DIV/0!</v>
      </c>
      <c r="EJ182" s="330" t="e">
        <f t="shared" si="334"/>
        <v>#DIV/0!</v>
      </c>
      <c r="EK182" s="330">
        <f t="shared" si="335"/>
        <v>0</v>
      </c>
      <c r="EL182" s="330">
        <f t="shared" si="336"/>
        <v>0</v>
      </c>
      <c r="EM182" s="330">
        <f t="shared" si="337"/>
        <v>0</v>
      </c>
      <c r="EN182" s="330">
        <f>'Datos Mes'!$B$24*AL182</f>
        <v>0</v>
      </c>
      <c r="EO182" s="330" t="e">
        <f>IF(SUM(EH182:EN182)&gt;'Datos Mes'!$B$21,'Datos Mes'!$B$21,SUM(EH182:EN182))</f>
        <v>#DIV/0!</v>
      </c>
      <c r="EP182" s="330" t="e">
        <f>IF(SUM(EH182:EN182)&gt;'Datos Mes'!$B$21,SUM(EH182:EN182)-EO182,0)</f>
        <v>#DIV/0!</v>
      </c>
      <c r="EQ182" s="330"/>
      <c r="ER182" s="330" t="e">
        <f>LOOKUP(EO182/AL182,'Datos Mes'!$B$75:$B$82,'Datos Mes'!$C$75:$C$82)*EQ182</f>
        <v>#DIV/0!</v>
      </c>
      <c r="ES182" s="330">
        <f>'Datos Mes'!$B$25*$AQ182</f>
        <v>0</v>
      </c>
      <c r="ET182" s="330">
        <f>'Datos Mes'!$B$26*$AQ182</f>
        <v>0</v>
      </c>
      <c r="EU182" s="330">
        <f t="shared" si="338"/>
        <v>0</v>
      </c>
      <c r="EV182" s="331" t="e">
        <f t="shared" si="339"/>
        <v>#DIV/0!</v>
      </c>
      <c r="EW182" s="455" t="s">
        <v>244</v>
      </c>
      <c r="EX182" s="457"/>
      <c r="EY182" s="331" t="e">
        <f>'Datos Mes'!$B$28*EO182</f>
        <v>#DIV/0!</v>
      </c>
      <c r="EZ182" s="331" t="e">
        <f>IF(EX182*'Datos Mes'!$B$19-EY182&gt;0,EX182*'Datos Mes'!$B$19-EY182,0)</f>
        <v>#DIV/0!</v>
      </c>
      <c r="FA182" s="456" t="s">
        <v>233</v>
      </c>
      <c r="FB182" s="455" t="s">
        <v>245</v>
      </c>
      <c r="FC182" s="333"/>
      <c r="FD182" s="331" t="e">
        <f t="shared" si="340"/>
        <v>#DIV/0!</v>
      </c>
      <c r="FE182" s="331" t="e">
        <f>IF(SUM(EH182:EN182)&gt;'Datos Mes'!$B$22,'Datos Mes'!$B$22,SUM(EH182:EN182))</f>
        <v>#DIV/0!</v>
      </c>
      <c r="FF182" s="331" t="e">
        <f>FE182*'Datos Mes'!$B$30</f>
        <v>#DIV/0!</v>
      </c>
      <c r="FG182" s="331" t="e">
        <f t="shared" si="341"/>
        <v>#DIV/0!</v>
      </c>
      <c r="FH182" s="331" t="e">
        <f t="shared" si="342"/>
        <v>#DIV/0!</v>
      </c>
      <c r="FI182" s="334" t="e">
        <f>LOOKUP(FH182,'Datos Mes'!$B$54:$B$69,'Datos Mes'!$C$54:$C$69)</f>
        <v>#DIV/0!</v>
      </c>
      <c r="FJ182" s="331" t="e">
        <f>LOOKUP(FH182,'Datos Mes'!$B$54:$B$69,'Datos Mes'!$E$54:$E$69)</f>
        <v>#DIV/0!</v>
      </c>
      <c r="FK182" s="331" t="e">
        <f t="shared" si="343"/>
        <v>#DIV/0!</v>
      </c>
      <c r="FL182" s="331">
        <f t="shared" si="344"/>
        <v>0</v>
      </c>
      <c r="FM182" s="331">
        <f t="shared" si="345"/>
        <v>0</v>
      </c>
      <c r="FN182" s="331">
        <f t="shared" si="346"/>
        <v>0</v>
      </c>
      <c r="FO182" s="331" t="e">
        <f t="shared" si="347"/>
        <v>#DIV/0!</v>
      </c>
      <c r="FP182" s="331" t="e">
        <f t="shared" si="348"/>
        <v>#DIV/0!</v>
      </c>
      <c r="FQ182" s="335" t="e">
        <f t="shared" si="349"/>
        <v>#DIV/0!</v>
      </c>
      <c r="FS182" s="331" t="e">
        <f t="shared" si="350"/>
        <v>#DIV/0!</v>
      </c>
      <c r="FT182" s="331" t="e">
        <f>IF($FB182="Activo",LOOKUP($FA182,'Datos Mes'!$A$87:$A$92,'Datos Mes'!$C$87:$C$92),0)*$EO182</f>
        <v>#DIV/0!</v>
      </c>
      <c r="FU182" s="331" t="e">
        <f>IF($FB182="Activo",'Datos Mes'!$B$31,0)*$EO182</f>
        <v>#DIV/0!</v>
      </c>
      <c r="FV182" s="331" t="e">
        <f>'Datos Mes'!$B$32*$EO182</f>
        <v>#DIV/0!</v>
      </c>
      <c r="FW182" s="331" t="e">
        <f>'Datos Mes'!$D$28*$EO182</f>
        <v>#DIV/0!</v>
      </c>
      <c r="FX182" s="331" t="e">
        <f t="shared" si="351"/>
        <v>#DIV/0!</v>
      </c>
      <c r="FY182" s="331" t="e">
        <f t="shared" si="309"/>
        <v>#DIV/0!</v>
      </c>
      <c r="FZ182" s="331" t="e">
        <f t="shared" si="310"/>
        <v>#DIV/0!</v>
      </c>
      <c r="GA182" s="331">
        <f>(AS182+'Datos Mes'!B$24)*30/12</f>
        <v>9035.326086956522</v>
      </c>
      <c r="GB182" s="331" t="e">
        <f t="shared" si="352"/>
        <v>#DIV/0!</v>
      </c>
      <c r="GC182" s="331" t="e">
        <f t="shared" si="353"/>
        <v>#DIV/0!</v>
      </c>
      <c r="GD182" s="333" t="e">
        <f t="shared" si="354"/>
        <v>#DIV/0!</v>
      </c>
    </row>
    <row r="183" spans="1:186" s="329" customFormat="1" ht="15.75" customHeight="1">
      <c r="A183" s="421"/>
      <c r="B183" s="421"/>
      <c r="C183" s="311">
        <f t="shared" si="311"/>
        <v>0</v>
      </c>
      <c r="D183" s="429"/>
      <c r="E183" s="429"/>
      <c r="F183" s="429"/>
      <c r="G183" s="429"/>
      <c r="H183" s="429"/>
      <c r="I183" s="429"/>
      <c r="J183" s="429"/>
      <c r="K183" s="429"/>
      <c r="L183" s="429"/>
      <c r="M183" s="429"/>
      <c r="N183" s="429"/>
      <c r="O183" s="429"/>
      <c r="P183" s="429"/>
      <c r="Q183" s="429"/>
      <c r="R183" s="312"/>
      <c r="S183" s="430"/>
      <c r="T183" s="429"/>
      <c r="U183" s="429"/>
      <c r="V183" s="429"/>
      <c r="W183" s="429"/>
      <c r="X183" s="429"/>
      <c r="Y183" s="429"/>
      <c r="Z183" s="429"/>
      <c r="AA183" s="429"/>
      <c r="AB183" s="429"/>
      <c r="AC183" s="429"/>
      <c r="AD183" s="429"/>
      <c r="AE183" s="429"/>
      <c r="AF183" s="429"/>
      <c r="AG183" s="429"/>
      <c r="AH183" s="429"/>
      <c r="AI183" s="431"/>
      <c r="AJ183" s="328"/>
      <c r="AK183" s="314">
        <f t="shared" si="313"/>
        <v>0</v>
      </c>
      <c r="AL183" s="469">
        <f t="shared" si="314"/>
        <v>0</v>
      </c>
      <c r="AM183" s="469">
        <f t="shared" si="315"/>
        <v>0</v>
      </c>
      <c r="AN183" s="470">
        <f t="shared" si="316"/>
        <v>0</v>
      </c>
      <c r="AO183" s="469">
        <f t="shared" si="307"/>
        <v>0</v>
      </c>
      <c r="AP183" s="469">
        <f t="shared" si="308"/>
        <v>0</v>
      </c>
      <c r="AQ183" s="471">
        <f t="shared" si="317"/>
        <v>0</v>
      </c>
      <c r="AR183" s="472">
        <f t="shared" si="312"/>
        <v>0</v>
      </c>
      <c r="AS183" s="422"/>
      <c r="AT183" s="423">
        <f t="shared" si="318"/>
        <v>0</v>
      </c>
      <c r="AU183" s="422"/>
      <c r="AV183" s="315">
        <f t="shared" si="319"/>
        <v>0</v>
      </c>
      <c r="AW183" s="422"/>
      <c r="AX183" s="422"/>
      <c r="AY183" s="315">
        <f t="shared" si="320"/>
        <v>0</v>
      </c>
      <c r="AZ183" s="315">
        <f>(AQ183)*'Datos Mes'!$B$27+DB183</f>
        <v>0</v>
      </c>
      <c r="BA183" s="421"/>
      <c r="BB183" s="427"/>
      <c r="BC183" s="438"/>
      <c r="BF183" s="473"/>
      <c r="BG183" s="317">
        <f>(COUNTIF($D183:$AI183,"LL")+DL183)*(AS183-'Datos Mes'!$B$23)</f>
        <v>0</v>
      </c>
      <c r="BH183" s="474">
        <f t="shared" si="321"/>
        <v>0</v>
      </c>
      <c r="BI183" s="402"/>
      <c r="BJ183" s="403"/>
      <c r="BK183" s="403"/>
      <c r="BL183" s="403"/>
      <c r="BM183" s="403"/>
      <c r="BN183" s="403"/>
      <c r="BO183" s="403"/>
      <c r="BP183" s="403"/>
      <c r="BQ183" s="403"/>
      <c r="BR183" s="403"/>
      <c r="BS183" s="403"/>
      <c r="BT183" s="404"/>
      <c r="BU183" s="404"/>
      <c r="BV183" s="404"/>
      <c r="BW183" s="405"/>
      <c r="BX183" s="406"/>
      <c r="BY183" s="403"/>
      <c r="BZ183" s="403"/>
      <c r="CA183" s="407"/>
      <c r="CB183" s="407"/>
      <c r="CC183" s="408"/>
      <c r="CD183" s="408"/>
      <c r="CE183" s="408"/>
      <c r="CF183" s="408"/>
      <c r="CG183" s="408"/>
      <c r="CH183" s="407"/>
      <c r="CI183" s="407"/>
      <c r="CJ183" s="408"/>
      <c r="CK183" s="408"/>
      <c r="CL183" s="408"/>
      <c r="CM183" s="408"/>
      <c r="CN183" s="408"/>
      <c r="CO183" s="407"/>
      <c r="CP183" s="409"/>
      <c r="CQ183" s="410"/>
      <c r="CR183" s="411"/>
      <c r="CS183" s="410"/>
      <c r="CT183" s="410"/>
      <c r="CU183" s="410"/>
      <c r="CV183" s="410"/>
      <c r="CW183" s="410"/>
      <c r="CX183" s="404"/>
      <c r="CY183" s="404"/>
      <c r="CZ183" s="320">
        <f t="shared" si="322"/>
        <v>0</v>
      </c>
      <c r="DA183" s="321"/>
      <c r="DB183" s="414"/>
      <c r="DC183" s="322">
        <f t="shared" si="323"/>
        <v>0</v>
      </c>
      <c r="DD183" s="413"/>
      <c r="DE183" s="414"/>
      <c r="DF183" s="323">
        <f t="shared" si="324"/>
        <v>0</v>
      </c>
      <c r="DG183" s="323">
        <f t="shared" si="325"/>
        <v>0</v>
      </c>
      <c r="DH183" s="324">
        <f t="shared" si="326"/>
        <v>0</v>
      </c>
      <c r="DI183" s="325">
        <f t="shared" si="327"/>
        <v>0</v>
      </c>
      <c r="DJ183" s="177"/>
      <c r="DK183" s="315">
        <f t="shared" si="328"/>
        <v>0</v>
      </c>
      <c r="DL183" s="315">
        <f t="shared" si="329"/>
        <v>0</v>
      </c>
      <c r="DM183" s="315">
        <f t="shared" si="330"/>
        <v>0</v>
      </c>
      <c r="DN183" s="415"/>
      <c r="DO183" s="416"/>
      <c r="DP183" s="416"/>
      <c r="DQ183" s="416"/>
      <c r="DR183" s="417"/>
      <c r="DS183" s="416"/>
      <c r="DT183" s="416"/>
      <c r="DU183" s="416"/>
      <c r="DV183" s="418"/>
      <c r="DW183" s="416"/>
      <c r="DX183" s="416"/>
      <c r="DY183" s="419"/>
      <c r="DZ183" s="419"/>
      <c r="EA183" s="420"/>
      <c r="EB183" s="313"/>
      <c r="EC183" s="329" t="s">
        <v>133</v>
      </c>
      <c r="EF183" s="330">
        <f>'Datos Mes'!$B$23</f>
        <v>7000</v>
      </c>
      <c r="EG183" s="330">
        <f t="shared" si="331"/>
        <v>0</v>
      </c>
      <c r="EH183" s="330">
        <f t="shared" si="332"/>
        <v>0</v>
      </c>
      <c r="EI183" s="330" t="e">
        <f t="shared" si="333"/>
        <v>#DIV/0!</v>
      </c>
      <c r="EJ183" s="330" t="e">
        <f t="shared" si="334"/>
        <v>#DIV/0!</v>
      </c>
      <c r="EK183" s="330">
        <f t="shared" si="335"/>
        <v>0</v>
      </c>
      <c r="EL183" s="330">
        <f t="shared" si="336"/>
        <v>0</v>
      </c>
      <c r="EM183" s="330">
        <f t="shared" si="337"/>
        <v>0</v>
      </c>
      <c r="EN183" s="330">
        <f>'Datos Mes'!$B$24*AL183</f>
        <v>0</v>
      </c>
      <c r="EO183" s="330" t="e">
        <f>IF(SUM(EH183:EN183)&gt;'Datos Mes'!$B$21,'Datos Mes'!$B$21,SUM(EH183:EN183))</f>
        <v>#DIV/0!</v>
      </c>
      <c r="EP183" s="330" t="e">
        <f>IF(SUM(EH183:EN183)&gt;'Datos Mes'!$B$21,SUM(EH183:EN183)-EO183,0)</f>
        <v>#DIV/0!</v>
      </c>
      <c r="EQ183" s="330"/>
      <c r="ER183" s="330" t="e">
        <f>LOOKUP(EO183/AL183,'Datos Mes'!$B$75:$B$82,'Datos Mes'!$C$75:$C$82)*EQ183</f>
        <v>#DIV/0!</v>
      </c>
      <c r="ES183" s="330">
        <f>'Datos Mes'!$B$25*$AQ183</f>
        <v>0</v>
      </c>
      <c r="ET183" s="330">
        <f>'Datos Mes'!$B$26*$AQ183</f>
        <v>0</v>
      </c>
      <c r="EU183" s="330">
        <f t="shared" si="338"/>
        <v>0</v>
      </c>
      <c r="EV183" s="331" t="e">
        <f t="shared" si="339"/>
        <v>#DIV/0!</v>
      </c>
      <c r="EW183" s="455" t="s">
        <v>244</v>
      </c>
      <c r="EX183" s="457"/>
      <c r="EY183" s="331" t="e">
        <f>'Datos Mes'!$B$28*EO183</f>
        <v>#DIV/0!</v>
      </c>
      <c r="EZ183" s="331" t="e">
        <f>IF(EX183*'Datos Mes'!$B$19-EY183&gt;0,EX183*'Datos Mes'!$B$19-EY183,0)</f>
        <v>#DIV/0!</v>
      </c>
      <c r="FA183" s="456" t="s">
        <v>233</v>
      </c>
      <c r="FB183" s="455" t="s">
        <v>245</v>
      </c>
      <c r="FC183" s="333"/>
      <c r="FD183" s="331" t="e">
        <f t="shared" si="340"/>
        <v>#DIV/0!</v>
      </c>
      <c r="FE183" s="331" t="e">
        <f>IF(SUM(EH183:EN183)&gt;'Datos Mes'!$B$22,'Datos Mes'!$B$22,SUM(EH183:EN183))</f>
        <v>#DIV/0!</v>
      </c>
      <c r="FF183" s="331" t="e">
        <f>FE183*'Datos Mes'!$B$30</f>
        <v>#DIV/0!</v>
      </c>
      <c r="FG183" s="331" t="e">
        <f t="shared" si="341"/>
        <v>#DIV/0!</v>
      </c>
      <c r="FH183" s="331" t="e">
        <f t="shared" si="342"/>
        <v>#DIV/0!</v>
      </c>
      <c r="FI183" s="334" t="e">
        <f>LOOKUP(FH183,'Datos Mes'!$B$54:$B$69,'Datos Mes'!$C$54:$C$69)</f>
        <v>#DIV/0!</v>
      </c>
      <c r="FJ183" s="331" t="e">
        <f>LOOKUP(FH183,'Datos Mes'!$B$54:$B$69,'Datos Mes'!$E$54:$E$69)</f>
        <v>#DIV/0!</v>
      </c>
      <c r="FK183" s="331" t="e">
        <f t="shared" si="343"/>
        <v>#DIV/0!</v>
      </c>
      <c r="FL183" s="331">
        <f t="shared" si="344"/>
        <v>0</v>
      </c>
      <c r="FM183" s="331">
        <f t="shared" si="345"/>
        <v>0</v>
      </c>
      <c r="FN183" s="331">
        <f t="shared" si="346"/>
        <v>0</v>
      </c>
      <c r="FO183" s="331" t="e">
        <f t="shared" si="347"/>
        <v>#DIV/0!</v>
      </c>
      <c r="FP183" s="331" t="e">
        <f t="shared" si="348"/>
        <v>#DIV/0!</v>
      </c>
      <c r="FQ183" s="335" t="e">
        <f t="shared" si="349"/>
        <v>#DIV/0!</v>
      </c>
      <c r="FS183" s="331" t="e">
        <f t="shared" si="350"/>
        <v>#DIV/0!</v>
      </c>
      <c r="FT183" s="331" t="e">
        <f>IF($FB183="Activo",LOOKUP($FA183,'Datos Mes'!$A$87:$A$92,'Datos Mes'!$C$87:$C$92),0)*$EO183</f>
        <v>#DIV/0!</v>
      </c>
      <c r="FU183" s="331" t="e">
        <f>IF($FB183="Activo",'Datos Mes'!$B$31,0)*$EO183</f>
        <v>#DIV/0!</v>
      </c>
      <c r="FV183" s="331" t="e">
        <f>'Datos Mes'!$B$32*$EO183</f>
        <v>#DIV/0!</v>
      </c>
      <c r="FW183" s="331" t="e">
        <f>'Datos Mes'!$D$28*$EO183</f>
        <v>#DIV/0!</v>
      </c>
      <c r="FX183" s="331" t="e">
        <f t="shared" si="351"/>
        <v>#DIV/0!</v>
      </c>
      <c r="FY183" s="331" t="e">
        <f t="shared" si="309"/>
        <v>#DIV/0!</v>
      </c>
      <c r="FZ183" s="331" t="e">
        <f t="shared" si="310"/>
        <v>#DIV/0!</v>
      </c>
      <c r="GA183" s="331">
        <f>(AS183+'Datos Mes'!B$24)*30/12</f>
        <v>9035.326086956522</v>
      </c>
      <c r="GB183" s="331" t="e">
        <f t="shared" si="352"/>
        <v>#DIV/0!</v>
      </c>
      <c r="GC183" s="331" t="e">
        <f t="shared" si="353"/>
        <v>#DIV/0!</v>
      </c>
      <c r="GD183" s="333" t="e">
        <f t="shared" si="354"/>
        <v>#DIV/0!</v>
      </c>
    </row>
    <row r="184" spans="1:186" s="329" customFormat="1" ht="15.75" customHeight="1">
      <c r="A184" s="421"/>
      <c r="B184" s="421"/>
      <c r="C184" s="311">
        <f t="shared" si="311"/>
        <v>0</v>
      </c>
      <c r="D184" s="429"/>
      <c r="E184" s="429"/>
      <c r="F184" s="429"/>
      <c r="G184" s="429"/>
      <c r="H184" s="429"/>
      <c r="I184" s="429"/>
      <c r="J184" s="429"/>
      <c r="K184" s="429"/>
      <c r="L184" s="429"/>
      <c r="M184" s="429"/>
      <c r="N184" s="429"/>
      <c r="O184" s="429"/>
      <c r="P184" s="429"/>
      <c r="Q184" s="429"/>
      <c r="R184" s="312"/>
      <c r="S184" s="430"/>
      <c r="T184" s="429"/>
      <c r="U184" s="429"/>
      <c r="V184" s="429"/>
      <c r="W184" s="429"/>
      <c r="X184" s="429"/>
      <c r="Y184" s="429"/>
      <c r="Z184" s="429"/>
      <c r="AA184" s="429"/>
      <c r="AB184" s="429"/>
      <c r="AC184" s="429"/>
      <c r="AD184" s="429"/>
      <c r="AE184" s="429"/>
      <c r="AF184" s="429"/>
      <c r="AG184" s="429"/>
      <c r="AH184" s="429"/>
      <c r="AI184" s="431"/>
      <c r="AJ184" s="328"/>
      <c r="AK184" s="314">
        <f t="shared" si="313"/>
        <v>0</v>
      </c>
      <c r="AL184" s="469">
        <f t="shared" si="314"/>
        <v>0</v>
      </c>
      <c r="AM184" s="469">
        <f t="shared" si="315"/>
        <v>0</v>
      </c>
      <c r="AN184" s="470">
        <f t="shared" si="316"/>
        <v>0</v>
      </c>
      <c r="AO184" s="469">
        <f t="shared" si="307"/>
        <v>0</v>
      </c>
      <c r="AP184" s="469">
        <f t="shared" si="308"/>
        <v>0</v>
      </c>
      <c r="AQ184" s="471">
        <f t="shared" si="317"/>
        <v>0</v>
      </c>
      <c r="AR184" s="472">
        <f t="shared" si="312"/>
        <v>0</v>
      </c>
      <c r="AS184" s="422"/>
      <c r="AT184" s="423">
        <f t="shared" si="318"/>
        <v>0</v>
      </c>
      <c r="AU184" s="422"/>
      <c r="AV184" s="315">
        <f t="shared" si="319"/>
        <v>0</v>
      </c>
      <c r="AW184" s="422"/>
      <c r="AX184" s="422"/>
      <c r="AY184" s="315">
        <f t="shared" si="320"/>
        <v>0</v>
      </c>
      <c r="AZ184" s="315">
        <f>(AQ184)*'Datos Mes'!$B$27+DB184</f>
        <v>0</v>
      </c>
      <c r="BA184" s="421"/>
      <c r="BB184" s="427"/>
      <c r="BC184" s="438"/>
      <c r="BF184" s="473"/>
      <c r="BG184" s="317">
        <f>(COUNTIF($D184:$AI184,"LL")+DL184)*(AS184-'Datos Mes'!$B$23)</f>
        <v>0</v>
      </c>
      <c r="BH184" s="474">
        <f t="shared" si="321"/>
        <v>0</v>
      </c>
      <c r="BI184" s="402"/>
      <c r="BJ184" s="403"/>
      <c r="BK184" s="403"/>
      <c r="BL184" s="403"/>
      <c r="BM184" s="403"/>
      <c r="BN184" s="403"/>
      <c r="BO184" s="403"/>
      <c r="BP184" s="403"/>
      <c r="BQ184" s="403"/>
      <c r="BR184" s="403"/>
      <c r="BS184" s="403"/>
      <c r="BT184" s="404"/>
      <c r="BU184" s="404"/>
      <c r="BV184" s="404"/>
      <c r="BW184" s="405"/>
      <c r="BX184" s="406"/>
      <c r="BY184" s="403"/>
      <c r="BZ184" s="403"/>
      <c r="CA184" s="407"/>
      <c r="CB184" s="407"/>
      <c r="CC184" s="408"/>
      <c r="CD184" s="408"/>
      <c r="CE184" s="408"/>
      <c r="CF184" s="408"/>
      <c r="CG184" s="408"/>
      <c r="CH184" s="407"/>
      <c r="CI184" s="407"/>
      <c r="CJ184" s="408"/>
      <c r="CK184" s="408"/>
      <c r="CL184" s="408"/>
      <c r="CM184" s="408"/>
      <c r="CN184" s="408"/>
      <c r="CO184" s="407"/>
      <c r="CP184" s="409"/>
      <c r="CQ184" s="410"/>
      <c r="CR184" s="411"/>
      <c r="CS184" s="410"/>
      <c r="CT184" s="410"/>
      <c r="CU184" s="410"/>
      <c r="CV184" s="410"/>
      <c r="CW184" s="410"/>
      <c r="CX184" s="404"/>
      <c r="CY184" s="404"/>
      <c r="CZ184" s="320">
        <f t="shared" si="322"/>
        <v>0</v>
      </c>
      <c r="DA184" s="321"/>
      <c r="DB184" s="414"/>
      <c r="DC184" s="322">
        <f t="shared" si="323"/>
        <v>0</v>
      </c>
      <c r="DD184" s="413"/>
      <c r="DE184" s="414"/>
      <c r="DF184" s="323">
        <f t="shared" si="324"/>
        <v>0</v>
      </c>
      <c r="DG184" s="323">
        <f t="shared" si="325"/>
        <v>0</v>
      </c>
      <c r="DH184" s="324">
        <f t="shared" si="326"/>
        <v>0</v>
      </c>
      <c r="DI184" s="325">
        <f t="shared" si="327"/>
        <v>0</v>
      </c>
      <c r="DJ184" s="177"/>
      <c r="DK184" s="315">
        <f t="shared" si="328"/>
        <v>0</v>
      </c>
      <c r="DL184" s="315">
        <f t="shared" si="329"/>
        <v>0</v>
      </c>
      <c r="DM184" s="315">
        <f t="shared" si="330"/>
        <v>0</v>
      </c>
      <c r="DN184" s="415"/>
      <c r="DO184" s="416"/>
      <c r="DP184" s="416"/>
      <c r="DQ184" s="416"/>
      <c r="DR184" s="417"/>
      <c r="DS184" s="416"/>
      <c r="DT184" s="416"/>
      <c r="DU184" s="416"/>
      <c r="DV184" s="418"/>
      <c r="DW184" s="416"/>
      <c r="DX184" s="416"/>
      <c r="DY184" s="419"/>
      <c r="DZ184" s="419"/>
      <c r="EA184" s="420"/>
      <c r="EB184" s="313"/>
      <c r="EC184" s="329" t="s">
        <v>133</v>
      </c>
      <c r="EF184" s="330">
        <f>'Datos Mes'!$B$23</f>
        <v>7000</v>
      </c>
      <c r="EG184" s="330">
        <f t="shared" si="331"/>
        <v>0</v>
      </c>
      <c r="EH184" s="330">
        <f t="shared" si="332"/>
        <v>0</v>
      </c>
      <c r="EI184" s="330" t="e">
        <f t="shared" si="333"/>
        <v>#DIV/0!</v>
      </c>
      <c r="EJ184" s="330" t="e">
        <f t="shared" si="334"/>
        <v>#DIV/0!</v>
      </c>
      <c r="EK184" s="330">
        <f t="shared" si="335"/>
        <v>0</v>
      </c>
      <c r="EL184" s="330">
        <f t="shared" si="336"/>
        <v>0</v>
      </c>
      <c r="EM184" s="330">
        <f t="shared" si="337"/>
        <v>0</v>
      </c>
      <c r="EN184" s="330">
        <f>'Datos Mes'!$B$24*AL184</f>
        <v>0</v>
      </c>
      <c r="EO184" s="330" t="e">
        <f>IF(SUM(EH184:EN184)&gt;'Datos Mes'!$B$21,'Datos Mes'!$B$21,SUM(EH184:EN184))</f>
        <v>#DIV/0!</v>
      </c>
      <c r="EP184" s="330" t="e">
        <f>IF(SUM(EH184:EN184)&gt;'Datos Mes'!$B$21,SUM(EH184:EN184)-EO184,0)</f>
        <v>#DIV/0!</v>
      </c>
      <c r="EQ184" s="330"/>
      <c r="ER184" s="330" t="e">
        <f>LOOKUP(EO184/AL184,'Datos Mes'!$B$75:$B$82,'Datos Mes'!$C$75:$C$82)*EQ184</f>
        <v>#DIV/0!</v>
      </c>
      <c r="ES184" s="330">
        <f>'Datos Mes'!$B$25*$AQ184</f>
        <v>0</v>
      </c>
      <c r="ET184" s="330">
        <f>'Datos Mes'!$B$26*$AQ184</f>
        <v>0</v>
      </c>
      <c r="EU184" s="330">
        <f t="shared" si="338"/>
        <v>0</v>
      </c>
      <c r="EV184" s="331" t="e">
        <f t="shared" si="339"/>
        <v>#DIV/0!</v>
      </c>
      <c r="EW184" s="455" t="s">
        <v>244</v>
      </c>
      <c r="EX184" s="457"/>
      <c r="EY184" s="331" t="e">
        <f>'Datos Mes'!$B$28*EO184</f>
        <v>#DIV/0!</v>
      </c>
      <c r="EZ184" s="331" t="e">
        <f>IF(EX184*'Datos Mes'!$B$19-EY184&gt;0,EX184*'Datos Mes'!$B$19-EY184,0)</f>
        <v>#DIV/0!</v>
      </c>
      <c r="FA184" s="456" t="s">
        <v>233</v>
      </c>
      <c r="FB184" s="455" t="s">
        <v>245</v>
      </c>
      <c r="FC184" s="333"/>
      <c r="FD184" s="331" t="e">
        <f t="shared" si="340"/>
        <v>#DIV/0!</v>
      </c>
      <c r="FE184" s="331" t="e">
        <f>IF(SUM(EH184:EN184)&gt;'Datos Mes'!$B$22,'Datos Mes'!$B$22,SUM(EH184:EN184))</f>
        <v>#DIV/0!</v>
      </c>
      <c r="FF184" s="331" t="e">
        <f>FE184*'Datos Mes'!$B$30</f>
        <v>#DIV/0!</v>
      </c>
      <c r="FG184" s="331" t="e">
        <f t="shared" si="341"/>
        <v>#DIV/0!</v>
      </c>
      <c r="FH184" s="331" t="e">
        <f t="shared" si="342"/>
        <v>#DIV/0!</v>
      </c>
      <c r="FI184" s="334" t="e">
        <f>LOOKUP(FH184,'Datos Mes'!$B$54:$B$69,'Datos Mes'!$C$54:$C$69)</f>
        <v>#DIV/0!</v>
      </c>
      <c r="FJ184" s="331" t="e">
        <f>LOOKUP(FH184,'Datos Mes'!$B$54:$B$69,'Datos Mes'!$E$54:$E$69)</f>
        <v>#DIV/0!</v>
      </c>
      <c r="FK184" s="331" t="e">
        <f t="shared" si="343"/>
        <v>#DIV/0!</v>
      </c>
      <c r="FL184" s="331">
        <f t="shared" si="344"/>
        <v>0</v>
      </c>
      <c r="FM184" s="331">
        <f t="shared" si="345"/>
        <v>0</v>
      </c>
      <c r="FN184" s="331">
        <f t="shared" si="346"/>
        <v>0</v>
      </c>
      <c r="FO184" s="331" t="e">
        <f t="shared" si="347"/>
        <v>#DIV/0!</v>
      </c>
      <c r="FP184" s="331" t="e">
        <f t="shared" si="348"/>
        <v>#DIV/0!</v>
      </c>
      <c r="FQ184" s="335" t="e">
        <f t="shared" si="349"/>
        <v>#DIV/0!</v>
      </c>
      <c r="FS184" s="331" t="e">
        <f t="shared" si="350"/>
        <v>#DIV/0!</v>
      </c>
      <c r="FT184" s="331" t="e">
        <f>IF($FB184="Activo",LOOKUP($FA184,'Datos Mes'!$A$87:$A$92,'Datos Mes'!$C$87:$C$92),0)*$EO184</f>
        <v>#DIV/0!</v>
      </c>
      <c r="FU184" s="331" t="e">
        <f>IF($FB184="Activo",'Datos Mes'!$B$31,0)*$EO184</f>
        <v>#DIV/0!</v>
      </c>
      <c r="FV184" s="331" t="e">
        <f>'Datos Mes'!$B$32*$EO184</f>
        <v>#DIV/0!</v>
      </c>
      <c r="FW184" s="331" t="e">
        <f>'Datos Mes'!$D$28*$EO184</f>
        <v>#DIV/0!</v>
      </c>
      <c r="FX184" s="331" t="e">
        <f t="shared" si="351"/>
        <v>#DIV/0!</v>
      </c>
      <c r="FY184" s="331" t="e">
        <f t="shared" si="309"/>
        <v>#DIV/0!</v>
      </c>
      <c r="FZ184" s="331" t="e">
        <f t="shared" si="310"/>
        <v>#DIV/0!</v>
      </c>
      <c r="GA184" s="331">
        <f>(AS184+'Datos Mes'!B$24)*30/12</f>
        <v>9035.326086956522</v>
      </c>
      <c r="GB184" s="331" t="e">
        <f t="shared" si="352"/>
        <v>#DIV/0!</v>
      </c>
      <c r="GC184" s="331" t="e">
        <f t="shared" si="353"/>
        <v>#DIV/0!</v>
      </c>
      <c r="GD184" s="333" t="e">
        <f t="shared" si="354"/>
        <v>#DIV/0!</v>
      </c>
    </row>
    <row r="185" spans="1:186" s="329" customFormat="1" ht="15.75" customHeight="1">
      <c r="A185" s="421"/>
      <c r="B185" s="421"/>
      <c r="C185" s="311">
        <f t="shared" si="311"/>
        <v>0</v>
      </c>
      <c r="D185" s="429"/>
      <c r="E185" s="429"/>
      <c r="F185" s="429"/>
      <c r="G185" s="429"/>
      <c r="H185" s="429"/>
      <c r="I185" s="429"/>
      <c r="J185" s="429"/>
      <c r="K185" s="429"/>
      <c r="L185" s="429"/>
      <c r="M185" s="429"/>
      <c r="N185" s="429"/>
      <c r="O185" s="429"/>
      <c r="P185" s="429"/>
      <c r="Q185" s="429"/>
      <c r="R185" s="312"/>
      <c r="S185" s="430"/>
      <c r="T185" s="429"/>
      <c r="U185" s="429"/>
      <c r="V185" s="429"/>
      <c r="W185" s="429"/>
      <c r="X185" s="429"/>
      <c r="Y185" s="429"/>
      <c r="Z185" s="429"/>
      <c r="AA185" s="429"/>
      <c r="AB185" s="429"/>
      <c r="AC185" s="429"/>
      <c r="AD185" s="429"/>
      <c r="AE185" s="429"/>
      <c r="AF185" s="429"/>
      <c r="AG185" s="429"/>
      <c r="AH185" s="429"/>
      <c r="AI185" s="431"/>
      <c r="AJ185" s="328"/>
      <c r="AK185" s="314">
        <f t="shared" si="313"/>
        <v>0</v>
      </c>
      <c r="AL185" s="469">
        <f t="shared" si="314"/>
        <v>0</v>
      </c>
      <c r="AM185" s="469">
        <f t="shared" si="315"/>
        <v>0</v>
      </c>
      <c r="AN185" s="470">
        <f t="shared" si="316"/>
        <v>0</v>
      </c>
      <c r="AO185" s="469">
        <f t="shared" si="307"/>
        <v>0</v>
      </c>
      <c r="AP185" s="469">
        <f t="shared" si="308"/>
        <v>0</v>
      </c>
      <c r="AQ185" s="471">
        <f t="shared" si="317"/>
        <v>0</v>
      </c>
      <c r="AR185" s="472">
        <f t="shared" si="312"/>
        <v>0</v>
      </c>
      <c r="AS185" s="422"/>
      <c r="AT185" s="423">
        <f t="shared" si="318"/>
        <v>0</v>
      </c>
      <c r="AU185" s="422"/>
      <c r="AV185" s="315">
        <f t="shared" si="319"/>
        <v>0</v>
      </c>
      <c r="AW185" s="422"/>
      <c r="AX185" s="422"/>
      <c r="AY185" s="315">
        <f t="shared" si="320"/>
        <v>0</v>
      </c>
      <c r="AZ185" s="315">
        <f>(AQ185)*'Datos Mes'!$B$27+DB185</f>
        <v>0</v>
      </c>
      <c r="BA185" s="421"/>
      <c r="BB185" s="427"/>
      <c r="BC185" s="438"/>
      <c r="BF185" s="473"/>
      <c r="BG185" s="317">
        <f>(COUNTIF($D185:$AI185,"LL")+DL185)*(AS185-'Datos Mes'!$B$23)</f>
        <v>0</v>
      </c>
      <c r="BH185" s="474">
        <f t="shared" si="321"/>
        <v>0</v>
      </c>
      <c r="BI185" s="402"/>
      <c r="BJ185" s="403"/>
      <c r="BK185" s="403"/>
      <c r="BL185" s="403"/>
      <c r="BM185" s="403"/>
      <c r="BN185" s="403"/>
      <c r="BO185" s="403"/>
      <c r="BP185" s="403"/>
      <c r="BQ185" s="403"/>
      <c r="BR185" s="403"/>
      <c r="BS185" s="403"/>
      <c r="BT185" s="404"/>
      <c r="BU185" s="404"/>
      <c r="BV185" s="404"/>
      <c r="BW185" s="405"/>
      <c r="BX185" s="406"/>
      <c r="BY185" s="403"/>
      <c r="BZ185" s="403"/>
      <c r="CA185" s="407"/>
      <c r="CB185" s="407"/>
      <c r="CC185" s="408"/>
      <c r="CD185" s="408"/>
      <c r="CE185" s="408"/>
      <c r="CF185" s="408"/>
      <c r="CG185" s="408"/>
      <c r="CH185" s="407"/>
      <c r="CI185" s="407"/>
      <c r="CJ185" s="408"/>
      <c r="CK185" s="408"/>
      <c r="CL185" s="408"/>
      <c r="CM185" s="408"/>
      <c r="CN185" s="408"/>
      <c r="CO185" s="407"/>
      <c r="CP185" s="409"/>
      <c r="CQ185" s="410"/>
      <c r="CR185" s="411"/>
      <c r="CS185" s="410"/>
      <c r="CT185" s="410"/>
      <c r="CU185" s="410"/>
      <c r="CV185" s="410"/>
      <c r="CW185" s="410"/>
      <c r="CX185" s="404"/>
      <c r="CY185" s="404"/>
      <c r="CZ185" s="320">
        <f t="shared" si="322"/>
        <v>0</v>
      </c>
      <c r="DA185" s="321"/>
      <c r="DB185" s="414"/>
      <c r="DC185" s="322">
        <f t="shared" si="323"/>
        <v>0</v>
      </c>
      <c r="DD185" s="413"/>
      <c r="DE185" s="414"/>
      <c r="DF185" s="323">
        <f t="shared" si="324"/>
        <v>0</v>
      </c>
      <c r="DG185" s="323">
        <f t="shared" si="325"/>
        <v>0</v>
      </c>
      <c r="DH185" s="324">
        <f t="shared" si="326"/>
        <v>0</v>
      </c>
      <c r="DI185" s="325">
        <f t="shared" si="327"/>
        <v>0</v>
      </c>
      <c r="DJ185" s="177"/>
      <c r="DK185" s="315">
        <f t="shared" si="328"/>
        <v>0</v>
      </c>
      <c r="DL185" s="315">
        <f t="shared" si="329"/>
        <v>0</v>
      </c>
      <c r="DM185" s="315">
        <f t="shared" si="330"/>
        <v>0</v>
      </c>
      <c r="DN185" s="415"/>
      <c r="DO185" s="416"/>
      <c r="DP185" s="416"/>
      <c r="DQ185" s="416"/>
      <c r="DR185" s="417"/>
      <c r="DS185" s="416"/>
      <c r="DT185" s="416"/>
      <c r="DU185" s="416"/>
      <c r="DV185" s="418"/>
      <c r="DW185" s="416"/>
      <c r="DX185" s="416"/>
      <c r="DY185" s="419"/>
      <c r="DZ185" s="419"/>
      <c r="EA185" s="420"/>
      <c r="EB185" s="313"/>
      <c r="EC185" s="329" t="s">
        <v>133</v>
      </c>
      <c r="EF185" s="330">
        <f>'Datos Mes'!$B$23</f>
        <v>7000</v>
      </c>
      <c r="EG185" s="330">
        <f t="shared" si="331"/>
        <v>0</v>
      </c>
      <c r="EH185" s="330">
        <f t="shared" si="332"/>
        <v>0</v>
      </c>
      <c r="EI185" s="330" t="e">
        <f t="shared" si="333"/>
        <v>#DIV/0!</v>
      </c>
      <c r="EJ185" s="330" t="e">
        <f t="shared" si="334"/>
        <v>#DIV/0!</v>
      </c>
      <c r="EK185" s="330">
        <f t="shared" si="335"/>
        <v>0</v>
      </c>
      <c r="EL185" s="330">
        <f t="shared" si="336"/>
        <v>0</v>
      </c>
      <c r="EM185" s="330">
        <f t="shared" si="337"/>
        <v>0</v>
      </c>
      <c r="EN185" s="330">
        <f>'Datos Mes'!$B$24*AL185</f>
        <v>0</v>
      </c>
      <c r="EO185" s="330" t="e">
        <f>IF(SUM(EH185:EN185)&gt;'Datos Mes'!$B$21,'Datos Mes'!$B$21,SUM(EH185:EN185))</f>
        <v>#DIV/0!</v>
      </c>
      <c r="EP185" s="330" t="e">
        <f>IF(SUM(EH185:EN185)&gt;'Datos Mes'!$B$21,SUM(EH185:EN185)-EO185,0)</f>
        <v>#DIV/0!</v>
      </c>
      <c r="EQ185" s="330"/>
      <c r="ER185" s="330" t="e">
        <f>LOOKUP(EO185/AL185,'Datos Mes'!$B$75:$B$82,'Datos Mes'!$C$75:$C$82)*EQ185</f>
        <v>#DIV/0!</v>
      </c>
      <c r="ES185" s="330">
        <f>'Datos Mes'!$B$25*$AQ185</f>
        <v>0</v>
      </c>
      <c r="ET185" s="330">
        <f>'Datos Mes'!$B$26*$AQ185</f>
        <v>0</v>
      </c>
      <c r="EU185" s="330">
        <f t="shared" si="338"/>
        <v>0</v>
      </c>
      <c r="EV185" s="331" t="e">
        <f t="shared" si="339"/>
        <v>#DIV/0!</v>
      </c>
      <c r="EW185" s="455" t="s">
        <v>244</v>
      </c>
      <c r="EX185" s="457"/>
      <c r="EY185" s="331" t="e">
        <f>'Datos Mes'!$B$28*EO185</f>
        <v>#DIV/0!</v>
      </c>
      <c r="EZ185" s="331" t="e">
        <f>IF(EX185*'Datos Mes'!$B$19-EY185&gt;0,EX185*'Datos Mes'!$B$19-EY185,0)</f>
        <v>#DIV/0!</v>
      </c>
      <c r="FA185" s="456" t="s">
        <v>233</v>
      </c>
      <c r="FB185" s="455" t="s">
        <v>245</v>
      </c>
      <c r="FC185" s="333"/>
      <c r="FD185" s="331" t="e">
        <f t="shared" si="340"/>
        <v>#DIV/0!</v>
      </c>
      <c r="FE185" s="331" t="e">
        <f>IF(SUM(EH185:EN185)&gt;'Datos Mes'!$B$22,'Datos Mes'!$B$22,SUM(EH185:EN185))</f>
        <v>#DIV/0!</v>
      </c>
      <c r="FF185" s="331" t="e">
        <f>FE185*'Datos Mes'!$B$30</f>
        <v>#DIV/0!</v>
      </c>
      <c r="FG185" s="331" t="e">
        <f t="shared" si="341"/>
        <v>#DIV/0!</v>
      </c>
      <c r="FH185" s="331" t="e">
        <f t="shared" si="342"/>
        <v>#DIV/0!</v>
      </c>
      <c r="FI185" s="334" t="e">
        <f>LOOKUP(FH185,'Datos Mes'!$B$54:$B$69,'Datos Mes'!$C$54:$C$69)</f>
        <v>#DIV/0!</v>
      </c>
      <c r="FJ185" s="331" t="e">
        <f>LOOKUP(FH185,'Datos Mes'!$B$54:$B$69,'Datos Mes'!$E$54:$E$69)</f>
        <v>#DIV/0!</v>
      </c>
      <c r="FK185" s="331" t="e">
        <f t="shared" si="343"/>
        <v>#DIV/0!</v>
      </c>
      <c r="FL185" s="331">
        <f t="shared" si="344"/>
        <v>0</v>
      </c>
      <c r="FM185" s="331">
        <f t="shared" si="345"/>
        <v>0</v>
      </c>
      <c r="FN185" s="331">
        <f t="shared" si="346"/>
        <v>0</v>
      </c>
      <c r="FO185" s="331" t="e">
        <f t="shared" si="347"/>
        <v>#DIV/0!</v>
      </c>
      <c r="FP185" s="331" t="e">
        <f t="shared" si="348"/>
        <v>#DIV/0!</v>
      </c>
      <c r="FQ185" s="335" t="e">
        <f t="shared" si="349"/>
        <v>#DIV/0!</v>
      </c>
      <c r="FS185" s="331" t="e">
        <f t="shared" si="350"/>
        <v>#DIV/0!</v>
      </c>
      <c r="FT185" s="331" t="e">
        <f>IF($FB185="Activo",LOOKUP($FA185,'Datos Mes'!$A$87:$A$92,'Datos Mes'!$C$87:$C$92),0)*$EO185</f>
        <v>#DIV/0!</v>
      </c>
      <c r="FU185" s="331" t="e">
        <f>IF($FB185="Activo",'Datos Mes'!$B$31,0)*$EO185</f>
        <v>#DIV/0!</v>
      </c>
      <c r="FV185" s="331" t="e">
        <f>'Datos Mes'!$B$32*$EO185</f>
        <v>#DIV/0!</v>
      </c>
      <c r="FW185" s="331" t="e">
        <f>'Datos Mes'!$D$28*$EO185</f>
        <v>#DIV/0!</v>
      </c>
      <c r="FX185" s="331" t="e">
        <f t="shared" si="351"/>
        <v>#DIV/0!</v>
      </c>
      <c r="FY185" s="331" t="e">
        <f t="shared" si="309"/>
        <v>#DIV/0!</v>
      </c>
      <c r="FZ185" s="331" t="e">
        <f t="shared" si="310"/>
        <v>#DIV/0!</v>
      </c>
      <c r="GA185" s="331">
        <f>(AS185+'Datos Mes'!B$24)*30/12</f>
        <v>9035.326086956522</v>
      </c>
      <c r="GB185" s="331" t="e">
        <f t="shared" si="352"/>
        <v>#DIV/0!</v>
      </c>
      <c r="GC185" s="331" t="e">
        <f t="shared" si="353"/>
        <v>#DIV/0!</v>
      </c>
      <c r="GD185" s="333" t="e">
        <f t="shared" si="354"/>
        <v>#DIV/0!</v>
      </c>
    </row>
    <row r="186" spans="1:186" s="329" customFormat="1" ht="15.75" customHeight="1">
      <c r="A186" s="421"/>
      <c r="B186" s="421"/>
      <c r="C186" s="311">
        <f t="shared" si="311"/>
        <v>0</v>
      </c>
      <c r="D186" s="429"/>
      <c r="E186" s="429"/>
      <c r="F186" s="429"/>
      <c r="G186" s="429"/>
      <c r="H186" s="429"/>
      <c r="I186" s="429"/>
      <c r="J186" s="429"/>
      <c r="K186" s="429"/>
      <c r="L186" s="429"/>
      <c r="M186" s="429"/>
      <c r="N186" s="429"/>
      <c r="O186" s="429"/>
      <c r="P186" s="429"/>
      <c r="Q186" s="429"/>
      <c r="R186" s="312"/>
      <c r="S186" s="430"/>
      <c r="T186" s="429"/>
      <c r="U186" s="429"/>
      <c r="V186" s="429"/>
      <c r="W186" s="429"/>
      <c r="X186" s="429"/>
      <c r="Y186" s="429"/>
      <c r="Z186" s="429"/>
      <c r="AA186" s="429"/>
      <c r="AB186" s="429"/>
      <c r="AC186" s="429"/>
      <c r="AD186" s="429"/>
      <c r="AE186" s="429"/>
      <c r="AF186" s="429"/>
      <c r="AG186" s="429"/>
      <c r="AH186" s="429"/>
      <c r="AI186" s="431"/>
      <c r="AJ186" s="328"/>
      <c r="AK186" s="314">
        <f t="shared" si="313"/>
        <v>0</v>
      </c>
      <c r="AL186" s="469">
        <f t="shared" si="314"/>
        <v>0</v>
      </c>
      <c r="AM186" s="469">
        <f t="shared" si="315"/>
        <v>0</v>
      </c>
      <c r="AN186" s="470">
        <f t="shared" si="316"/>
        <v>0</v>
      </c>
      <c r="AO186" s="469">
        <f t="shared" si="307"/>
        <v>0</v>
      </c>
      <c r="AP186" s="469">
        <f t="shared" si="308"/>
        <v>0</v>
      </c>
      <c r="AQ186" s="471">
        <f t="shared" si="317"/>
        <v>0</v>
      </c>
      <c r="AR186" s="472">
        <f t="shared" si="312"/>
        <v>0</v>
      </c>
      <c r="AS186" s="422"/>
      <c r="AT186" s="423">
        <f t="shared" si="318"/>
        <v>0</v>
      </c>
      <c r="AU186" s="422"/>
      <c r="AV186" s="315">
        <f t="shared" si="319"/>
        <v>0</v>
      </c>
      <c r="AW186" s="422"/>
      <c r="AX186" s="422"/>
      <c r="AY186" s="315">
        <f t="shared" si="320"/>
        <v>0</v>
      </c>
      <c r="AZ186" s="315">
        <f>(AQ186)*'Datos Mes'!$B$27+DB186</f>
        <v>0</v>
      </c>
      <c r="BA186" s="421"/>
      <c r="BB186" s="427"/>
      <c r="BC186" s="438"/>
      <c r="BF186" s="473"/>
      <c r="BG186" s="317">
        <f>(COUNTIF($D186:$AI186,"LL")+DL186)*(AS186-'Datos Mes'!$B$23)</f>
        <v>0</v>
      </c>
      <c r="BH186" s="474">
        <f t="shared" si="321"/>
        <v>0</v>
      </c>
      <c r="BI186" s="402"/>
      <c r="BJ186" s="403"/>
      <c r="BK186" s="403"/>
      <c r="BL186" s="403"/>
      <c r="BM186" s="403"/>
      <c r="BN186" s="403"/>
      <c r="BO186" s="403"/>
      <c r="BP186" s="403"/>
      <c r="BQ186" s="403"/>
      <c r="BR186" s="403"/>
      <c r="BS186" s="403"/>
      <c r="BT186" s="404"/>
      <c r="BU186" s="404"/>
      <c r="BV186" s="404"/>
      <c r="BW186" s="405"/>
      <c r="BX186" s="406"/>
      <c r="BY186" s="403"/>
      <c r="BZ186" s="403"/>
      <c r="CA186" s="407"/>
      <c r="CB186" s="407"/>
      <c r="CC186" s="408"/>
      <c r="CD186" s="408"/>
      <c r="CE186" s="408"/>
      <c r="CF186" s="408"/>
      <c r="CG186" s="408"/>
      <c r="CH186" s="407"/>
      <c r="CI186" s="407"/>
      <c r="CJ186" s="408"/>
      <c r="CK186" s="408"/>
      <c r="CL186" s="408"/>
      <c r="CM186" s="408"/>
      <c r="CN186" s="408"/>
      <c r="CO186" s="407"/>
      <c r="CP186" s="409"/>
      <c r="CQ186" s="410"/>
      <c r="CR186" s="411"/>
      <c r="CS186" s="410"/>
      <c r="CT186" s="410"/>
      <c r="CU186" s="410"/>
      <c r="CV186" s="410"/>
      <c r="CW186" s="410"/>
      <c r="CX186" s="404"/>
      <c r="CY186" s="404"/>
      <c r="CZ186" s="320">
        <f t="shared" si="322"/>
        <v>0</v>
      </c>
      <c r="DA186" s="321"/>
      <c r="DB186" s="414"/>
      <c r="DC186" s="322">
        <f t="shared" si="323"/>
        <v>0</v>
      </c>
      <c r="DD186" s="413"/>
      <c r="DE186" s="414"/>
      <c r="DF186" s="323">
        <f t="shared" si="324"/>
        <v>0</v>
      </c>
      <c r="DG186" s="323">
        <f t="shared" si="325"/>
        <v>0</v>
      </c>
      <c r="DH186" s="324">
        <f t="shared" si="326"/>
        <v>0</v>
      </c>
      <c r="DI186" s="325">
        <f t="shared" si="327"/>
        <v>0</v>
      </c>
      <c r="DJ186" s="177"/>
      <c r="DK186" s="315">
        <f t="shared" si="328"/>
        <v>0</v>
      </c>
      <c r="DL186" s="315">
        <f t="shared" si="329"/>
        <v>0</v>
      </c>
      <c r="DM186" s="315">
        <f t="shared" si="330"/>
        <v>0</v>
      </c>
      <c r="DN186" s="415"/>
      <c r="DO186" s="416"/>
      <c r="DP186" s="416"/>
      <c r="DQ186" s="416"/>
      <c r="DR186" s="417"/>
      <c r="DS186" s="416"/>
      <c r="DT186" s="416"/>
      <c r="DU186" s="416"/>
      <c r="DV186" s="418"/>
      <c r="DW186" s="416"/>
      <c r="DX186" s="416"/>
      <c r="DY186" s="419"/>
      <c r="DZ186" s="419"/>
      <c r="EA186" s="420"/>
      <c r="EB186" s="313"/>
      <c r="EC186" s="329" t="s">
        <v>133</v>
      </c>
      <c r="EF186" s="330">
        <f>'Datos Mes'!$B$23</f>
        <v>7000</v>
      </c>
      <c r="EG186" s="330">
        <f t="shared" si="331"/>
        <v>0</v>
      </c>
      <c r="EH186" s="330">
        <f t="shared" si="332"/>
        <v>0</v>
      </c>
      <c r="EI186" s="330" t="e">
        <f t="shared" si="333"/>
        <v>#DIV/0!</v>
      </c>
      <c r="EJ186" s="330" t="e">
        <f t="shared" si="334"/>
        <v>#DIV/0!</v>
      </c>
      <c r="EK186" s="330">
        <f t="shared" si="335"/>
        <v>0</v>
      </c>
      <c r="EL186" s="330">
        <f t="shared" si="336"/>
        <v>0</v>
      </c>
      <c r="EM186" s="330">
        <f t="shared" si="337"/>
        <v>0</v>
      </c>
      <c r="EN186" s="330">
        <f>'Datos Mes'!$B$24*AL186</f>
        <v>0</v>
      </c>
      <c r="EO186" s="330" t="e">
        <f>IF(SUM(EH186:EN186)&gt;'Datos Mes'!$B$21,'Datos Mes'!$B$21,SUM(EH186:EN186))</f>
        <v>#DIV/0!</v>
      </c>
      <c r="EP186" s="330" t="e">
        <f>IF(SUM(EH186:EN186)&gt;'Datos Mes'!$B$21,SUM(EH186:EN186)-EO186,0)</f>
        <v>#DIV/0!</v>
      </c>
      <c r="EQ186" s="330"/>
      <c r="ER186" s="330" t="e">
        <f>LOOKUP(EO186/AL186,'Datos Mes'!$B$75:$B$82,'Datos Mes'!$C$75:$C$82)*EQ186</f>
        <v>#DIV/0!</v>
      </c>
      <c r="ES186" s="330">
        <f>'Datos Mes'!$B$25*$AQ186</f>
        <v>0</v>
      </c>
      <c r="ET186" s="330">
        <f>'Datos Mes'!$B$26*$AQ186</f>
        <v>0</v>
      </c>
      <c r="EU186" s="330">
        <f t="shared" si="338"/>
        <v>0</v>
      </c>
      <c r="EV186" s="331" t="e">
        <f t="shared" si="339"/>
        <v>#DIV/0!</v>
      </c>
      <c r="EW186" s="455" t="s">
        <v>244</v>
      </c>
      <c r="EX186" s="457"/>
      <c r="EY186" s="331" t="e">
        <f>'Datos Mes'!$B$28*EO186</f>
        <v>#DIV/0!</v>
      </c>
      <c r="EZ186" s="331" t="e">
        <f>IF(EX186*'Datos Mes'!$B$19-EY186&gt;0,EX186*'Datos Mes'!$B$19-EY186,0)</f>
        <v>#DIV/0!</v>
      </c>
      <c r="FA186" s="456" t="s">
        <v>233</v>
      </c>
      <c r="FB186" s="455" t="s">
        <v>245</v>
      </c>
      <c r="FC186" s="333"/>
      <c r="FD186" s="331" t="e">
        <f t="shared" si="340"/>
        <v>#DIV/0!</v>
      </c>
      <c r="FE186" s="331" t="e">
        <f>IF(SUM(EH186:EN186)&gt;'Datos Mes'!$B$22,'Datos Mes'!$B$22,SUM(EH186:EN186))</f>
        <v>#DIV/0!</v>
      </c>
      <c r="FF186" s="331" t="e">
        <f>FE186*'Datos Mes'!$B$30</f>
        <v>#DIV/0!</v>
      </c>
      <c r="FG186" s="331" t="e">
        <f t="shared" si="341"/>
        <v>#DIV/0!</v>
      </c>
      <c r="FH186" s="331" t="e">
        <f t="shared" si="342"/>
        <v>#DIV/0!</v>
      </c>
      <c r="FI186" s="334" t="e">
        <f>LOOKUP(FH186,'Datos Mes'!$B$54:$B$69,'Datos Mes'!$C$54:$C$69)</f>
        <v>#DIV/0!</v>
      </c>
      <c r="FJ186" s="331" t="e">
        <f>LOOKUP(FH186,'Datos Mes'!$B$54:$B$69,'Datos Mes'!$E$54:$E$69)</f>
        <v>#DIV/0!</v>
      </c>
      <c r="FK186" s="331" t="e">
        <f t="shared" si="343"/>
        <v>#DIV/0!</v>
      </c>
      <c r="FL186" s="331">
        <f t="shared" si="344"/>
        <v>0</v>
      </c>
      <c r="FM186" s="331">
        <f t="shared" si="345"/>
        <v>0</v>
      </c>
      <c r="FN186" s="331">
        <f t="shared" si="346"/>
        <v>0</v>
      </c>
      <c r="FO186" s="331" t="e">
        <f t="shared" si="347"/>
        <v>#DIV/0!</v>
      </c>
      <c r="FP186" s="331" t="e">
        <f t="shared" si="348"/>
        <v>#DIV/0!</v>
      </c>
      <c r="FQ186" s="335" t="e">
        <f t="shared" si="349"/>
        <v>#DIV/0!</v>
      </c>
      <c r="FS186" s="331" t="e">
        <f t="shared" si="350"/>
        <v>#DIV/0!</v>
      </c>
      <c r="FT186" s="331" t="e">
        <f>IF($FB186="Activo",LOOKUP($FA186,'Datos Mes'!$A$87:$A$92,'Datos Mes'!$C$87:$C$92),0)*$EO186</f>
        <v>#DIV/0!</v>
      </c>
      <c r="FU186" s="331" t="e">
        <f>IF($FB186="Activo",'Datos Mes'!$B$31,0)*$EO186</f>
        <v>#DIV/0!</v>
      </c>
      <c r="FV186" s="331" t="e">
        <f>'Datos Mes'!$B$32*$EO186</f>
        <v>#DIV/0!</v>
      </c>
      <c r="FW186" s="331" t="e">
        <f>'Datos Mes'!$D$28*$EO186</f>
        <v>#DIV/0!</v>
      </c>
      <c r="FX186" s="331" t="e">
        <f t="shared" si="351"/>
        <v>#DIV/0!</v>
      </c>
      <c r="FY186" s="331" t="e">
        <f t="shared" si="309"/>
        <v>#DIV/0!</v>
      </c>
      <c r="FZ186" s="331" t="e">
        <f t="shared" si="310"/>
        <v>#DIV/0!</v>
      </c>
      <c r="GA186" s="331">
        <f>(AS186+'Datos Mes'!B$24)*30/12</f>
        <v>9035.326086956522</v>
      </c>
      <c r="GB186" s="331" t="e">
        <f t="shared" si="352"/>
        <v>#DIV/0!</v>
      </c>
      <c r="GC186" s="331" t="e">
        <f t="shared" si="353"/>
        <v>#DIV/0!</v>
      </c>
      <c r="GD186" s="333" t="e">
        <f t="shared" si="354"/>
        <v>#DIV/0!</v>
      </c>
    </row>
    <row r="187" spans="1:186" s="329" customFormat="1" ht="15.75" customHeight="1">
      <c r="A187" s="421"/>
      <c r="B187" s="421"/>
      <c r="C187" s="311">
        <f t="shared" si="311"/>
        <v>0</v>
      </c>
      <c r="D187" s="429"/>
      <c r="E187" s="429"/>
      <c r="F187" s="429"/>
      <c r="G187" s="429"/>
      <c r="H187" s="429"/>
      <c r="I187" s="429"/>
      <c r="J187" s="429"/>
      <c r="K187" s="429"/>
      <c r="L187" s="429"/>
      <c r="M187" s="429"/>
      <c r="N187" s="429"/>
      <c r="O187" s="429"/>
      <c r="P187" s="429"/>
      <c r="Q187" s="429"/>
      <c r="R187" s="312"/>
      <c r="S187" s="430"/>
      <c r="T187" s="429"/>
      <c r="U187" s="429"/>
      <c r="V187" s="429"/>
      <c r="W187" s="429"/>
      <c r="X187" s="429"/>
      <c r="Y187" s="429"/>
      <c r="Z187" s="429"/>
      <c r="AA187" s="429"/>
      <c r="AB187" s="429"/>
      <c r="AC187" s="429"/>
      <c r="AD187" s="429"/>
      <c r="AE187" s="429"/>
      <c r="AF187" s="429"/>
      <c r="AG187" s="429"/>
      <c r="AH187" s="429"/>
      <c r="AI187" s="431"/>
      <c r="AJ187" s="328"/>
      <c r="AK187" s="314">
        <f t="shared" si="313"/>
        <v>0</v>
      </c>
      <c r="AL187" s="469">
        <f t="shared" si="314"/>
        <v>0</v>
      </c>
      <c r="AM187" s="469">
        <f t="shared" si="315"/>
        <v>0</v>
      </c>
      <c r="AN187" s="470">
        <f t="shared" si="316"/>
        <v>0</v>
      </c>
      <c r="AO187" s="469">
        <f t="shared" si="307"/>
        <v>0</v>
      </c>
      <c r="AP187" s="469">
        <f t="shared" si="308"/>
        <v>0</v>
      </c>
      <c r="AQ187" s="471">
        <f t="shared" si="317"/>
        <v>0</v>
      </c>
      <c r="AR187" s="472">
        <f t="shared" si="312"/>
        <v>0</v>
      </c>
      <c r="AS187" s="422"/>
      <c r="AT187" s="423">
        <f t="shared" si="318"/>
        <v>0</v>
      </c>
      <c r="AU187" s="422"/>
      <c r="AV187" s="315">
        <f t="shared" si="319"/>
        <v>0</v>
      </c>
      <c r="AW187" s="422"/>
      <c r="AX187" s="422"/>
      <c r="AY187" s="315">
        <f t="shared" si="320"/>
        <v>0</v>
      </c>
      <c r="AZ187" s="315">
        <f>(AQ187)*'Datos Mes'!$B$27+DB187</f>
        <v>0</v>
      </c>
      <c r="BA187" s="421"/>
      <c r="BB187" s="427"/>
      <c r="BC187" s="438"/>
      <c r="BF187" s="473"/>
      <c r="BG187" s="317">
        <f>(COUNTIF($D187:$AI187,"LL")+DL187)*(AS187-'Datos Mes'!$B$23)</f>
        <v>0</v>
      </c>
      <c r="BH187" s="474">
        <f t="shared" si="321"/>
        <v>0</v>
      </c>
      <c r="BI187" s="402"/>
      <c r="BJ187" s="403"/>
      <c r="BK187" s="403"/>
      <c r="BL187" s="403"/>
      <c r="BM187" s="403"/>
      <c r="BN187" s="403"/>
      <c r="BO187" s="403"/>
      <c r="BP187" s="403"/>
      <c r="BQ187" s="403"/>
      <c r="BR187" s="403"/>
      <c r="BS187" s="403"/>
      <c r="BT187" s="404"/>
      <c r="BU187" s="404"/>
      <c r="BV187" s="404"/>
      <c r="BW187" s="405"/>
      <c r="BX187" s="406"/>
      <c r="BY187" s="403"/>
      <c r="BZ187" s="403"/>
      <c r="CA187" s="407"/>
      <c r="CB187" s="407"/>
      <c r="CC187" s="408"/>
      <c r="CD187" s="408"/>
      <c r="CE187" s="408"/>
      <c r="CF187" s="408"/>
      <c r="CG187" s="408"/>
      <c r="CH187" s="407"/>
      <c r="CI187" s="407"/>
      <c r="CJ187" s="408"/>
      <c r="CK187" s="408"/>
      <c r="CL187" s="408"/>
      <c r="CM187" s="408"/>
      <c r="CN187" s="408"/>
      <c r="CO187" s="407"/>
      <c r="CP187" s="409"/>
      <c r="CQ187" s="410"/>
      <c r="CR187" s="411"/>
      <c r="CS187" s="410"/>
      <c r="CT187" s="410"/>
      <c r="CU187" s="410"/>
      <c r="CV187" s="410"/>
      <c r="CW187" s="410"/>
      <c r="CX187" s="404"/>
      <c r="CY187" s="404"/>
      <c r="CZ187" s="320">
        <f t="shared" si="322"/>
        <v>0</v>
      </c>
      <c r="DA187" s="321"/>
      <c r="DB187" s="414"/>
      <c r="DC187" s="322">
        <f t="shared" si="323"/>
        <v>0</v>
      </c>
      <c r="DD187" s="413"/>
      <c r="DE187" s="414"/>
      <c r="DF187" s="323">
        <f t="shared" si="324"/>
        <v>0</v>
      </c>
      <c r="DG187" s="323">
        <f t="shared" si="325"/>
        <v>0</v>
      </c>
      <c r="DH187" s="324">
        <f t="shared" si="326"/>
        <v>0</v>
      </c>
      <c r="DI187" s="325">
        <f t="shared" si="327"/>
        <v>0</v>
      </c>
      <c r="DJ187" s="177"/>
      <c r="DK187" s="315">
        <f t="shared" si="328"/>
        <v>0</v>
      </c>
      <c r="DL187" s="315">
        <f t="shared" si="329"/>
        <v>0</v>
      </c>
      <c r="DM187" s="315">
        <f t="shared" si="330"/>
        <v>0</v>
      </c>
      <c r="DN187" s="415"/>
      <c r="DO187" s="416"/>
      <c r="DP187" s="416"/>
      <c r="DQ187" s="416"/>
      <c r="DR187" s="417"/>
      <c r="DS187" s="416"/>
      <c r="DT187" s="416"/>
      <c r="DU187" s="416"/>
      <c r="DV187" s="418"/>
      <c r="DW187" s="416"/>
      <c r="DX187" s="416"/>
      <c r="DY187" s="419"/>
      <c r="DZ187" s="419"/>
      <c r="EA187" s="420"/>
      <c r="EB187" s="313"/>
      <c r="EC187" s="329" t="s">
        <v>133</v>
      </c>
      <c r="EF187" s="330">
        <f>'Datos Mes'!$B$23</f>
        <v>7000</v>
      </c>
      <c r="EG187" s="330">
        <f t="shared" si="331"/>
        <v>0</v>
      </c>
      <c r="EH187" s="330">
        <f t="shared" si="332"/>
        <v>0</v>
      </c>
      <c r="EI187" s="330" t="e">
        <f t="shared" si="333"/>
        <v>#DIV/0!</v>
      </c>
      <c r="EJ187" s="330" t="e">
        <f t="shared" si="334"/>
        <v>#DIV/0!</v>
      </c>
      <c r="EK187" s="330">
        <f t="shared" si="335"/>
        <v>0</v>
      </c>
      <c r="EL187" s="330">
        <f t="shared" si="336"/>
        <v>0</v>
      </c>
      <c r="EM187" s="330">
        <f t="shared" si="337"/>
        <v>0</v>
      </c>
      <c r="EN187" s="330">
        <f>'Datos Mes'!$B$24*AL187</f>
        <v>0</v>
      </c>
      <c r="EO187" s="330" t="e">
        <f>IF(SUM(EH187:EN187)&gt;'Datos Mes'!$B$21,'Datos Mes'!$B$21,SUM(EH187:EN187))</f>
        <v>#DIV/0!</v>
      </c>
      <c r="EP187" s="330" t="e">
        <f>IF(SUM(EH187:EN187)&gt;'Datos Mes'!$B$21,SUM(EH187:EN187)-EO187,0)</f>
        <v>#DIV/0!</v>
      </c>
      <c r="EQ187" s="330"/>
      <c r="ER187" s="330" t="e">
        <f>LOOKUP(EO187/AL187,'Datos Mes'!$B$75:$B$82,'Datos Mes'!$C$75:$C$82)*EQ187</f>
        <v>#DIV/0!</v>
      </c>
      <c r="ES187" s="330">
        <f>'Datos Mes'!$B$25*$AQ187</f>
        <v>0</v>
      </c>
      <c r="ET187" s="330">
        <f>'Datos Mes'!$B$26*$AQ187</f>
        <v>0</v>
      </c>
      <c r="EU187" s="330">
        <f t="shared" si="338"/>
        <v>0</v>
      </c>
      <c r="EV187" s="331" t="e">
        <f t="shared" si="339"/>
        <v>#DIV/0!</v>
      </c>
      <c r="EW187" s="455" t="s">
        <v>244</v>
      </c>
      <c r="EX187" s="457"/>
      <c r="EY187" s="331" t="e">
        <f>'Datos Mes'!$B$28*EO187</f>
        <v>#DIV/0!</v>
      </c>
      <c r="EZ187" s="331" t="e">
        <f>IF(EX187*'Datos Mes'!$B$19-EY187&gt;0,EX187*'Datos Mes'!$B$19-EY187,0)</f>
        <v>#DIV/0!</v>
      </c>
      <c r="FA187" s="456" t="s">
        <v>233</v>
      </c>
      <c r="FB187" s="455" t="s">
        <v>245</v>
      </c>
      <c r="FC187" s="333"/>
      <c r="FD187" s="331" t="e">
        <f t="shared" si="340"/>
        <v>#DIV/0!</v>
      </c>
      <c r="FE187" s="331" t="e">
        <f>IF(SUM(EH187:EN187)&gt;'Datos Mes'!$B$22,'Datos Mes'!$B$22,SUM(EH187:EN187))</f>
        <v>#DIV/0!</v>
      </c>
      <c r="FF187" s="331" t="e">
        <f>FE187*'Datos Mes'!$B$30</f>
        <v>#DIV/0!</v>
      </c>
      <c r="FG187" s="331" t="e">
        <f t="shared" si="341"/>
        <v>#DIV/0!</v>
      </c>
      <c r="FH187" s="331" t="e">
        <f t="shared" si="342"/>
        <v>#DIV/0!</v>
      </c>
      <c r="FI187" s="334" t="e">
        <f>LOOKUP(FH187,'Datos Mes'!$B$54:$B$69,'Datos Mes'!$C$54:$C$69)</f>
        <v>#DIV/0!</v>
      </c>
      <c r="FJ187" s="331" t="e">
        <f>LOOKUP(FH187,'Datos Mes'!$B$54:$B$69,'Datos Mes'!$E$54:$E$69)</f>
        <v>#DIV/0!</v>
      </c>
      <c r="FK187" s="331" t="e">
        <f t="shared" si="343"/>
        <v>#DIV/0!</v>
      </c>
      <c r="FL187" s="331">
        <f t="shared" si="344"/>
        <v>0</v>
      </c>
      <c r="FM187" s="331">
        <f t="shared" si="345"/>
        <v>0</v>
      </c>
      <c r="FN187" s="331">
        <f t="shared" si="346"/>
        <v>0</v>
      </c>
      <c r="FO187" s="331" t="e">
        <f t="shared" si="347"/>
        <v>#DIV/0!</v>
      </c>
      <c r="FP187" s="331" t="e">
        <f t="shared" si="348"/>
        <v>#DIV/0!</v>
      </c>
      <c r="FQ187" s="335" t="e">
        <f t="shared" si="349"/>
        <v>#DIV/0!</v>
      </c>
      <c r="FS187" s="331" t="e">
        <f t="shared" si="350"/>
        <v>#DIV/0!</v>
      </c>
      <c r="FT187" s="331" t="e">
        <f>IF($FB187="Activo",LOOKUP($FA187,'Datos Mes'!$A$87:$A$92,'Datos Mes'!$C$87:$C$92),0)*$EO187</f>
        <v>#DIV/0!</v>
      </c>
      <c r="FU187" s="331" t="e">
        <f>IF($FB187="Activo",'Datos Mes'!$B$31,0)*$EO187</f>
        <v>#DIV/0!</v>
      </c>
      <c r="FV187" s="331" t="e">
        <f>'Datos Mes'!$B$32*$EO187</f>
        <v>#DIV/0!</v>
      </c>
      <c r="FW187" s="331" t="e">
        <f>'Datos Mes'!$D$28*$EO187</f>
        <v>#DIV/0!</v>
      </c>
      <c r="FX187" s="331" t="e">
        <f t="shared" si="351"/>
        <v>#DIV/0!</v>
      </c>
      <c r="FY187" s="331" t="e">
        <f t="shared" si="309"/>
        <v>#DIV/0!</v>
      </c>
      <c r="FZ187" s="331" t="e">
        <f t="shared" si="310"/>
        <v>#DIV/0!</v>
      </c>
      <c r="GA187" s="331">
        <f>(AS187+'Datos Mes'!B$24)*30/12</f>
        <v>9035.326086956522</v>
      </c>
      <c r="GB187" s="331" t="e">
        <f t="shared" si="352"/>
        <v>#DIV/0!</v>
      </c>
      <c r="GC187" s="331" t="e">
        <f t="shared" si="353"/>
        <v>#DIV/0!</v>
      </c>
      <c r="GD187" s="333" t="e">
        <f t="shared" si="354"/>
        <v>#DIV/0!</v>
      </c>
    </row>
    <row r="188" spans="1:186" s="329" customFormat="1" ht="15.75" customHeight="1">
      <c r="A188" s="421"/>
      <c r="B188" s="421"/>
      <c r="C188" s="311">
        <f t="shared" si="311"/>
        <v>0</v>
      </c>
      <c r="D188" s="429"/>
      <c r="E188" s="429"/>
      <c r="F188" s="429"/>
      <c r="G188" s="429"/>
      <c r="H188" s="429"/>
      <c r="I188" s="429"/>
      <c r="J188" s="429"/>
      <c r="K188" s="429"/>
      <c r="L188" s="429"/>
      <c r="M188" s="429"/>
      <c r="N188" s="429"/>
      <c r="O188" s="429"/>
      <c r="P188" s="429"/>
      <c r="Q188" s="429"/>
      <c r="R188" s="312"/>
      <c r="S188" s="430"/>
      <c r="T188" s="429"/>
      <c r="U188" s="429"/>
      <c r="V188" s="429"/>
      <c r="W188" s="429"/>
      <c r="X188" s="429"/>
      <c r="Y188" s="429"/>
      <c r="Z188" s="429"/>
      <c r="AA188" s="429"/>
      <c r="AB188" s="429"/>
      <c r="AC188" s="429"/>
      <c r="AD188" s="429"/>
      <c r="AE188" s="429"/>
      <c r="AF188" s="429"/>
      <c r="AG188" s="429"/>
      <c r="AH188" s="429"/>
      <c r="AI188" s="431"/>
      <c r="AJ188" s="328"/>
      <c r="AK188" s="314">
        <f t="shared" si="313"/>
        <v>0</v>
      </c>
      <c r="AL188" s="469">
        <f t="shared" si="314"/>
        <v>0</v>
      </c>
      <c r="AM188" s="469">
        <f t="shared" si="315"/>
        <v>0</v>
      </c>
      <c r="AN188" s="470">
        <f t="shared" si="316"/>
        <v>0</v>
      </c>
      <c r="AO188" s="469">
        <f t="shared" si="307"/>
        <v>0</v>
      </c>
      <c r="AP188" s="469">
        <f t="shared" si="308"/>
        <v>0</v>
      </c>
      <c r="AQ188" s="471">
        <f t="shared" si="317"/>
        <v>0</v>
      </c>
      <c r="AR188" s="472">
        <f t="shared" si="312"/>
        <v>0</v>
      </c>
      <c r="AS188" s="422"/>
      <c r="AT188" s="423">
        <f t="shared" si="318"/>
        <v>0</v>
      </c>
      <c r="AU188" s="422"/>
      <c r="AV188" s="315">
        <f t="shared" si="319"/>
        <v>0</v>
      </c>
      <c r="AW188" s="422"/>
      <c r="AX188" s="422"/>
      <c r="AY188" s="315">
        <f t="shared" si="320"/>
        <v>0</v>
      </c>
      <c r="AZ188" s="315">
        <f>(AQ188)*'Datos Mes'!$B$27+DB188</f>
        <v>0</v>
      </c>
      <c r="BA188" s="421"/>
      <c r="BB188" s="427"/>
      <c r="BC188" s="438"/>
      <c r="BF188" s="473"/>
      <c r="BG188" s="317">
        <f>(COUNTIF($D188:$AI188,"LL")+DL188)*(AS188-'Datos Mes'!$B$23)</f>
        <v>0</v>
      </c>
      <c r="BH188" s="474">
        <f t="shared" si="321"/>
        <v>0</v>
      </c>
      <c r="BI188" s="402"/>
      <c r="BJ188" s="403"/>
      <c r="BK188" s="403"/>
      <c r="BL188" s="403"/>
      <c r="BM188" s="403"/>
      <c r="BN188" s="403"/>
      <c r="BO188" s="403"/>
      <c r="BP188" s="403"/>
      <c r="BQ188" s="403"/>
      <c r="BR188" s="403"/>
      <c r="BS188" s="403"/>
      <c r="BT188" s="404"/>
      <c r="BU188" s="404"/>
      <c r="BV188" s="404"/>
      <c r="BW188" s="405"/>
      <c r="BX188" s="406"/>
      <c r="BY188" s="403"/>
      <c r="BZ188" s="403"/>
      <c r="CA188" s="407"/>
      <c r="CB188" s="407"/>
      <c r="CC188" s="408"/>
      <c r="CD188" s="408"/>
      <c r="CE188" s="408"/>
      <c r="CF188" s="408"/>
      <c r="CG188" s="408"/>
      <c r="CH188" s="407"/>
      <c r="CI188" s="407"/>
      <c r="CJ188" s="408"/>
      <c r="CK188" s="408"/>
      <c r="CL188" s="408"/>
      <c r="CM188" s="408"/>
      <c r="CN188" s="408"/>
      <c r="CO188" s="407"/>
      <c r="CP188" s="409"/>
      <c r="CQ188" s="410"/>
      <c r="CR188" s="411"/>
      <c r="CS188" s="410"/>
      <c r="CT188" s="410"/>
      <c r="CU188" s="410"/>
      <c r="CV188" s="410"/>
      <c r="CW188" s="410"/>
      <c r="CX188" s="404"/>
      <c r="CY188" s="404"/>
      <c r="CZ188" s="320">
        <f t="shared" si="322"/>
        <v>0</v>
      </c>
      <c r="DA188" s="321"/>
      <c r="DB188" s="414"/>
      <c r="DC188" s="322">
        <f t="shared" si="323"/>
        <v>0</v>
      </c>
      <c r="DD188" s="413"/>
      <c r="DE188" s="414"/>
      <c r="DF188" s="323">
        <f t="shared" si="324"/>
        <v>0</v>
      </c>
      <c r="DG188" s="323">
        <f t="shared" si="325"/>
        <v>0</v>
      </c>
      <c r="DH188" s="324">
        <f t="shared" si="326"/>
        <v>0</v>
      </c>
      <c r="DI188" s="325">
        <f t="shared" si="327"/>
        <v>0</v>
      </c>
      <c r="DJ188" s="177"/>
      <c r="DK188" s="315">
        <f t="shared" si="328"/>
        <v>0</v>
      </c>
      <c r="DL188" s="315">
        <f t="shared" si="329"/>
        <v>0</v>
      </c>
      <c r="DM188" s="315">
        <f t="shared" si="330"/>
        <v>0</v>
      </c>
      <c r="DN188" s="415"/>
      <c r="DO188" s="416"/>
      <c r="DP188" s="416"/>
      <c r="DQ188" s="416"/>
      <c r="DR188" s="417"/>
      <c r="DS188" s="416"/>
      <c r="DT188" s="416"/>
      <c r="DU188" s="416"/>
      <c r="DV188" s="418"/>
      <c r="DW188" s="416"/>
      <c r="DX188" s="416"/>
      <c r="DY188" s="419"/>
      <c r="DZ188" s="419"/>
      <c r="EA188" s="420"/>
      <c r="EB188" s="313"/>
      <c r="EC188" s="329" t="s">
        <v>133</v>
      </c>
      <c r="EF188" s="330">
        <f>'Datos Mes'!$B$23</f>
        <v>7000</v>
      </c>
      <c r="EG188" s="330">
        <f t="shared" si="331"/>
        <v>0</v>
      </c>
      <c r="EH188" s="330">
        <f t="shared" si="332"/>
        <v>0</v>
      </c>
      <c r="EI188" s="330" t="e">
        <f t="shared" si="333"/>
        <v>#DIV/0!</v>
      </c>
      <c r="EJ188" s="330" t="e">
        <f t="shared" si="334"/>
        <v>#DIV/0!</v>
      </c>
      <c r="EK188" s="330">
        <f t="shared" si="335"/>
        <v>0</v>
      </c>
      <c r="EL188" s="330">
        <f t="shared" si="336"/>
        <v>0</v>
      </c>
      <c r="EM188" s="330">
        <f t="shared" si="337"/>
        <v>0</v>
      </c>
      <c r="EN188" s="330">
        <f>'Datos Mes'!$B$24*AL188</f>
        <v>0</v>
      </c>
      <c r="EO188" s="330" t="e">
        <f>IF(SUM(EH188:EN188)&gt;'Datos Mes'!$B$21,'Datos Mes'!$B$21,SUM(EH188:EN188))</f>
        <v>#DIV/0!</v>
      </c>
      <c r="EP188" s="330" t="e">
        <f>IF(SUM(EH188:EN188)&gt;'Datos Mes'!$B$21,SUM(EH188:EN188)-EO188,0)</f>
        <v>#DIV/0!</v>
      </c>
      <c r="EQ188" s="330"/>
      <c r="ER188" s="330" t="e">
        <f>LOOKUP(EO188/AL188,'Datos Mes'!$B$75:$B$82,'Datos Mes'!$C$75:$C$82)*EQ188</f>
        <v>#DIV/0!</v>
      </c>
      <c r="ES188" s="330">
        <f>'Datos Mes'!$B$25*$AQ188</f>
        <v>0</v>
      </c>
      <c r="ET188" s="330">
        <f>'Datos Mes'!$B$26*$AQ188</f>
        <v>0</v>
      </c>
      <c r="EU188" s="330">
        <f t="shared" si="338"/>
        <v>0</v>
      </c>
      <c r="EV188" s="331" t="e">
        <f t="shared" si="339"/>
        <v>#DIV/0!</v>
      </c>
      <c r="EW188" s="455" t="s">
        <v>244</v>
      </c>
      <c r="EX188" s="457"/>
      <c r="EY188" s="331" t="e">
        <f>'Datos Mes'!$B$28*EO188</f>
        <v>#DIV/0!</v>
      </c>
      <c r="EZ188" s="331" t="e">
        <f>IF(EX188*'Datos Mes'!$B$19-EY188&gt;0,EX188*'Datos Mes'!$B$19-EY188,0)</f>
        <v>#DIV/0!</v>
      </c>
      <c r="FA188" s="456" t="s">
        <v>233</v>
      </c>
      <c r="FB188" s="455" t="s">
        <v>245</v>
      </c>
      <c r="FC188" s="333"/>
      <c r="FD188" s="331" t="e">
        <f t="shared" si="340"/>
        <v>#DIV/0!</v>
      </c>
      <c r="FE188" s="331" t="e">
        <f>IF(SUM(EH188:EN188)&gt;'Datos Mes'!$B$22,'Datos Mes'!$B$22,SUM(EH188:EN188))</f>
        <v>#DIV/0!</v>
      </c>
      <c r="FF188" s="331" t="e">
        <f>FE188*'Datos Mes'!$B$30</f>
        <v>#DIV/0!</v>
      </c>
      <c r="FG188" s="331" t="e">
        <f t="shared" si="341"/>
        <v>#DIV/0!</v>
      </c>
      <c r="FH188" s="331" t="e">
        <f t="shared" si="342"/>
        <v>#DIV/0!</v>
      </c>
      <c r="FI188" s="334" t="e">
        <f>LOOKUP(FH188,'Datos Mes'!$B$54:$B$69,'Datos Mes'!$C$54:$C$69)</f>
        <v>#DIV/0!</v>
      </c>
      <c r="FJ188" s="331" t="e">
        <f>LOOKUP(FH188,'Datos Mes'!$B$54:$B$69,'Datos Mes'!$E$54:$E$69)</f>
        <v>#DIV/0!</v>
      </c>
      <c r="FK188" s="331" t="e">
        <f t="shared" si="343"/>
        <v>#DIV/0!</v>
      </c>
      <c r="FL188" s="331">
        <f t="shared" si="344"/>
        <v>0</v>
      </c>
      <c r="FM188" s="331">
        <f t="shared" si="345"/>
        <v>0</v>
      </c>
      <c r="FN188" s="331">
        <f t="shared" si="346"/>
        <v>0</v>
      </c>
      <c r="FO188" s="331" t="e">
        <f t="shared" si="347"/>
        <v>#DIV/0!</v>
      </c>
      <c r="FP188" s="331" t="e">
        <f t="shared" si="348"/>
        <v>#DIV/0!</v>
      </c>
      <c r="FQ188" s="335" t="e">
        <f t="shared" si="349"/>
        <v>#DIV/0!</v>
      </c>
      <c r="FS188" s="331" t="e">
        <f t="shared" si="350"/>
        <v>#DIV/0!</v>
      </c>
      <c r="FT188" s="331" t="e">
        <f>IF($FB188="Activo",LOOKUP($FA188,'Datos Mes'!$A$87:$A$92,'Datos Mes'!$C$87:$C$92),0)*$EO188</f>
        <v>#DIV/0!</v>
      </c>
      <c r="FU188" s="331" t="e">
        <f>IF($FB188="Activo",'Datos Mes'!$B$31,0)*$EO188</f>
        <v>#DIV/0!</v>
      </c>
      <c r="FV188" s="331" t="e">
        <f>'Datos Mes'!$B$32*$EO188</f>
        <v>#DIV/0!</v>
      </c>
      <c r="FW188" s="331" t="e">
        <f>'Datos Mes'!$D$28*$EO188</f>
        <v>#DIV/0!</v>
      </c>
      <c r="FX188" s="331" t="e">
        <f t="shared" si="351"/>
        <v>#DIV/0!</v>
      </c>
      <c r="FY188" s="331" t="e">
        <f t="shared" si="309"/>
        <v>#DIV/0!</v>
      </c>
      <c r="FZ188" s="331" t="e">
        <f t="shared" si="310"/>
        <v>#DIV/0!</v>
      </c>
      <c r="GA188" s="331">
        <f>(AS188+'Datos Mes'!B$24)*30/12</f>
        <v>9035.326086956522</v>
      </c>
      <c r="GB188" s="331" t="e">
        <f t="shared" si="352"/>
        <v>#DIV/0!</v>
      </c>
      <c r="GC188" s="331" t="e">
        <f t="shared" si="353"/>
        <v>#DIV/0!</v>
      </c>
      <c r="GD188" s="333" t="e">
        <f t="shared" si="354"/>
        <v>#DIV/0!</v>
      </c>
    </row>
    <row r="189" spans="1:186" s="329" customFormat="1" ht="15.75" customHeight="1">
      <c r="A189" s="421"/>
      <c r="B189" s="421"/>
      <c r="C189" s="311">
        <f t="shared" si="311"/>
        <v>0</v>
      </c>
      <c r="D189" s="429"/>
      <c r="E189" s="429"/>
      <c r="F189" s="429"/>
      <c r="G189" s="429"/>
      <c r="H189" s="429"/>
      <c r="I189" s="429"/>
      <c r="J189" s="429"/>
      <c r="K189" s="429"/>
      <c r="L189" s="429"/>
      <c r="M189" s="429"/>
      <c r="N189" s="429"/>
      <c r="O189" s="429"/>
      <c r="P189" s="429"/>
      <c r="Q189" s="429"/>
      <c r="R189" s="312"/>
      <c r="S189" s="430"/>
      <c r="T189" s="429"/>
      <c r="U189" s="429"/>
      <c r="V189" s="429"/>
      <c r="W189" s="429"/>
      <c r="X189" s="429"/>
      <c r="Y189" s="429"/>
      <c r="Z189" s="429"/>
      <c r="AA189" s="429"/>
      <c r="AB189" s="429"/>
      <c r="AC189" s="429"/>
      <c r="AD189" s="429"/>
      <c r="AE189" s="429"/>
      <c r="AF189" s="429"/>
      <c r="AG189" s="429"/>
      <c r="AH189" s="429"/>
      <c r="AI189" s="431"/>
      <c r="AJ189" s="328"/>
      <c r="AK189" s="314">
        <f t="shared" si="313"/>
        <v>0</v>
      </c>
      <c r="AL189" s="469">
        <f t="shared" si="314"/>
        <v>0</v>
      </c>
      <c r="AM189" s="469">
        <f t="shared" si="315"/>
        <v>0</v>
      </c>
      <c r="AN189" s="470">
        <f t="shared" si="316"/>
        <v>0</v>
      </c>
      <c r="AO189" s="469">
        <f t="shared" si="307"/>
        <v>0</v>
      </c>
      <c r="AP189" s="469">
        <f t="shared" si="308"/>
        <v>0</v>
      </c>
      <c r="AQ189" s="471">
        <f t="shared" si="317"/>
        <v>0</v>
      </c>
      <c r="AR189" s="472">
        <f t="shared" si="312"/>
        <v>0</v>
      </c>
      <c r="AS189" s="422"/>
      <c r="AT189" s="423">
        <f t="shared" si="318"/>
        <v>0</v>
      </c>
      <c r="AU189" s="422"/>
      <c r="AV189" s="315">
        <f t="shared" si="319"/>
        <v>0</v>
      </c>
      <c r="AW189" s="422"/>
      <c r="AX189" s="422"/>
      <c r="AY189" s="315">
        <f t="shared" si="320"/>
        <v>0</v>
      </c>
      <c r="AZ189" s="315">
        <f>(AQ189)*'Datos Mes'!$B$27+DB189</f>
        <v>0</v>
      </c>
      <c r="BA189" s="421"/>
      <c r="BB189" s="427"/>
      <c r="BC189" s="438"/>
      <c r="BF189" s="473"/>
      <c r="BG189" s="317">
        <f>(COUNTIF($D189:$AI189,"LL")+DL189)*(AS189-'Datos Mes'!$B$23)</f>
        <v>0</v>
      </c>
      <c r="BH189" s="474">
        <f t="shared" si="321"/>
        <v>0</v>
      </c>
      <c r="BI189" s="402"/>
      <c r="BJ189" s="403"/>
      <c r="BK189" s="403"/>
      <c r="BL189" s="403"/>
      <c r="BM189" s="403"/>
      <c r="BN189" s="403"/>
      <c r="BO189" s="403"/>
      <c r="BP189" s="403"/>
      <c r="BQ189" s="403"/>
      <c r="BR189" s="403"/>
      <c r="BS189" s="403"/>
      <c r="BT189" s="404"/>
      <c r="BU189" s="404"/>
      <c r="BV189" s="404"/>
      <c r="BW189" s="405"/>
      <c r="BX189" s="406"/>
      <c r="BY189" s="403"/>
      <c r="BZ189" s="403"/>
      <c r="CA189" s="407"/>
      <c r="CB189" s="407"/>
      <c r="CC189" s="408"/>
      <c r="CD189" s="408"/>
      <c r="CE189" s="408"/>
      <c r="CF189" s="408"/>
      <c r="CG189" s="408"/>
      <c r="CH189" s="407"/>
      <c r="CI189" s="407"/>
      <c r="CJ189" s="408"/>
      <c r="CK189" s="408"/>
      <c r="CL189" s="408"/>
      <c r="CM189" s="408"/>
      <c r="CN189" s="408"/>
      <c r="CO189" s="407"/>
      <c r="CP189" s="409"/>
      <c r="CQ189" s="410"/>
      <c r="CR189" s="411"/>
      <c r="CS189" s="410"/>
      <c r="CT189" s="410"/>
      <c r="CU189" s="410"/>
      <c r="CV189" s="410"/>
      <c r="CW189" s="410"/>
      <c r="CX189" s="404"/>
      <c r="CY189" s="404"/>
      <c r="CZ189" s="320">
        <f t="shared" si="322"/>
        <v>0</v>
      </c>
      <c r="DA189" s="321"/>
      <c r="DB189" s="414"/>
      <c r="DC189" s="322">
        <f t="shared" si="323"/>
        <v>0</v>
      </c>
      <c r="DD189" s="413"/>
      <c r="DE189" s="414"/>
      <c r="DF189" s="323">
        <f t="shared" si="324"/>
        <v>0</v>
      </c>
      <c r="DG189" s="323">
        <f t="shared" si="325"/>
        <v>0</v>
      </c>
      <c r="DH189" s="324">
        <f t="shared" si="326"/>
        <v>0</v>
      </c>
      <c r="DI189" s="325">
        <f t="shared" si="327"/>
        <v>0</v>
      </c>
      <c r="DJ189" s="177"/>
      <c r="DK189" s="315">
        <f t="shared" si="328"/>
        <v>0</v>
      </c>
      <c r="DL189" s="315">
        <f t="shared" si="329"/>
        <v>0</v>
      </c>
      <c r="DM189" s="315">
        <f t="shared" si="330"/>
        <v>0</v>
      </c>
      <c r="DN189" s="415"/>
      <c r="DO189" s="416"/>
      <c r="DP189" s="416"/>
      <c r="DQ189" s="416"/>
      <c r="DR189" s="417"/>
      <c r="DS189" s="416"/>
      <c r="DT189" s="416"/>
      <c r="DU189" s="416"/>
      <c r="DV189" s="418"/>
      <c r="DW189" s="416"/>
      <c r="DX189" s="416"/>
      <c r="DY189" s="419"/>
      <c r="DZ189" s="419"/>
      <c r="EA189" s="420"/>
      <c r="EB189" s="313"/>
      <c r="EC189" s="329" t="s">
        <v>133</v>
      </c>
      <c r="EF189" s="330">
        <f>'Datos Mes'!$B$23</f>
        <v>7000</v>
      </c>
      <c r="EG189" s="330">
        <f t="shared" si="331"/>
        <v>0</v>
      </c>
      <c r="EH189" s="330">
        <f t="shared" si="332"/>
        <v>0</v>
      </c>
      <c r="EI189" s="330" t="e">
        <f t="shared" si="333"/>
        <v>#DIV/0!</v>
      </c>
      <c r="EJ189" s="330" t="e">
        <f t="shared" si="334"/>
        <v>#DIV/0!</v>
      </c>
      <c r="EK189" s="330">
        <f t="shared" si="335"/>
        <v>0</v>
      </c>
      <c r="EL189" s="330">
        <f t="shared" si="336"/>
        <v>0</v>
      </c>
      <c r="EM189" s="330">
        <f t="shared" si="337"/>
        <v>0</v>
      </c>
      <c r="EN189" s="330">
        <f>'Datos Mes'!$B$24*AL189</f>
        <v>0</v>
      </c>
      <c r="EO189" s="330" t="e">
        <f>IF(SUM(EH189:EN189)&gt;'Datos Mes'!$B$21,'Datos Mes'!$B$21,SUM(EH189:EN189))</f>
        <v>#DIV/0!</v>
      </c>
      <c r="EP189" s="330" t="e">
        <f>IF(SUM(EH189:EN189)&gt;'Datos Mes'!$B$21,SUM(EH189:EN189)-EO189,0)</f>
        <v>#DIV/0!</v>
      </c>
      <c r="EQ189" s="330"/>
      <c r="ER189" s="330" t="e">
        <f>LOOKUP(EO189/AL189,'Datos Mes'!$B$75:$B$82,'Datos Mes'!$C$75:$C$82)*EQ189</f>
        <v>#DIV/0!</v>
      </c>
      <c r="ES189" s="330">
        <f>'Datos Mes'!$B$25*$AQ189</f>
        <v>0</v>
      </c>
      <c r="ET189" s="330">
        <f>'Datos Mes'!$B$26*$AQ189</f>
        <v>0</v>
      </c>
      <c r="EU189" s="330">
        <f t="shared" si="338"/>
        <v>0</v>
      </c>
      <c r="EV189" s="331" t="e">
        <f t="shared" si="339"/>
        <v>#DIV/0!</v>
      </c>
      <c r="EW189" s="455" t="s">
        <v>244</v>
      </c>
      <c r="EX189" s="457"/>
      <c r="EY189" s="331" t="e">
        <f>'Datos Mes'!$B$28*EO189</f>
        <v>#DIV/0!</v>
      </c>
      <c r="EZ189" s="331" t="e">
        <f>IF(EX189*'Datos Mes'!$B$19-EY189&gt;0,EX189*'Datos Mes'!$B$19-EY189,0)</f>
        <v>#DIV/0!</v>
      </c>
      <c r="FA189" s="456" t="s">
        <v>233</v>
      </c>
      <c r="FB189" s="455" t="s">
        <v>245</v>
      </c>
      <c r="FC189" s="333"/>
      <c r="FD189" s="331" t="e">
        <f t="shared" si="340"/>
        <v>#DIV/0!</v>
      </c>
      <c r="FE189" s="331" t="e">
        <f>IF(SUM(EH189:EN189)&gt;'Datos Mes'!$B$22,'Datos Mes'!$B$22,SUM(EH189:EN189))</f>
        <v>#DIV/0!</v>
      </c>
      <c r="FF189" s="331" t="e">
        <f>FE189*'Datos Mes'!$B$30</f>
        <v>#DIV/0!</v>
      </c>
      <c r="FG189" s="331" t="e">
        <f t="shared" si="341"/>
        <v>#DIV/0!</v>
      </c>
      <c r="FH189" s="331" t="e">
        <f t="shared" si="342"/>
        <v>#DIV/0!</v>
      </c>
      <c r="FI189" s="334" t="e">
        <f>LOOKUP(FH189,'Datos Mes'!$B$54:$B$69,'Datos Mes'!$C$54:$C$69)</f>
        <v>#DIV/0!</v>
      </c>
      <c r="FJ189" s="331" t="e">
        <f>LOOKUP(FH189,'Datos Mes'!$B$54:$B$69,'Datos Mes'!$E$54:$E$69)</f>
        <v>#DIV/0!</v>
      </c>
      <c r="FK189" s="331" t="e">
        <f t="shared" si="343"/>
        <v>#DIV/0!</v>
      </c>
      <c r="FL189" s="331">
        <f t="shared" si="344"/>
        <v>0</v>
      </c>
      <c r="FM189" s="331">
        <f t="shared" si="345"/>
        <v>0</v>
      </c>
      <c r="FN189" s="331">
        <f t="shared" si="346"/>
        <v>0</v>
      </c>
      <c r="FO189" s="331" t="e">
        <f t="shared" si="347"/>
        <v>#DIV/0!</v>
      </c>
      <c r="FP189" s="331" t="e">
        <f t="shared" si="348"/>
        <v>#DIV/0!</v>
      </c>
      <c r="FQ189" s="335" t="e">
        <f t="shared" si="349"/>
        <v>#DIV/0!</v>
      </c>
      <c r="FS189" s="331" t="e">
        <f t="shared" si="350"/>
        <v>#DIV/0!</v>
      </c>
      <c r="FT189" s="331" t="e">
        <f>IF($FB189="Activo",LOOKUP($FA189,'Datos Mes'!$A$87:$A$92,'Datos Mes'!$C$87:$C$92),0)*$EO189</f>
        <v>#DIV/0!</v>
      </c>
      <c r="FU189" s="331" t="e">
        <f>IF($FB189="Activo",'Datos Mes'!$B$31,0)*$EO189</f>
        <v>#DIV/0!</v>
      </c>
      <c r="FV189" s="331" t="e">
        <f>'Datos Mes'!$B$32*$EO189</f>
        <v>#DIV/0!</v>
      </c>
      <c r="FW189" s="331" t="e">
        <f>'Datos Mes'!$D$28*$EO189</f>
        <v>#DIV/0!</v>
      </c>
      <c r="FX189" s="331" t="e">
        <f t="shared" si="351"/>
        <v>#DIV/0!</v>
      </c>
      <c r="FY189" s="331" t="e">
        <f t="shared" si="309"/>
        <v>#DIV/0!</v>
      </c>
      <c r="FZ189" s="331" t="e">
        <f t="shared" si="310"/>
        <v>#DIV/0!</v>
      </c>
      <c r="GA189" s="331">
        <f>(AS189+'Datos Mes'!B$24)*30/12</f>
        <v>9035.326086956522</v>
      </c>
      <c r="GB189" s="331" t="e">
        <f t="shared" si="352"/>
        <v>#DIV/0!</v>
      </c>
      <c r="GC189" s="331" t="e">
        <f t="shared" si="353"/>
        <v>#DIV/0!</v>
      </c>
      <c r="GD189" s="333" t="e">
        <f t="shared" si="354"/>
        <v>#DIV/0!</v>
      </c>
    </row>
    <row r="190" spans="1:186" s="329" customFormat="1" ht="15.75" customHeight="1">
      <c r="A190" s="421"/>
      <c r="B190" s="421"/>
      <c r="C190" s="311">
        <f t="shared" si="311"/>
        <v>0</v>
      </c>
      <c r="D190" s="429"/>
      <c r="E190" s="429"/>
      <c r="F190" s="429"/>
      <c r="G190" s="429"/>
      <c r="H190" s="429"/>
      <c r="I190" s="429"/>
      <c r="J190" s="429"/>
      <c r="K190" s="429"/>
      <c r="L190" s="429"/>
      <c r="M190" s="429"/>
      <c r="N190" s="429"/>
      <c r="O190" s="429"/>
      <c r="P190" s="429"/>
      <c r="Q190" s="429"/>
      <c r="R190" s="312"/>
      <c r="S190" s="430"/>
      <c r="T190" s="429"/>
      <c r="U190" s="429"/>
      <c r="V190" s="429"/>
      <c r="W190" s="429"/>
      <c r="X190" s="429"/>
      <c r="Y190" s="429"/>
      <c r="Z190" s="429"/>
      <c r="AA190" s="429"/>
      <c r="AB190" s="429"/>
      <c r="AC190" s="429"/>
      <c r="AD190" s="429"/>
      <c r="AE190" s="429"/>
      <c r="AF190" s="429"/>
      <c r="AG190" s="429"/>
      <c r="AH190" s="429"/>
      <c r="AI190" s="431"/>
      <c r="AJ190" s="328"/>
      <c r="AK190" s="314">
        <f t="shared" si="313"/>
        <v>0</v>
      </c>
      <c r="AL190" s="469">
        <f t="shared" si="314"/>
        <v>0</v>
      </c>
      <c r="AM190" s="469">
        <f t="shared" si="315"/>
        <v>0</v>
      </c>
      <c r="AN190" s="470">
        <f t="shared" si="316"/>
        <v>0</v>
      </c>
      <c r="AO190" s="469">
        <f t="shared" si="307"/>
        <v>0</v>
      </c>
      <c r="AP190" s="469">
        <f t="shared" si="308"/>
        <v>0</v>
      </c>
      <c r="AQ190" s="471">
        <f t="shared" si="317"/>
        <v>0</v>
      </c>
      <c r="AR190" s="472">
        <f t="shared" si="312"/>
        <v>0</v>
      </c>
      <c r="AS190" s="422"/>
      <c r="AT190" s="423">
        <f t="shared" si="318"/>
        <v>0</v>
      </c>
      <c r="AU190" s="422"/>
      <c r="AV190" s="315">
        <f t="shared" si="319"/>
        <v>0</v>
      </c>
      <c r="AW190" s="422"/>
      <c r="AX190" s="422"/>
      <c r="AY190" s="315">
        <f t="shared" si="320"/>
        <v>0</v>
      </c>
      <c r="AZ190" s="315">
        <f>(AQ190)*'Datos Mes'!$B$27+DB190</f>
        <v>0</v>
      </c>
      <c r="BA190" s="421"/>
      <c r="BB190" s="427"/>
      <c r="BC190" s="438"/>
      <c r="BF190" s="473"/>
      <c r="BG190" s="317">
        <f>(COUNTIF($D190:$AI190,"LL")+DL190)*(AS190-'Datos Mes'!$B$23)</f>
        <v>0</v>
      </c>
      <c r="BH190" s="474">
        <f t="shared" si="321"/>
        <v>0</v>
      </c>
      <c r="BI190" s="402"/>
      <c r="BJ190" s="403"/>
      <c r="BK190" s="403"/>
      <c r="BL190" s="403"/>
      <c r="BM190" s="403"/>
      <c r="BN190" s="403"/>
      <c r="BO190" s="403"/>
      <c r="BP190" s="403"/>
      <c r="BQ190" s="403"/>
      <c r="BR190" s="403"/>
      <c r="BS190" s="403"/>
      <c r="BT190" s="404"/>
      <c r="BU190" s="404"/>
      <c r="BV190" s="404"/>
      <c r="BW190" s="405"/>
      <c r="BX190" s="406"/>
      <c r="BY190" s="403"/>
      <c r="BZ190" s="403"/>
      <c r="CA190" s="407"/>
      <c r="CB190" s="407"/>
      <c r="CC190" s="408"/>
      <c r="CD190" s="408"/>
      <c r="CE190" s="408"/>
      <c r="CF190" s="408"/>
      <c r="CG190" s="408"/>
      <c r="CH190" s="407"/>
      <c r="CI190" s="407"/>
      <c r="CJ190" s="408"/>
      <c r="CK190" s="408"/>
      <c r="CL190" s="408"/>
      <c r="CM190" s="408"/>
      <c r="CN190" s="408"/>
      <c r="CO190" s="407"/>
      <c r="CP190" s="409"/>
      <c r="CQ190" s="410"/>
      <c r="CR190" s="411"/>
      <c r="CS190" s="410"/>
      <c r="CT190" s="410"/>
      <c r="CU190" s="410"/>
      <c r="CV190" s="410"/>
      <c r="CW190" s="410"/>
      <c r="CX190" s="404"/>
      <c r="CY190" s="404"/>
      <c r="CZ190" s="320">
        <f t="shared" si="322"/>
        <v>0</v>
      </c>
      <c r="DA190" s="321"/>
      <c r="DB190" s="414"/>
      <c r="DC190" s="322">
        <f t="shared" si="323"/>
        <v>0</v>
      </c>
      <c r="DD190" s="413"/>
      <c r="DE190" s="414"/>
      <c r="DF190" s="323">
        <f t="shared" si="324"/>
        <v>0</v>
      </c>
      <c r="DG190" s="323">
        <f t="shared" si="325"/>
        <v>0</v>
      </c>
      <c r="DH190" s="324">
        <f t="shared" si="326"/>
        <v>0</v>
      </c>
      <c r="DI190" s="325">
        <f t="shared" si="327"/>
        <v>0</v>
      </c>
      <c r="DJ190" s="177"/>
      <c r="DK190" s="315">
        <f t="shared" si="328"/>
        <v>0</v>
      </c>
      <c r="DL190" s="315">
        <f t="shared" si="329"/>
        <v>0</v>
      </c>
      <c r="DM190" s="315">
        <f t="shared" si="330"/>
        <v>0</v>
      </c>
      <c r="DN190" s="415"/>
      <c r="DO190" s="416"/>
      <c r="DP190" s="416"/>
      <c r="DQ190" s="416"/>
      <c r="DR190" s="417"/>
      <c r="DS190" s="416"/>
      <c r="DT190" s="416"/>
      <c r="DU190" s="416"/>
      <c r="DV190" s="418"/>
      <c r="DW190" s="416"/>
      <c r="DX190" s="416"/>
      <c r="DY190" s="419"/>
      <c r="DZ190" s="419"/>
      <c r="EA190" s="420"/>
      <c r="EB190" s="313"/>
      <c r="EC190" s="329" t="s">
        <v>133</v>
      </c>
      <c r="EF190" s="330">
        <f>'Datos Mes'!$B$23</f>
        <v>7000</v>
      </c>
      <c r="EG190" s="330">
        <f t="shared" si="331"/>
        <v>0</v>
      </c>
      <c r="EH190" s="330">
        <f t="shared" si="332"/>
        <v>0</v>
      </c>
      <c r="EI190" s="330" t="e">
        <f t="shared" si="333"/>
        <v>#DIV/0!</v>
      </c>
      <c r="EJ190" s="330" t="e">
        <f t="shared" si="334"/>
        <v>#DIV/0!</v>
      </c>
      <c r="EK190" s="330">
        <f t="shared" si="335"/>
        <v>0</v>
      </c>
      <c r="EL190" s="330">
        <f t="shared" si="336"/>
        <v>0</v>
      </c>
      <c r="EM190" s="330">
        <f t="shared" si="337"/>
        <v>0</v>
      </c>
      <c r="EN190" s="330">
        <f>'Datos Mes'!$B$24*AL190</f>
        <v>0</v>
      </c>
      <c r="EO190" s="330" t="e">
        <f>IF(SUM(EH190:EN190)&gt;'Datos Mes'!$B$21,'Datos Mes'!$B$21,SUM(EH190:EN190))</f>
        <v>#DIV/0!</v>
      </c>
      <c r="EP190" s="330" t="e">
        <f>IF(SUM(EH190:EN190)&gt;'Datos Mes'!$B$21,SUM(EH190:EN190)-EO190,0)</f>
        <v>#DIV/0!</v>
      </c>
      <c r="EQ190" s="330"/>
      <c r="ER190" s="330" t="e">
        <f>LOOKUP(EO190/AL190,'Datos Mes'!$B$75:$B$82,'Datos Mes'!$C$75:$C$82)*EQ190</f>
        <v>#DIV/0!</v>
      </c>
      <c r="ES190" s="330">
        <f>'Datos Mes'!$B$25*$AQ190</f>
        <v>0</v>
      </c>
      <c r="ET190" s="330">
        <f>'Datos Mes'!$B$26*$AQ190</f>
        <v>0</v>
      </c>
      <c r="EU190" s="330">
        <f t="shared" si="338"/>
        <v>0</v>
      </c>
      <c r="EV190" s="331" t="e">
        <f t="shared" si="339"/>
        <v>#DIV/0!</v>
      </c>
      <c r="EW190" s="455" t="s">
        <v>244</v>
      </c>
      <c r="EX190" s="457"/>
      <c r="EY190" s="331" t="e">
        <f>'Datos Mes'!$B$28*EO190</f>
        <v>#DIV/0!</v>
      </c>
      <c r="EZ190" s="331" t="e">
        <f>IF(EX190*'Datos Mes'!$B$19-EY190&gt;0,EX190*'Datos Mes'!$B$19-EY190,0)</f>
        <v>#DIV/0!</v>
      </c>
      <c r="FA190" s="456" t="s">
        <v>233</v>
      </c>
      <c r="FB190" s="455" t="s">
        <v>245</v>
      </c>
      <c r="FC190" s="333"/>
      <c r="FD190" s="331" t="e">
        <f t="shared" si="340"/>
        <v>#DIV/0!</v>
      </c>
      <c r="FE190" s="331" t="e">
        <f>IF(SUM(EH190:EN190)&gt;'Datos Mes'!$B$22,'Datos Mes'!$B$22,SUM(EH190:EN190))</f>
        <v>#DIV/0!</v>
      </c>
      <c r="FF190" s="331" t="e">
        <f>FE190*'Datos Mes'!$B$30</f>
        <v>#DIV/0!</v>
      </c>
      <c r="FG190" s="331" t="e">
        <f t="shared" si="341"/>
        <v>#DIV/0!</v>
      </c>
      <c r="FH190" s="331" t="e">
        <f t="shared" si="342"/>
        <v>#DIV/0!</v>
      </c>
      <c r="FI190" s="334" t="e">
        <f>LOOKUP(FH190,'Datos Mes'!$B$54:$B$69,'Datos Mes'!$C$54:$C$69)</f>
        <v>#DIV/0!</v>
      </c>
      <c r="FJ190" s="331" t="e">
        <f>LOOKUP(FH190,'Datos Mes'!$B$54:$B$69,'Datos Mes'!$E$54:$E$69)</f>
        <v>#DIV/0!</v>
      </c>
      <c r="FK190" s="331" t="e">
        <f t="shared" si="343"/>
        <v>#DIV/0!</v>
      </c>
      <c r="FL190" s="331">
        <f t="shared" si="344"/>
        <v>0</v>
      </c>
      <c r="FM190" s="331">
        <f t="shared" si="345"/>
        <v>0</v>
      </c>
      <c r="FN190" s="331">
        <f t="shared" si="346"/>
        <v>0</v>
      </c>
      <c r="FO190" s="331" t="e">
        <f t="shared" si="347"/>
        <v>#DIV/0!</v>
      </c>
      <c r="FP190" s="331" t="e">
        <f t="shared" si="348"/>
        <v>#DIV/0!</v>
      </c>
      <c r="FQ190" s="335" t="e">
        <f t="shared" si="349"/>
        <v>#DIV/0!</v>
      </c>
      <c r="FS190" s="331" t="e">
        <f t="shared" si="350"/>
        <v>#DIV/0!</v>
      </c>
      <c r="FT190" s="331" t="e">
        <f>IF($FB190="Activo",LOOKUP($FA190,'Datos Mes'!$A$87:$A$92,'Datos Mes'!$C$87:$C$92),0)*$EO190</f>
        <v>#DIV/0!</v>
      </c>
      <c r="FU190" s="331" t="e">
        <f>IF($FB190="Activo",'Datos Mes'!$B$31,0)*$EO190</f>
        <v>#DIV/0!</v>
      </c>
      <c r="FV190" s="331" t="e">
        <f>'Datos Mes'!$B$32*$EO190</f>
        <v>#DIV/0!</v>
      </c>
      <c r="FW190" s="331" t="e">
        <f>'Datos Mes'!$D$28*$EO190</f>
        <v>#DIV/0!</v>
      </c>
      <c r="FX190" s="331" t="e">
        <f t="shared" si="351"/>
        <v>#DIV/0!</v>
      </c>
      <c r="FY190" s="331" t="e">
        <f t="shared" si="309"/>
        <v>#DIV/0!</v>
      </c>
      <c r="FZ190" s="331" t="e">
        <f t="shared" si="310"/>
        <v>#DIV/0!</v>
      </c>
      <c r="GA190" s="331">
        <f>(AS190+'Datos Mes'!B$24)*30/12</f>
        <v>9035.326086956522</v>
      </c>
      <c r="GB190" s="331" t="e">
        <f t="shared" si="352"/>
        <v>#DIV/0!</v>
      </c>
      <c r="GC190" s="331" t="e">
        <f t="shared" si="353"/>
        <v>#DIV/0!</v>
      </c>
      <c r="GD190" s="333" t="e">
        <f t="shared" si="354"/>
        <v>#DIV/0!</v>
      </c>
    </row>
    <row r="191" spans="1:186" s="329" customFormat="1" ht="15.75" customHeight="1">
      <c r="A191" s="421"/>
      <c r="B191" s="421"/>
      <c r="C191" s="311">
        <f t="shared" si="311"/>
        <v>0</v>
      </c>
      <c r="D191" s="429"/>
      <c r="E191" s="429"/>
      <c r="F191" s="429"/>
      <c r="G191" s="429"/>
      <c r="H191" s="429"/>
      <c r="I191" s="429"/>
      <c r="J191" s="429"/>
      <c r="K191" s="429"/>
      <c r="L191" s="429"/>
      <c r="M191" s="429"/>
      <c r="N191" s="429"/>
      <c r="O191" s="429"/>
      <c r="P191" s="429"/>
      <c r="Q191" s="429"/>
      <c r="R191" s="312"/>
      <c r="S191" s="430"/>
      <c r="T191" s="429"/>
      <c r="U191" s="429"/>
      <c r="V191" s="429"/>
      <c r="W191" s="429"/>
      <c r="X191" s="429"/>
      <c r="Y191" s="429"/>
      <c r="Z191" s="429"/>
      <c r="AA191" s="429"/>
      <c r="AB191" s="429"/>
      <c r="AC191" s="429"/>
      <c r="AD191" s="429"/>
      <c r="AE191" s="429"/>
      <c r="AF191" s="429"/>
      <c r="AG191" s="429"/>
      <c r="AH191" s="429"/>
      <c r="AI191" s="431"/>
      <c r="AJ191" s="328"/>
      <c r="AK191" s="314">
        <f t="shared" si="313"/>
        <v>0</v>
      </c>
      <c r="AL191" s="469">
        <f t="shared" si="314"/>
        <v>0</v>
      </c>
      <c r="AM191" s="469">
        <f t="shared" si="315"/>
        <v>0</v>
      </c>
      <c r="AN191" s="470">
        <f t="shared" si="316"/>
        <v>0</v>
      </c>
      <c r="AO191" s="469">
        <f t="shared" si="307"/>
        <v>0</v>
      </c>
      <c r="AP191" s="469">
        <f t="shared" si="308"/>
        <v>0</v>
      </c>
      <c r="AQ191" s="471">
        <f t="shared" si="317"/>
        <v>0</v>
      </c>
      <c r="AR191" s="472">
        <f t="shared" si="312"/>
        <v>0</v>
      </c>
      <c r="AS191" s="422"/>
      <c r="AT191" s="423">
        <f t="shared" si="318"/>
        <v>0</v>
      </c>
      <c r="AU191" s="422"/>
      <c r="AV191" s="315">
        <f t="shared" si="319"/>
        <v>0</v>
      </c>
      <c r="AW191" s="422"/>
      <c r="AX191" s="422"/>
      <c r="AY191" s="315">
        <f t="shared" si="320"/>
        <v>0</v>
      </c>
      <c r="AZ191" s="315">
        <f>(AQ191)*'Datos Mes'!$B$27+DB191</f>
        <v>0</v>
      </c>
      <c r="BA191" s="421"/>
      <c r="BB191" s="427"/>
      <c r="BC191" s="438"/>
      <c r="BF191" s="473"/>
      <c r="BG191" s="317">
        <f>(COUNTIF($D191:$AI191,"LL")+DL191)*(AS191-'Datos Mes'!$B$23)</f>
        <v>0</v>
      </c>
      <c r="BH191" s="474">
        <f t="shared" si="321"/>
        <v>0</v>
      </c>
      <c r="BI191" s="402"/>
      <c r="BJ191" s="403"/>
      <c r="BK191" s="403"/>
      <c r="BL191" s="403"/>
      <c r="BM191" s="403"/>
      <c r="BN191" s="403"/>
      <c r="BO191" s="403"/>
      <c r="BP191" s="403"/>
      <c r="BQ191" s="403"/>
      <c r="BR191" s="403"/>
      <c r="BS191" s="403"/>
      <c r="BT191" s="404"/>
      <c r="BU191" s="404"/>
      <c r="BV191" s="404"/>
      <c r="BW191" s="405"/>
      <c r="BX191" s="406"/>
      <c r="BY191" s="403"/>
      <c r="BZ191" s="403"/>
      <c r="CA191" s="407"/>
      <c r="CB191" s="407"/>
      <c r="CC191" s="408"/>
      <c r="CD191" s="408"/>
      <c r="CE191" s="408"/>
      <c r="CF191" s="408"/>
      <c r="CG191" s="408"/>
      <c r="CH191" s="407"/>
      <c r="CI191" s="407"/>
      <c r="CJ191" s="408"/>
      <c r="CK191" s="408"/>
      <c r="CL191" s="408"/>
      <c r="CM191" s="408"/>
      <c r="CN191" s="408"/>
      <c r="CO191" s="407"/>
      <c r="CP191" s="409"/>
      <c r="CQ191" s="410"/>
      <c r="CR191" s="411"/>
      <c r="CS191" s="410"/>
      <c r="CT191" s="410"/>
      <c r="CU191" s="410"/>
      <c r="CV191" s="410"/>
      <c r="CW191" s="410"/>
      <c r="CX191" s="404"/>
      <c r="CY191" s="404"/>
      <c r="CZ191" s="320">
        <f t="shared" si="322"/>
        <v>0</v>
      </c>
      <c r="DA191" s="321"/>
      <c r="DB191" s="414"/>
      <c r="DC191" s="322">
        <f t="shared" si="323"/>
        <v>0</v>
      </c>
      <c r="DD191" s="413"/>
      <c r="DE191" s="414"/>
      <c r="DF191" s="323">
        <f t="shared" si="324"/>
        <v>0</v>
      </c>
      <c r="DG191" s="323">
        <f t="shared" si="325"/>
        <v>0</v>
      </c>
      <c r="DH191" s="324">
        <f t="shared" si="326"/>
        <v>0</v>
      </c>
      <c r="DI191" s="325">
        <f t="shared" si="327"/>
        <v>0</v>
      </c>
      <c r="DJ191" s="177"/>
      <c r="DK191" s="315">
        <f t="shared" si="328"/>
        <v>0</v>
      </c>
      <c r="DL191" s="315">
        <f t="shared" si="329"/>
        <v>0</v>
      </c>
      <c r="DM191" s="315">
        <f t="shared" si="330"/>
        <v>0</v>
      </c>
      <c r="DN191" s="415"/>
      <c r="DO191" s="416"/>
      <c r="DP191" s="416"/>
      <c r="DQ191" s="416"/>
      <c r="DR191" s="417"/>
      <c r="DS191" s="416"/>
      <c r="DT191" s="416"/>
      <c r="DU191" s="416"/>
      <c r="DV191" s="418"/>
      <c r="DW191" s="416"/>
      <c r="DX191" s="416"/>
      <c r="DY191" s="419"/>
      <c r="DZ191" s="419"/>
      <c r="EA191" s="420"/>
      <c r="EB191" s="313"/>
      <c r="EC191" s="329" t="s">
        <v>133</v>
      </c>
      <c r="EF191" s="330">
        <f>'Datos Mes'!$B$23</f>
        <v>7000</v>
      </c>
      <c r="EG191" s="330">
        <f t="shared" si="331"/>
        <v>0</v>
      </c>
      <c r="EH191" s="330">
        <f t="shared" si="332"/>
        <v>0</v>
      </c>
      <c r="EI191" s="330" t="e">
        <f t="shared" si="333"/>
        <v>#DIV/0!</v>
      </c>
      <c r="EJ191" s="330" t="e">
        <f t="shared" si="334"/>
        <v>#DIV/0!</v>
      </c>
      <c r="EK191" s="330">
        <f t="shared" si="335"/>
        <v>0</v>
      </c>
      <c r="EL191" s="330">
        <f t="shared" si="336"/>
        <v>0</v>
      </c>
      <c r="EM191" s="330">
        <f t="shared" si="337"/>
        <v>0</v>
      </c>
      <c r="EN191" s="330">
        <f>'Datos Mes'!$B$24*AL191</f>
        <v>0</v>
      </c>
      <c r="EO191" s="330" t="e">
        <f>IF(SUM(EH191:EN191)&gt;'Datos Mes'!$B$21,'Datos Mes'!$B$21,SUM(EH191:EN191))</f>
        <v>#DIV/0!</v>
      </c>
      <c r="EP191" s="330" t="e">
        <f>IF(SUM(EH191:EN191)&gt;'Datos Mes'!$B$21,SUM(EH191:EN191)-EO191,0)</f>
        <v>#DIV/0!</v>
      </c>
      <c r="EQ191" s="330"/>
      <c r="ER191" s="330" t="e">
        <f>LOOKUP(EO191/AL191,'Datos Mes'!$B$75:$B$82,'Datos Mes'!$C$75:$C$82)*EQ191</f>
        <v>#DIV/0!</v>
      </c>
      <c r="ES191" s="330">
        <f>'Datos Mes'!$B$25*$AQ191</f>
        <v>0</v>
      </c>
      <c r="ET191" s="330">
        <f>'Datos Mes'!$B$26*$AQ191</f>
        <v>0</v>
      </c>
      <c r="EU191" s="330">
        <f t="shared" si="338"/>
        <v>0</v>
      </c>
      <c r="EV191" s="331" t="e">
        <f t="shared" si="339"/>
        <v>#DIV/0!</v>
      </c>
      <c r="EW191" s="455" t="s">
        <v>244</v>
      </c>
      <c r="EX191" s="457"/>
      <c r="EY191" s="331" t="e">
        <f>'Datos Mes'!$B$28*EO191</f>
        <v>#DIV/0!</v>
      </c>
      <c r="EZ191" s="331" t="e">
        <f>IF(EX191*'Datos Mes'!$B$19-EY191&gt;0,EX191*'Datos Mes'!$B$19-EY191,0)</f>
        <v>#DIV/0!</v>
      </c>
      <c r="FA191" s="456" t="s">
        <v>233</v>
      </c>
      <c r="FB191" s="455" t="s">
        <v>245</v>
      </c>
      <c r="FC191" s="333"/>
      <c r="FD191" s="331" t="e">
        <f t="shared" si="340"/>
        <v>#DIV/0!</v>
      </c>
      <c r="FE191" s="331" t="e">
        <f>IF(SUM(EH191:EN191)&gt;'Datos Mes'!$B$22,'Datos Mes'!$B$22,SUM(EH191:EN191))</f>
        <v>#DIV/0!</v>
      </c>
      <c r="FF191" s="331" t="e">
        <f>FE191*'Datos Mes'!$B$30</f>
        <v>#DIV/0!</v>
      </c>
      <c r="FG191" s="331" t="e">
        <f t="shared" si="341"/>
        <v>#DIV/0!</v>
      </c>
      <c r="FH191" s="331" t="e">
        <f t="shared" si="342"/>
        <v>#DIV/0!</v>
      </c>
      <c r="FI191" s="334" t="e">
        <f>LOOKUP(FH191,'Datos Mes'!$B$54:$B$69,'Datos Mes'!$C$54:$C$69)</f>
        <v>#DIV/0!</v>
      </c>
      <c r="FJ191" s="331" t="e">
        <f>LOOKUP(FH191,'Datos Mes'!$B$54:$B$69,'Datos Mes'!$E$54:$E$69)</f>
        <v>#DIV/0!</v>
      </c>
      <c r="FK191" s="331" t="e">
        <f t="shared" si="343"/>
        <v>#DIV/0!</v>
      </c>
      <c r="FL191" s="331">
        <f t="shared" si="344"/>
        <v>0</v>
      </c>
      <c r="FM191" s="331">
        <f t="shared" si="345"/>
        <v>0</v>
      </c>
      <c r="FN191" s="331">
        <f t="shared" si="346"/>
        <v>0</v>
      </c>
      <c r="FO191" s="331" t="e">
        <f t="shared" si="347"/>
        <v>#DIV/0!</v>
      </c>
      <c r="FP191" s="331" t="e">
        <f t="shared" si="348"/>
        <v>#DIV/0!</v>
      </c>
      <c r="FQ191" s="335" t="e">
        <f t="shared" si="349"/>
        <v>#DIV/0!</v>
      </c>
      <c r="FS191" s="331" t="e">
        <f t="shared" si="350"/>
        <v>#DIV/0!</v>
      </c>
      <c r="FT191" s="331" t="e">
        <f>IF($FB191="Activo",LOOKUP($FA191,'Datos Mes'!$A$87:$A$92,'Datos Mes'!$C$87:$C$92),0)*$EO191</f>
        <v>#DIV/0!</v>
      </c>
      <c r="FU191" s="331" t="e">
        <f>IF($FB191="Activo",'Datos Mes'!$B$31,0)*$EO191</f>
        <v>#DIV/0!</v>
      </c>
      <c r="FV191" s="331" t="e">
        <f>'Datos Mes'!$B$32*$EO191</f>
        <v>#DIV/0!</v>
      </c>
      <c r="FW191" s="331" t="e">
        <f>'Datos Mes'!$D$28*$EO191</f>
        <v>#DIV/0!</v>
      </c>
      <c r="FX191" s="331" t="e">
        <f t="shared" si="351"/>
        <v>#DIV/0!</v>
      </c>
      <c r="FY191" s="331" t="e">
        <f t="shared" si="309"/>
        <v>#DIV/0!</v>
      </c>
      <c r="FZ191" s="331" t="e">
        <f t="shared" si="310"/>
        <v>#DIV/0!</v>
      </c>
      <c r="GA191" s="331">
        <f>(AS191+'Datos Mes'!B$24)*30/12</f>
        <v>9035.326086956522</v>
      </c>
      <c r="GB191" s="331" t="e">
        <f t="shared" si="352"/>
        <v>#DIV/0!</v>
      </c>
      <c r="GC191" s="331" t="e">
        <f t="shared" si="353"/>
        <v>#DIV/0!</v>
      </c>
      <c r="GD191" s="333" t="e">
        <f t="shared" si="354"/>
        <v>#DIV/0!</v>
      </c>
    </row>
    <row r="192" spans="1:186" s="329" customFormat="1" ht="15.75" customHeight="1">
      <c r="A192" s="421"/>
      <c r="B192" s="421"/>
      <c r="C192" s="311">
        <f t="shared" si="311"/>
        <v>0</v>
      </c>
      <c r="D192" s="429"/>
      <c r="E192" s="429"/>
      <c r="F192" s="429"/>
      <c r="G192" s="429"/>
      <c r="H192" s="429"/>
      <c r="I192" s="429"/>
      <c r="J192" s="429"/>
      <c r="K192" s="429"/>
      <c r="L192" s="429"/>
      <c r="M192" s="429"/>
      <c r="N192" s="429"/>
      <c r="O192" s="429"/>
      <c r="P192" s="429"/>
      <c r="Q192" s="429"/>
      <c r="R192" s="312"/>
      <c r="S192" s="430"/>
      <c r="T192" s="429"/>
      <c r="U192" s="429"/>
      <c r="V192" s="429"/>
      <c r="W192" s="429"/>
      <c r="X192" s="429"/>
      <c r="Y192" s="429"/>
      <c r="Z192" s="429"/>
      <c r="AA192" s="429"/>
      <c r="AB192" s="429"/>
      <c r="AC192" s="429"/>
      <c r="AD192" s="429"/>
      <c r="AE192" s="429"/>
      <c r="AF192" s="429"/>
      <c r="AG192" s="429"/>
      <c r="AH192" s="429"/>
      <c r="AI192" s="431"/>
      <c r="AJ192" s="328"/>
      <c r="AK192" s="314">
        <f t="shared" si="313"/>
        <v>0</v>
      </c>
      <c r="AL192" s="469">
        <f t="shared" si="314"/>
        <v>0</v>
      </c>
      <c r="AM192" s="469">
        <f t="shared" si="315"/>
        <v>0</v>
      </c>
      <c r="AN192" s="470">
        <f t="shared" si="316"/>
        <v>0</v>
      </c>
      <c r="AO192" s="469">
        <f t="shared" si="307"/>
        <v>0</v>
      </c>
      <c r="AP192" s="469">
        <f t="shared" si="308"/>
        <v>0</v>
      </c>
      <c r="AQ192" s="471">
        <f t="shared" si="317"/>
        <v>0</v>
      </c>
      <c r="AR192" s="472">
        <f t="shared" si="312"/>
        <v>0</v>
      </c>
      <c r="AS192" s="422"/>
      <c r="AT192" s="423">
        <f t="shared" si="318"/>
        <v>0</v>
      </c>
      <c r="AU192" s="422"/>
      <c r="AV192" s="315">
        <f t="shared" si="319"/>
        <v>0</v>
      </c>
      <c r="AW192" s="422"/>
      <c r="AX192" s="422"/>
      <c r="AY192" s="315">
        <f t="shared" si="320"/>
        <v>0</v>
      </c>
      <c r="AZ192" s="315">
        <f>(AQ192)*'Datos Mes'!$B$27+DB192</f>
        <v>0</v>
      </c>
      <c r="BA192" s="421"/>
      <c r="BB192" s="427"/>
      <c r="BC192" s="438"/>
      <c r="BF192" s="473"/>
      <c r="BG192" s="317">
        <f>(COUNTIF($D192:$AI192,"LL")+DL192)*(AS192-'Datos Mes'!$B$23)</f>
        <v>0</v>
      </c>
      <c r="BH192" s="474">
        <f t="shared" si="321"/>
        <v>0</v>
      </c>
      <c r="BI192" s="402"/>
      <c r="BJ192" s="403"/>
      <c r="BK192" s="403"/>
      <c r="BL192" s="403"/>
      <c r="BM192" s="403"/>
      <c r="BN192" s="403"/>
      <c r="BO192" s="403"/>
      <c r="BP192" s="403"/>
      <c r="BQ192" s="403"/>
      <c r="BR192" s="403"/>
      <c r="BS192" s="403"/>
      <c r="BT192" s="404"/>
      <c r="BU192" s="404"/>
      <c r="BV192" s="404"/>
      <c r="BW192" s="405"/>
      <c r="BX192" s="406"/>
      <c r="BY192" s="403"/>
      <c r="BZ192" s="403"/>
      <c r="CA192" s="407"/>
      <c r="CB192" s="407"/>
      <c r="CC192" s="408"/>
      <c r="CD192" s="408"/>
      <c r="CE192" s="408"/>
      <c r="CF192" s="408"/>
      <c r="CG192" s="408"/>
      <c r="CH192" s="407"/>
      <c r="CI192" s="407"/>
      <c r="CJ192" s="408"/>
      <c r="CK192" s="408"/>
      <c r="CL192" s="408"/>
      <c r="CM192" s="408"/>
      <c r="CN192" s="408"/>
      <c r="CO192" s="407"/>
      <c r="CP192" s="409"/>
      <c r="CQ192" s="410"/>
      <c r="CR192" s="411"/>
      <c r="CS192" s="410"/>
      <c r="CT192" s="410"/>
      <c r="CU192" s="410"/>
      <c r="CV192" s="410"/>
      <c r="CW192" s="410"/>
      <c r="CX192" s="404"/>
      <c r="CY192" s="404"/>
      <c r="CZ192" s="320">
        <f t="shared" si="322"/>
        <v>0</v>
      </c>
      <c r="DA192" s="321"/>
      <c r="DB192" s="414"/>
      <c r="DC192" s="322">
        <f t="shared" si="323"/>
        <v>0</v>
      </c>
      <c r="DD192" s="413"/>
      <c r="DE192" s="414"/>
      <c r="DF192" s="323">
        <f t="shared" si="324"/>
        <v>0</v>
      </c>
      <c r="DG192" s="323">
        <f t="shared" si="325"/>
        <v>0</v>
      </c>
      <c r="DH192" s="324">
        <f t="shared" si="326"/>
        <v>0</v>
      </c>
      <c r="DI192" s="325">
        <f t="shared" si="327"/>
        <v>0</v>
      </c>
      <c r="DJ192" s="177"/>
      <c r="DK192" s="315">
        <f t="shared" si="328"/>
        <v>0</v>
      </c>
      <c r="DL192" s="315">
        <f t="shared" si="329"/>
        <v>0</v>
      </c>
      <c r="DM192" s="315">
        <f t="shared" si="330"/>
        <v>0</v>
      </c>
      <c r="DN192" s="415"/>
      <c r="DO192" s="416"/>
      <c r="DP192" s="416"/>
      <c r="DQ192" s="416"/>
      <c r="DR192" s="417"/>
      <c r="DS192" s="416"/>
      <c r="DT192" s="416"/>
      <c r="DU192" s="416"/>
      <c r="DV192" s="418"/>
      <c r="DW192" s="416"/>
      <c r="DX192" s="416"/>
      <c r="DY192" s="419"/>
      <c r="DZ192" s="419"/>
      <c r="EA192" s="420"/>
      <c r="EB192" s="313"/>
      <c r="EC192" s="329" t="s">
        <v>133</v>
      </c>
      <c r="EF192" s="330">
        <f>'Datos Mes'!$B$23</f>
        <v>7000</v>
      </c>
      <c r="EG192" s="330">
        <f t="shared" si="331"/>
        <v>0</v>
      </c>
      <c r="EH192" s="330">
        <f t="shared" si="332"/>
        <v>0</v>
      </c>
      <c r="EI192" s="330" t="e">
        <f t="shared" si="333"/>
        <v>#DIV/0!</v>
      </c>
      <c r="EJ192" s="330" t="e">
        <f t="shared" si="334"/>
        <v>#DIV/0!</v>
      </c>
      <c r="EK192" s="330">
        <f t="shared" si="335"/>
        <v>0</v>
      </c>
      <c r="EL192" s="330">
        <f t="shared" si="336"/>
        <v>0</v>
      </c>
      <c r="EM192" s="330">
        <f t="shared" si="337"/>
        <v>0</v>
      </c>
      <c r="EN192" s="330">
        <f>'Datos Mes'!$B$24*AL192</f>
        <v>0</v>
      </c>
      <c r="EO192" s="330" t="e">
        <f>IF(SUM(EH192:EN192)&gt;'Datos Mes'!$B$21,'Datos Mes'!$B$21,SUM(EH192:EN192))</f>
        <v>#DIV/0!</v>
      </c>
      <c r="EP192" s="330" t="e">
        <f>IF(SUM(EH192:EN192)&gt;'Datos Mes'!$B$21,SUM(EH192:EN192)-EO192,0)</f>
        <v>#DIV/0!</v>
      </c>
      <c r="EQ192" s="330"/>
      <c r="ER192" s="330" t="e">
        <f>LOOKUP(EO192/AL192,'Datos Mes'!$B$75:$B$82,'Datos Mes'!$C$75:$C$82)*EQ192</f>
        <v>#DIV/0!</v>
      </c>
      <c r="ES192" s="330">
        <f>'Datos Mes'!$B$25*$AQ192</f>
        <v>0</v>
      </c>
      <c r="ET192" s="330">
        <f>'Datos Mes'!$B$26*$AQ192</f>
        <v>0</v>
      </c>
      <c r="EU192" s="330">
        <f t="shared" si="338"/>
        <v>0</v>
      </c>
      <c r="EV192" s="331" t="e">
        <f t="shared" si="339"/>
        <v>#DIV/0!</v>
      </c>
      <c r="EW192" s="455" t="s">
        <v>244</v>
      </c>
      <c r="EX192" s="457"/>
      <c r="EY192" s="331" t="e">
        <f>'Datos Mes'!$B$28*EO192</f>
        <v>#DIV/0!</v>
      </c>
      <c r="EZ192" s="331" t="e">
        <f>IF(EX192*'Datos Mes'!$B$19-EY192&gt;0,EX192*'Datos Mes'!$B$19-EY192,0)</f>
        <v>#DIV/0!</v>
      </c>
      <c r="FA192" s="456" t="s">
        <v>233</v>
      </c>
      <c r="FB192" s="455" t="s">
        <v>245</v>
      </c>
      <c r="FC192" s="333"/>
      <c r="FD192" s="331" t="e">
        <f t="shared" si="340"/>
        <v>#DIV/0!</v>
      </c>
      <c r="FE192" s="331" t="e">
        <f>IF(SUM(EH192:EN192)&gt;'Datos Mes'!$B$22,'Datos Mes'!$B$22,SUM(EH192:EN192))</f>
        <v>#DIV/0!</v>
      </c>
      <c r="FF192" s="331" t="e">
        <f>FE192*'Datos Mes'!$B$30</f>
        <v>#DIV/0!</v>
      </c>
      <c r="FG192" s="331" t="e">
        <f t="shared" si="341"/>
        <v>#DIV/0!</v>
      </c>
      <c r="FH192" s="331" t="e">
        <f t="shared" si="342"/>
        <v>#DIV/0!</v>
      </c>
      <c r="FI192" s="334" t="e">
        <f>LOOKUP(FH192,'Datos Mes'!$B$54:$B$69,'Datos Mes'!$C$54:$C$69)</f>
        <v>#DIV/0!</v>
      </c>
      <c r="FJ192" s="331" t="e">
        <f>LOOKUP(FH192,'Datos Mes'!$B$54:$B$69,'Datos Mes'!$E$54:$E$69)</f>
        <v>#DIV/0!</v>
      </c>
      <c r="FK192" s="331" t="e">
        <f t="shared" si="343"/>
        <v>#DIV/0!</v>
      </c>
      <c r="FL192" s="331">
        <f t="shared" si="344"/>
        <v>0</v>
      </c>
      <c r="FM192" s="331">
        <f t="shared" si="345"/>
        <v>0</v>
      </c>
      <c r="FN192" s="331">
        <f t="shared" si="346"/>
        <v>0</v>
      </c>
      <c r="FO192" s="331" t="e">
        <f t="shared" si="347"/>
        <v>#DIV/0!</v>
      </c>
      <c r="FP192" s="331" t="e">
        <f t="shared" si="348"/>
        <v>#DIV/0!</v>
      </c>
      <c r="FQ192" s="335" t="e">
        <f t="shared" si="349"/>
        <v>#DIV/0!</v>
      </c>
      <c r="FS192" s="331" t="e">
        <f t="shared" si="350"/>
        <v>#DIV/0!</v>
      </c>
      <c r="FT192" s="331" t="e">
        <f>IF($FB192="Activo",LOOKUP($FA192,'Datos Mes'!$A$87:$A$92,'Datos Mes'!$C$87:$C$92),0)*$EO192</f>
        <v>#DIV/0!</v>
      </c>
      <c r="FU192" s="331" t="e">
        <f>IF($FB192="Activo",'Datos Mes'!$B$31,0)*$EO192</f>
        <v>#DIV/0!</v>
      </c>
      <c r="FV192" s="331" t="e">
        <f>'Datos Mes'!$B$32*$EO192</f>
        <v>#DIV/0!</v>
      </c>
      <c r="FW192" s="331" t="e">
        <f>'Datos Mes'!$D$28*$EO192</f>
        <v>#DIV/0!</v>
      </c>
      <c r="FX192" s="331" t="e">
        <f t="shared" si="351"/>
        <v>#DIV/0!</v>
      </c>
      <c r="FY192" s="331" t="e">
        <f t="shared" si="309"/>
        <v>#DIV/0!</v>
      </c>
      <c r="FZ192" s="331" t="e">
        <f t="shared" si="310"/>
        <v>#DIV/0!</v>
      </c>
      <c r="GA192" s="331">
        <f>(AS192+'Datos Mes'!B$24)*30/12</f>
        <v>9035.326086956522</v>
      </c>
      <c r="GB192" s="331" t="e">
        <f t="shared" si="352"/>
        <v>#DIV/0!</v>
      </c>
      <c r="GC192" s="331" t="e">
        <f t="shared" si="353"/>
        <v>#DIV/0!</v>
      </c>
      <c r="GD192" s="333" t="e">
        <f t="shared" si="354"/>
        <v>#DIV/0!</v>
      </c>
    </row>
    <row r="193" spans="1:186" s="329" customFormat="1" ht="15.75" customHeight="1">
      <c r="A193" s="421"/>
      <c r="B193" s="421"/>
      <c r="C193" s="311">
        <f t="shared" si="311"/>
        <v>0</v>
      </c>
      <c r="D193" s="429"/>
      <c r="E193" s="429"/>
      <c r="F193" s="429"/>
      <c r="G193" s="429"/>
      <c r="H193" s="429"/>
      <c r="I193" s="429"/>
      <c r="J193" s="429"/>
      <c r="K193" s="429"/>
      <c r="L193" s="429"/>
      <c r="M193" s="429"/>
      <c r="N193" s="429"/>
      <c r="O193" s="429"/>
      <c r="P193" s="429"/>
      <c r="Q193" s="429"/>
      <c r="R193" s="312"/>
      <c r="S193" s="430"/>
      <c r="T193" s="429"/>
      <c r="U193" s="429"/>
      <c r="V193" s="429"/>
      <c r="W193" s="429"/>
      <c r="X193" s="429"/>
      <c r="Y193" s="429"/>
      <c r="Z193" s="429"/>
      <c r="AA193" s="429"/>
      <c r="AB193" s="429"/>
      <c r="AC193" s="429"/>
      <c r="AD193" s="429"/>
      <c r="AE193" s="429"/>
      <c r="AF193" s="429"/>
      <c r="AG193" s="429"/>
      <c r="AH193" s="429"/>
      <c r="AI193" s="431"/>
      <c r="AJ193" s="328"/>
      <c r="AK193" s="314">
        <f t="shared" si="313"/>
        <v>0</v>
      </c>
      <c r="AL193" s="469">
        <f t="shared" si="314"/>
        <v>0</v>
      </c>
      <c r="AM193" s="469">
        <f t="shared" si="315"/>
        <v>0</v>
      </c>
      <c r="AN193" s="470">
        <f t="shared" si="316"/>
        <v>0</v>
      </c>
      <c r="AO193" s="469">
        <f t="shared" si="307"/>
        <v>0</v>
      </c>
      <c r="AP193" s="469">
        <f t="shared" si="308"/>
        <v>0</v>
      </c>
      <c r="AQ193" s="471">
        <f t="shared" si="317"/>
        <v>0</v>
      </c>
      <c r="AR193" s="472">
        <f t="shared" si="312"/>
        <v>0</v>
      </c>
      <c r="AS193" s="422"/>
      <c r="AT193" s="423">
        <f t="shared" si="318"/>
        <v>0</v>
      </c>
      <c r="AU193" s="422"/>
      <c r="AV193" s="315">
        <f t="shared" si="319"/>
        <v>0</v>
      </c>
      <c r="AW193" s="422"/>
      <c r="AX193" s="422"/>
      <c r="AY193" s="315">
        <f t="shared" si="320"/>
        <v>0</v>
      </c>
      <c r="AZ193" s="315">
        <f>(AQ193)*'Datos Mes'!$B$27+DB193</f>
        <v>0</v>
      </c>
      <c r="BA193" s="421"/>
      <c r="BB193" s="427"/>
      <c r="BC193" s="438"/>
      <c r="BF193" s="473"/>
      <c r="BG193" s="317">
        <f>(COUNTIF($D193:$AI193,"LL")+DL193)*(AS193-'Datos Mes'!$B$23)</f>
        <v>0</v>
      </c>
      <c r="BH193" s="474">
        <f t="shared" si="321"/>
        <v>0</v>
      </c>
      <c r="BI193" s="402"/>
      <c r="BJ193" s="403"/>
      <c r="BK193" s="403"/>
      <c r="BL193" s="403"/>
      <c r="BM193" s="403"/>
      <c r="BN193" s="403"/>
      <c r="BO193" s="403"/>
      <c r="BP193" s="403"/>
      <c r="BQ193" s="403"/>
      <c r="BR193" s="403"/>
      <c r="BS193" s="403"/>
      <c r="BT193" s="404"/>
      <c r="BU193" s="404"/>
      <c r="BV193" s="404"/>
      <c r="BW193" s="405"/>
      <c r="BX193" s="406"/>
      <c r="BY193" s="403"/>
      <c r="BZ193" s="403"/>
      <c r="CA193" s="407"/>
      <c r="CB193" s="407"/>
      <c r="CC193" s="408"/>
      <c r="CD193" s="408"/>
      <c r="CE193" s="408"/>
      <c r="CF193" s="408"/>
      <c r="CG193" s="408"/>
      <c r="CH193" s="407"/>
      <c r="CI193" s="407"/>
      <c r="CJ193" s="408"/>
      <c r="CK193" s="408"/>
      <c r="CL193" s="408"/>
      <c r="CM193" s="408"/>
      <c r="CN193" s="408"/>
      <c r="CO193" s="407"/>
      <c r="CP193" s="409"/>
      <c r="CQ193" s="410"/>
      <c r="CR193" s="411"/>
      <c r="CS193" s="410"/>
      <c r="CT193" s="410"/>
      <c r="CU193" s="410"/>
      <c r="CV193" s="410"/>
      <c r="CW193" s="410"/>
      <c r="CX193" s="404"/>
      <c r="CY193" s="404"/>
      <c r="CZ193" s="320">
        <f t="shared" si="322"/>
        <v>0</v>
      </c>
      <c r="DA193" s="321"/>
      <c r="DB193" s="414"/>
      <c r="DC193" s="322">
        <f t="shared" si="323"/>
        <v>0</v>
      </c>
      <c r="DD193" s="413"/>
      <c r="DE193" s="414"/>
      <c r="DF193" s="323">
        <f t="shared" si="324"/>
        <v>0</v>
      </c>
      <c r="DG193" s="323">
        <f t="shared" si="325"/>
        <v>0</v>
      </c>
      <c r="DH193" s="324">
        <f t="shared" si="326"/>
        <v>0</v>
      </c>
      <c r="DI193" s="325">
        <f t="shared" si="327"/>
        <v>0</v>
      </c>
      <c r="DJ193" s="177"/>
      <c r="DK193" s="315">
        <f t="shared" si="328"/>
        <v>0</v>
      </c>
      <c r="DL193" s="315">
        <f t="shared" si="329"/>
        <v>0</v>
      </c>
      <c r="DM193" s="315">
        <f t="shared" si="330"/>
        <v>0</v>
      </c>
      <c r="DN193" s="415"/>
      <c r="DO193" s="416"/>
      <c r="DP193" s="416"/>
      <c r="DQ193" s="416"/>
      <c r="DR193" s="417"/>
      <c r="DS193" s="416"/>
      <c r="DT193" s="416"/>
      <c r="DU193" s="416"/>
      <c r="DV193" s="418"/>
      <c r="DW193" s="416"/>
      <c r="DX193" s="416"/>
      <c r="DY193" s="419"/>
      <c r="DZ193" s="419"/>
      <c r="EA193" s="420"/>
      <c r="EB193" s="313"/>
      <c r="EC193" s="329" t="s">
        <v>133</v>
      </c>
      <c r="EF193" s="330">
        <f>'Datos Mes'!$B$23</f>
        <v>7000</v>
      </c>
      <c r="EG193" s="330">
        <f t="shared" si="331"/>
        <v>0</v>
      </c>
      <c r="EH193" s="330">
        <f t="shared" si="332"/>
        <v>0</v>
      </c>
      <c r="EI193" s="330" t="e">
        <f t="shared" si="333"/>
        <v>#DIV/0!</v>
      </c>
      <c r="EJ193" s="330" t="e">
        <f t="shared" si="334"/>
        <v>#DIV/0!</v>
      </c>
      <c r="EK193" s="330">
        <f t="shared" si="335"/>
        <v>0</v>
      </c>
      <c r="EL193" s="330">
        <f t="shared" si="336"/>
        <v>0</v>
      </c>
      <c r="EM193" s="330">
        <f t="shared" si="337"/>
        <v>0</v>
      </c>
      <c r="EN193" s="330">
        <f>'Datos Mes'!$B$24*AL193</f>
        <v>0</v>
      </c>
      <c r="EO193" s="330" t="e">
        <f>IF(SUM(EH193:EN193)&gt;'Datos Mes'!$B$21,'Datos Mes'!$B$21,SUM(EH193:EN193))</f>
        <v>#DIV/0!</v>
      </c>
      <c r="EP193" s="330" t="e">
        <f>IF(SUM(EH193:EN193)&gt;'Datos Mes'!$B$21,SUM(EH193:EN193)-EO193,0)</f>
        <v>#DIV/0!</v>
      </c>
      <c r="EQ193" s="330"/>
      <c r="ER193" s="330" t="e">
        <f>LOOKUP(EO193/AL193,'Datos Mes'!$B$75:$B$82,'Datos Mes'!$C$75:$C$82)*EQ193</f>
        <v>#DIV/0!</v>
      </c>
      <c r="ES193" s="330">
        <f>'Datos Mes'!$B$25*$AQ193</f>
        <v>0</v>
      </c>
      <c r="ET193" s="330">
        <f>'Datos Mes'!$B$26*$AQ193</f>
        <v>0</v>
      </c>
      <c r="EU193" s="330">
        <f t="shared" si="338"/>
        <v>0</v>
      </c>
      <c r="EV193" s="331" t="e">
        <f t="shared" si="339"/>
        <v>#DIV/0!</v>
      </c>
      <c r="EW193" s="455" t="s">
        <v>244</v>
      </c>
      <c r="EX193" s="457"/>
      <c r="EY193" s="331" t="e">
        <f>'Datos Mes'!$B$28*EO193</f>
        <v>#DIV/0!</v>
      </c>
      <c r="EZ193" s="331" t="e">
        <f>IF(EX193*'Datos Mes'!$B$19-EY193&gt;0,EX193*'Datos Mes'!$B$19-EY193,0)</f>
        <v>#DIV/0!</v>
      </c>
      <c r="FA193" s="456" t="s">
        <v>233</v>
      </c>
      <c r="FB193" s="455" t="s">
        <v>245</v>
      </c>
      <c r="FC193" s="333"/>
      <c r="FD193" s="331" t="e">
        <f t="shared" si="340"/>
        <v>#DIV/0!</v>
      </c>
      <c r="FE193" s="331" t="e">
        <f>IF(SUM(EH193:EN193)&gt;'Datos Mes'!$B$22,'Datos Mes'!$B$22,SUM(EH193:EN193))</f>
        <v>#DIV/0!</v>
      </c>
      <c r="FF193" s="331" t="e">
        <f>FE193*'Datos Mes'!$B$30</f>
        <v>#DIV/0!</v>
      </c>
      <c r="FG193" s="331" t="e">
        <f t="shared" si="341"/>
        <v>#DIV/0!</v>
      </c>
      <c r="FH193" s="331" t="e">
        <f t="shared" si="342"/>
        <v>#DIV/0!</v>
      </c>
      <c r="FI193" s="334" t="e">
        <f>LOOKUP(FH193,'Datos Mes'!$B$54:$B$69,'Datos Mes'!$C$54:$C$69)</f>
        <v>#DIV/0!</v>
      </c>
      <c r="FJ193" s="331" t="e">
        <f>LOOKUP(FH193,'Datos Mes'!$B$54:$B$69,'Datos Mes'!$E$54:$E$69)</f>
        <v>#DIV/0!</v>
      </c>
      <c r="FK193" s="331" t="e">
        <f t="shared" si="343"/>
        <v>#DIV/0!</v>
      </c>
      <c r="FL193" s="331">
        <f t="shared" si="344"/>
        <v>0</v>
      </c>
      <c r="FM193" s="331">
        <f t="shared" si="345"/>
        <v>0</v>
      </c>
      <c r="FN193" s="331">
        <f t="shared" si="346"/>
        <v>0</v>
      </c>
      <c r="FO193" s="331" t="e">
        <f t="shared" si="347"/>
        <v>#DIV/0!</v>
      </c>
      <c r="FP193" s="331" t="e">
        <f t="shared" si="348"/>
        <v>#DIV/0!</v>
      </c>
      <c r="FQ193" s="335" t="e">
        <f t="shared" si="349"/>
        <v>#DIV/0!</v>
      </c>
      <c r="FS193" s="331" t="e">
        <f t="shared" si="350"/>
        <v>#DIV/0!</v>
      </c>
      <c r="FT193" s="331" t="e">
        <f>IF($FB193="Activo",LOOKUP($FA193,'Datos Mes'!$A$87:$A$92,'Datos Mes'!$C$87:$C$92),0)*$EO193</f>
        <v>#DIV/0!</v>
      </c>
      <c r="FU193" s="331" t="e">
        <f>IF($FB193="Activo",'Datos Mes'!$B$31,0)*$EO193</f>
        <v>#DIV/0!</v>
      </c>
      <c r="FV193" s="331" t="e">
        <f>'Datos Mes'!$B$32*$EO193</f>
        <v>#DIV/0!</v>
      </c>
      <c r="FW193" s="331" t="e">
        <f>'Datos Mes'!$D$28*$EO193</f>
        <v>#DIV/0!</v>
      </c>
      <c r="FX193" s="331" t="e">
        <f t="shared" si="351"/>
        <v>#DIV/0!</v>
      </c>
      <c r="FY193" s="331" t="e">
        <f t="shared" si="309"/>
        <v>#DIV/0!</v>
      </c>
      <c r="FZ193" s="331" t="e">
        <f t="shared" si="310"/>
        <v>#DIV/0!</v>
      </c>
      <c r="GA193" s="331">
        <f>(AS193+'Datos Mes'!B$24)*30/12</f>
        <v>9035.326086956522</v>
      </c>
      <c r="GB193" s="331" t="e">
        <f t="shared" si="352"/>
        <v>#DIV/0!</v>
      </c>
      <c r="GC193" s="331" t="e">
        <f t="shared" si="353"/>
        <v>#DIV/0!</v>
      </c>
      <c r="GD193" s="333" t="e">
        <f t="shared" si="354"/>
        <v>#DIV/0!</v>
      </c>
    </row>
    <row r="194" spans="1:186" s="329" customFormat="1" ht="15.75" customHeight="1">
      <c r="A194" s="421"/>
      <c r="B194" s="421"/>
      <c r="C194" s="311">
        <f t="shared" si="311"/>
        <v>0</v>
      </c>
      <c r="D194" s="429"/>
      <c r="E194" s="429"/>
      <c r="F194" s="429"/>
      <c r="G194" s="429"/>
      <c r="H194" s="429"/>
      <c r="I194" s="429"/>
      <c r="J194" s="429"/>
      <c r="K194" s="429"/>
      <c r="L194" s="429"/>
      <c r="M194" s="429"/>
      <c r="N194" s="429"/>
      <c r="O194" s="429"/>
      <c r="P194" s="429"/>
      <c r="Q194" s="429"/>
      <c r="R194" s="312"/>
      <c r="S194" s="430"/>
      <c r="T194" s="429"/>
      <c r="U194" s="429"/>
      <c r="V194" s="429"/>
      <c r="W194" s="429"/>
      <c r="X194" s="429"/>
      <c r="Y194" s="429"/>
      <c r="Z194" s="429"/>
      <c r="AA194" s="429"/>
      <c r="AB194" s="429"/>
      <c r="AC194" s="429"/>
      <c r="AD194" s="429"/>
      <c r="AE194" s="429"/>
      <c r="AF194" s="429"/>
      <c r="AG194" s="429"/>
      <c r="AH194" s="429"/>
      <c r="AI194" s="431"/>
      <c r="AJ194" s="328"/>
      <c r="AK194" s="314">
        <f t="shared" si="313"/>
        <v>0</v>
      </c>
      <c r="AL194" s="469">
        <f t="shared" si="314"/>
        <v>0</v>
      </c>
      <c r="AM194" s="469">
        <f t="shared" si="315"/>
        <v>0</v>
      </c>
      <c r="AN194" s="470">
        <f t="shared" si="316"/>
        <v>0</v>
      </c>
      <c r="AO194" s="469">
        <f t="shared" si="307"/>
        <v>0</v>
      </c>
      <c r="AP194" s="469">
        <f t="shared" si="308"/>
        <v>0</v>
      </c>
      <c r="AQ194" s="471">
        <f t="shared" si="317"/>
        <v>0</v>
      </c>
      <c r="AR194" s="472">
        <f t="shared" si="312"/>
        <v>0</v>
      </c>
      <c r="AS194" s="422"/>
      <c r="AT194" s="423">
        <f t="shared" si="318"/>
        <v>0</v>
      </c>
      <c r="AU194" s="422"/>
      <c r="AV194" s="315">
        <f t="shared" si="319"/>
        <v>0</v>
      </c>
      <c r="AW194" s="422"/>
      <c r="AX194" s="422"/>
      <c r="AY194" s="315">
        <f t="shared" si="320"/>
        <v>0</v>
      </c>
      <c r="AZ194" s="315">
        <f>(AQ194)*'Datos Mes'!$B$27+DB194</f>
        <v>0</v>
      </c>
      <c r="BA194" s="421"/>
      <c r="BB194" s="427"/>
      <c r="BC194" s="438"/>
      <c r="BF194" s="473"/>
      <c r="BG194" s="317">
        <f>(COUNTIF($D194:$AI194,"LL")+DL194)*(AS194-'Datos Mes'!$B$23)</f>
        <v>0</v>
      </c>
      <c r="BH194" s="474">
        <f t="shared" si="321"/>
        <v>0</v>
      </c>
      <c r="BI194" s="402"/>
      <c r="BJ194" s="403"/>
      <c r="BK194" s="403"/>
      <c r="BL194" s="403"/>
      <c r="BM194" s="403"/>
      <c r="BN194" s="403"/>
      <c r="BO194" s="403"/>
      <c r="BP194" s="403"/>
      <c r="BQ194" s="403"/>
      <c r="BR194" s="403"/>
      <c r="BS194" s="403"/>
      <c r="BT194" s="404"/>
      <c r="BU194" s="404"/>
      <c r="BV194" s="404"/>
      <c r="BW194" s="405"/>
      <c r="BX194" s="406"/>
      <c r="BY194" s="403"/>
      <c r="BZ194" s="403"/>
      <c r="CA194" s="407"/>
      <c r="CB194" s="407"/>
      <c r="CC194" s="408"/>
      <c r="CD194" s="408"/>
      <c r="CE194" s="408"/>
      <c r="CF194" s="408"/>
      <c r="CG194" s="408"/>
      <c r="CH194" s="407"/>
      <c r="CI194" s="407"/>
      <c r="CJ194" s="408"/>
      <c r="CK194" s="408"/>
      <c r="CL194" s="408"/>
      <c r="CM194" s="408"/>
      <c r="CN194" s="408"/>
      <c r="CO194" s="407"/>
      <c r="CP194" s="409"/>
      <c r="CQ194" s="410"/>
      <c r="CR194" s="411"/>
      <c r="CS194" s="410"/>
      <c r="CT194" s="410"/>
      <c r="CU194" s="410"/>
      <c r="CV194" s="410"/>
      <c r="CW194" s="410"/>
      <c r="CX194" s="404"/>
      <c r="CY194" s="404"/>
      <c r="CZ194" s="320">
        <f t="shared" si="322"/>
        <v>0</v>
      </c>
      <c r="DA194" s="321"/>
      <c r="DB194" s="414"/>
      <c r="DC194" s="322">
        <f t="shared" si="323"/>
        <v>0</v>
      </c>
      <c r="DD194" s="413"/>
      <c r="DE194" s="414"/>
      <c r="DF194" s="323">
        <f t="shared" si="324"/>
        <v>0</v>
      </c>
      <c r="DG194" s="323">
        <f t="shared" si="325"/>
        <v>0</v>
      </c>
      <c r="DH194" s="324">
        <f t="shared" si="326"/>
        <v>0</v>
      </c>
      <c r="DI194" s="325">
        <f t="shared" si="327"/>
        <v>0</v>
      </c>
      <c r="DJ194" s="177"/>
      <c r="DK194" s="315">
        <f t="shared" si="328"/>
        <v>0</v>
      </c>
      <c r="DL194" s="315">
        <f t="shared" si="329"/>
        <v>0</v>
      </c>
      <c r="DM194" s="315">
        <f t="shared" si="330"/>
        <v>0</v>
      </c>
      <c r="DN194" s="415"/>
      <c r="DO194" s="416"/>
      <c r="DP194" s="416"/>
      <c r="DQ194" s="416"/>
      <c r="DR194" s="417"/>
      <c r="DS194" s="416"/>
      <c r="DT194" s="416"/>
      <c r="DU194" s="416"/>
      <c r="DV194" s="418"/>
      <c r="DW194" s="416"/>
      <c r="DX194" s="416"/>
      <c r="DY194" s="419"/>
      <c r="DZ194" s="419"/>
      <c r="EA194" s="420"/>
      <c r="EB194" s="313"/>
      <c r="EC194" s="329" t="s">
        <v>133</v>
      </c>
      <c r="EF194" s="330">
        <f>'Datos Mes'!$B$23</f>
        <v>7000</v>
      </c>
      <c r="EG194" s="330">
        <f t="shared" si="331"/>
        <v>0</v>
      </c>
      <c r="EH194" s="330">
        <f t="shared" si="332"/>
        <v>0</v>
      </c>
      <c r="EI194" s="330" t="e">
        <f t="shared" si="333"/>
        <v>#DIV/0!</v>
      </c>
      <c r="EJ194" s="330" t="e">
        <f t="shared" si="334"/>
        <v>#DIV/0!</v>
      </c>
      <c r="EK194" s="330">
        <f t="shared" si="335"/>
        <v>0</v>
      </c>
      <c r="EL194" s="330">
        <f t="shared" si="336"/>
        <v>0</v>
      </c>
      <c r="EM194" s="330">
        <f t="shared" si="337"/>
        <v>0</v>
      </c>
      <c r="EN194" s="330">
        <f>'Datos Mes'!$B$24*AL194</f>
        <v>0</v>
      </c>
      <c r="EO194" s="330" t="e">
        <f>IF(SUM(EH194:EN194)&gt;'Datos Mes'!$B$21,'Datos Mes'!$B$21,SUM(EH194:EN194))</f>
        <v>#DIV/0!</v>
      </c>
      <c r="EP194" s="330" t="e">
        <f>IF(SUM(EH194:EN194)&gt;'Datos Mes'!$B$21,SUM(EH194:EN194)-EO194,0)</f>
        <v>#DIV/0!</v>
      </c>
      <c r="EQ194" s="330"/>
      <c r="ER194" s="330" t="e">
        <f>LOOKUP(EO194/AL194,'Datos Mes'!$B$75:$B$82,'Datos Mes'!$C$75:$C$82)*EQ194</f>
        <v>#DIV/0!</v>
      </c>
      <c r="ES194" s="330">
        <f>'Datos Mes'!$B$25*$AQ194</f>
        <v>0</v>
      </c>
      <c r="ET194" s="330">
        <f>'Datos Mes'!$B$26*$AQ194</f>
        <v>0</v>
      </c>
      <c r="EU194" s="330">
        <f t="shared" si="338"/>
        <v>0</v>
      </c>
      <c r="EV194" s="331" t="e">
        <f t="shared" si="339"/>
        <v>#DIV/0!</v>
      </c>
      <c r="EW194" s="455" t="s">
        <v>244</v>
      </c>
      <c r="EX194" s="457"/>
      <c r="EY194" s="331" t="e">
        <f>'Datos Mes'!$B$28*EO194</f>
        <v>#DIV/0!</v>
      </c>
      <c r="EZ194" s="331" t="e">
        <f>IF(EX194*'Datos Mes'!$B$19-EY194&gt;0,EX194*'Datos Mes'!$B$19-EY194,0)</f>
        <v>#DIV/0!</v>
      </c>
      <c r="FA194" s="456" t="s">
        <v>233</v>
      </c>
      <c r="FB194" s="455" t="s">
        <v>245</v>
      </c>
      <c r="FC194" s="333"/>
      <c r="FD194" s="331" t="e">
        <f t="shared" si="340"/>
        <v>#DIV/0!</v>
      </c>
      <c r="FE194" s="331" t="e">
        <f>IF(SUM(EH194:EN194)&gt;'Datos Mes'!$B$22,'Datos Mes'!$B$22,SUM(EH194:EN194))</f>
        <v>#DIV/0!</v>
      </c>
      <c r="FF194" s="331" t="e">
        <f>FE194*'Datos Mes'!$B$30</f>
        <v>#DIV/0!</v>
      </c>
      <c r="FG194" s="331" t="e">
        <f t="shared" si="341"/>
        <v>#DIV/0!</v>
      </c>
      <c r="FH194" s="331" t="e">
        <f t="shared" si="342"/>
        <v>#DIV/0!</v>
      </c>
      <c r="FI194" s="334" t="e">
        <f>LOOKUP(FH194,'Datos Mes'!$B$54:$B$69,'Datos Mes'!$C$54:$C$69)</f>
        <v>#DIV/0!</v>
      </c>
      <c r="FJ194" s="331" t="e">
        <f>LOOKUP(FH194,'Datos Mes'!$B$54:$B$69,'Datos Mes'!$E$54:$E$69)</f>
        <v>#DIV/0!</v>
      </c>
      <c r="FK194" s="331" t="e">
        <f t="shared" si="343"/>
        <v>#DIV/0!</v>
      </c>
      <c r="FL194" s="331">
        <f t="shared" si="344"/>
        <v>0</v>
      </c>
      <c r="FM194" s="331">
        <f t="shared" si="345"/>
        <v>0</v>
      </c>
      <c r="FN194" s="331">
        <f t="shared" si="346"/>
        <v>0</v>
      </c>
      <c r="FO194" s="331" t="e">
        <f t="shared" si="347"/>
        <v>#DIV/0!</v>
      </c>
      <c r="FP194" s="331" t="e">
        <f t="shared" si="348"/>
        <v>#DIV/0!</v>
      </c>
      <c r="FQ194" s="335" t="e">
        <f t="shared" si="349"/>
        <v>#DIV/0!</v>
      </c>
      <c r="FS194" s="331" t="e">
        <f t="shared" si="350"/>
        <v>#DIV/0!</v>
      </c>
      <c r="FT194" s="331" t="e">
        <f>IF($FB194="Activo",LOOKUP($FA194,'Datos Mes'!$A$87:$A$92,'Datos Mes'!$C$87:$C$92),0)*$EO194</f>
        <v>#DIV/0!</v>
      </c>
      <c r="FU194" s="331" t="e">
        <f>IF($FB194="Activo",'Datos Mes'!$B$31,0)*$EO194</f>
        <v>#DIV/0!</v>
      </c>
      <c r="FV194" s="331" t="e">
        <f>'Datos Mes'!$B$32*$EO194</f>
        <v>#DIV/0!</v>
      </c>
      <c r="FW194" s="331" t="e">
        <f>'Datos Mes'!$D$28*$EO194</f>
        <v>#DIV/0!</v>
      </c>
      <c r="FX194" s="331" t="e">
        <f t="shared" si="351"/>
        <v>#DIV/0!</v>
      </c>
      <c r="FY194" s="331" t="e">
        <f t="shared" si="309"/>
        <v>#DIV/0!</v>
      </c>
      <c r="FZ194" s="331" t="e">
        <f t="shared" si="310"/>
        <v>#DIV/0!</v>
      </c>
      <c r="GA194" s="331">
        <f>(AS194+'Datos Mes'!B$24)*30/12</f>
        <v>9035.326086956522</v>
      </c>
      <c r="GB194" s="331" t="e">
        <f t="shared" si="352"/>
        <v>#DIV/0!</v>
      </c>
      <c r="GC194" s="331" t="e">
        <f t="shared" si="353"/>
        <v>#DIV/0!</v>
      </c>
      <c r="GD194" s="333" t="e">
        <f t="shared" si="354"/>
        <v>#DIV/0!</v>
      </c>
    </row>
    <row r="195" spans="1:186" s="329" customFormat="1" ht="15.75" customHeight="1">
      <c r="A195" s="421"/>
      <c r="B195" s="421"/>
      <c r="C195" s="311">
        <f t="shared" si="311"/>
        <v>0</v>
      </c>
      <c r="D195" s="429"/>
      <c r="E195" s="429"/>
      <c r="F195" s="429"/>
      <c r="G195" s="429"/>
      <c r="H195" s="429"/>
      <c r="I195" s="429"/>
      <c r="J195" s="429"/>
      <c r="K195" s="429"/>
      <c r="L195" s="429"/>
      <c r="M195" s="429"/>
      <c r="N195" s="429"/>
      <c r="O195" s="429"/>
      <c r="P195" s="429"/>
      <c r="Q195" s="429"/>
      <c r="R195" s="312"/>
      <c r="S195" s="430"/>
      <c r="T195" s="429"/>
      <c r="U195" s="429"/>
      <c r="V195" s="429"/>
      <c r="W195" s="429"/>
      <c r="X195" s="429"/>
      <c r="Y195" s="429"/>
      <c r="Z195" s="429"/>
      <c r="AA195" s="429"/>
      <c r="AB195" s="429"/>
      <c r="AC195" s="429"/>
      <c r="AD195" s="429"/>
      <c r="AE195" s="429"/>
      <c r="AF195" s="429"/>
      <c r="AG195" s="429"/>
      <c r="AH195" s="429"/>
      <c r="AI195" s="431"/>
      <c r="AJ195" s="328"/>
      <c r="AK195" s="314">
        <f t="shared" si="313"/>
        <v>0</v>
      </c>
      <c r="AL195" s="469">
        <f t="shared" si="314"/>
        <v>0</v>
      </c>
      <c r="AM195" s="469">
        <f t="shared" si="315"/>
        <v>0</v>
      </c>
      <c r="AN195" s="470">
        <f t="shared" si="316"/>
        <v>0</v>
      </c>
      <c r="AO195" s="469">
        <f t="shared" si="307"/>
        <v>0</v>
      </c>
      <c r="AP195" s="469">
        <f t="shared" si="308"/>
        <v>0</v>
      </c>
      <c r="AQ195" s="471">
        <f t="shared" si="317"/>
        <v>0</v>
      </c>
      <c r="AR195" s="472">
        <f t="shared" si="312"/>
        <v>0</v>
      </c>
      <c r="AS195" s="422"/>
      <c r="AT195" s="423">
        <f t="shared" si="318"/>
        <v>0</v>
      </c>
      <c r="AU195" s="422"/>
      <c r="AV195" s="315">
        <f t="shared" si="319"/>
        <v>0</v>
      </c>
      <c r="AW195" s="422"/>
      <c r="AX195" s="422"/>
      <c r="AY195" s="315">
        <f t="shared" si="320"/>
        <v>0</v>
      </c>
      <c r="AZ195" s="315">
        <f>(AQ195)*'Datos Mes'!$B$27+DB195</f>
        <v>0</v>
      </c>
      <c r="BA195" s="421"/>
      <c r="BB195" s="427"/>
      <c r="BC195" s="438"/>
      <c r="BF195" s="473"/>
      <c r="BG195" s="317">
        <f>(COUNTIF($D195:$AI195,"LL")+DL195)*(AS195-'Datos Mes'!$B$23)</f>
        <v>0</v>
      </c>
      <c r="BH195" s="474">
        <f t="shared" si="321"/>
        <v>0</v>
      </c>
      <c r="BI195" s="402"/>
      <c r="BJ195" s="403"/>
      <c r="BK195" s="403"/>
      <c r="BL195" s="403"/>
      <c r="BM195" s="403"/>
      <c r="BN195" s="403"/>
      <c r="BO195" s="403"/>
      <c r="BP195" s="403"/>
      <c r="BQ195" s="403"/>
      <c r="BR195" s="403"/>
      <c r="BS195" s="403"/>
      <c r="BT195" s="404"/>
      <c r="BU195" s="404"/>
      <c r="BV195" s="404"/>
      <c r="BW195" s="405"/>
      <c r="BX195" s="406"/>
      <c r="BY195" s="403"/>
      <c r="BZ195" s="403"/>
      <c r="CA195" s="407"/>
      <c r="CB195" s="407"/>
      <c r="CC195" s="408"/>
      <c r="CD195" s="408"/>
      <c r="CE195" s="408"/>
      <c r="CF195" s="408"/>
      <c r="CG195" s="408"/>
      <c r="CH195" s="407"/>
      <c r="CI195" s="407"/>
      <c r="CJ195" s="408"/>
      <c r="CK195" s="408"/>
      <c r="CL195" s="408"/>
      <c r="CM195" s="408"/>
      <c r="CN195" s="408"/>
      <c r="CO195" s="407"/>
      <c r="CP195" s="409"/>
      <c r="CQ195" s="410"/>
      <c r="CR195" s="411"/>
      <c r="CS195" s="410"/>
      <c r="CT195" s="410"/>
      <c r="CU195" s="410"/>
      <c r="CV195" s="410"/>
      <c r="CW195" s="410"/>
      <c r="CX195" s="404"/>
      <c r="CY195" s="404"/>
      <c r="CZ195" s="320">
        <f t="shared" si="322"/>
        <v>0</v>
      </c>
      <c r="DA195" s="321"/>
      <c r="DB195" s="414"/>
      <c r="DC195" s="322">
        <f t="shared" si="323"/>
        <v>0</v>
      </c>
      <c r="DD195" s="413"/>
      <c r="DE195" s="414"/>
      <c r="DF195" s="323">
        <f t="shared" si="324"/>
        <v>0</v>
      </c>
      <c r="DG195" s="323">
        <f t="shared" si="325"/>
        <v>0</v>
      </c>
      <c r="DH195" s="324">
        <f t="shared" si="326"/>
        <v>0</v>
      </c>
      <c r="DI195" s="325">
        <f t="shared" si="327"/>
        <v>0</v>
      </c>
      <c r="DJ195" s="177"/>
      <c r="DK195" s="315">
        <f t="shared" si="328"/>
        <v>0</v>
      </c>
      <c r="DL195" s="315">
        <f t="shared" si="329"/>
        <v>0</v>
      </c>
      <c r="DM195" s="315">
        <f t="shared" si="330"/>
        <v>0</v>
      </c>
      <c r="DN195" s="415"/>
      <c r="DO195" s="416"/>
      <c r="DP195" s="416"/>
      <c r="DQ195" s="416"/>
      <c r="DR195" s="417"/>
      <c r="DS195" s="416"/>
      <c r="DT195" s="416"/>
      <c r="DU195" s="416"/>
      <c r="DV195" s="418"/>
      <c r="DW195" s="416"/>
      <c r="DX195" s="416"/>
      <c r="DY195" s="419"/>
      <c r="DZ195" s="419"/>
      <c r="EA195" s="420"/>
      <c r="EB195" s="313"/>
      <c r="EC195" s="329" t="s">
        <v>133</v>
      </c>
      <c r="EF195" s="330">
        <f>'Datos Mes'!$B$23</f>
        <v>7000</v>
      </c>
      <c r="EG195" s="330">
        <f t="shared" si="331"/>
        <v>0</v>
      </c>
      <c r="EH195" s="330">
        <f t="shared" si="332"/>
        <v>0</v>
      </c>
      <c r="EI195" s="330" t="e">
        <f t="shared" si="333"/>
        <v>#DIV/0!</v>
      </c>
      <c r="EJ195" s="330" t="e">
        <f t="shared" si="334"/>
        <v>#DIV/0!</v>
      </c>
      <c r="EK195" s="330">
        <f t="shared" si="335"/>
        <v>0</v>
      </c>
      <c r="EL195" s="330">
        <f t="shared" si="336"/>
        <v>0</v>
      </c>
      <c r="EM195" s="330">
        <f t="shared" si="337"/>
        <v>0</v>
      </c>
      <c r="EN195" s="330">
        <f>'Datos Mes'!$B$24*AL195</f>
        <v>0</v>
      </c>
      <c r="EO195" s="330" t="e">
        <f>IF(SUM(EH195:EN195)&gt;'Datos Mes'!$B$21,'Datos Mes'!$B$21,SUM(EH195:EN195))</f>
        <v>#DIV/0!</v>
      </c>
      <c r="EP195" s="330" t="e">
        <f>IF(SUM(EH195:EN195)&gt;'Datos Mes'!$B$21,SUM(EH195:EN195)-EO195,0)</f>
        <v>#DIV/0!</v>
      </c>
      <c r="EQ195" s="330"/>
      <c r="ER195" s="330" t="e">
        <f>LOOKUP(EO195/AL195,'Datos Mes'!$B$75:$B$82,'Datos Mes'!$C$75:$C$82)*EQ195</f>
        <v>#DIV/0!</v>
      </c>
      <c r="ES195" s="330">
        <f>'Datos Mes'!$B$25*$AQ195</f>
        <v>0</v>
      </c>
      <c r="ET195" s="330">
        <f>'Datos Mes'!$B$26*$AQ195</f>
        <v>0</v>
      </c>
      <c r="EU195" s="330">
        <f t="shared" si="338"/>
        <v>0</v>
      </c>
      <c r="EV195" s="331" t="e">
        <f t="shared" si="339"/>
        <v>#DIV/0!</v>
      </c>
      <c r="EW195" s="455" t="s">
        <v>244</v>
      </c>
      <c r="EX195" s="457"/>
      <c r="EY195" s="331" t="e">
        <f>'Datos Mes'!$B$28*EO195</f>
        <v>#DIV/0!</v>
      </c>
      <c r="EZ195" s="331" t="e">
        <f>IF(EX195*'Datos Mes'!$B$19-EY195&gt;0,EX195*'Datos Mes'!$B$19-EY195,0)</f>
        <v>#DIV/0!</v>
      </c>
      <c r="FA195" s="456" t="s">
        <v>233</v>
      </c>
      <c r="FB195" s="455" t="s">
        <v>245</v>
      </c>
      <c r="FC195" s="333"/>
      <c r="FD195" s="331" t="e">
        <f t="shared" si="340"/>
        <v>#DIV/0!</v>
      </c>
      <c r="FE195" s="331" t="e">
        <f>IF(SUM(EH195:EN195)&gt;'Datos Mes'!$B$22,'Datos Mes'!$B$22,SUM(EH195:EN195))</f>
        <v>#DIV/0!</v>
      </c>
      <c r="FF195" s="331" t="e">
        <f>FE195*'Datos Mes'!$B$30</f>
        <v>#DIV/0!</v>
      </c>
      <c r="FG195" s="331" t="e">
        <f t="shared" si="341"/>
        <v>#DIV/0!</v>
      </c>
      <c r="FH195" s="331" t="e">
        <f t="shared" si="342"/>
        <v>#DIV/0!</v>
      </c>
      <c r="FI195" s="334" t="e">
        <f>LOOKUP(FH195,'Datos Mes'!$B$54:$B$69,'Datos Mes'!$C$54:$C$69)</f>
        <v>#DIV/0!</v>
      </c>
      <c r="FJ195" s="331" t="e">
        <f>LOOKUP(FH195,'Datos Mes'!$B$54:$B$69,'Datos Mes'!$E$54:$E$69)</f>
        <v>#DIV/0!</v>
      </c>
      <c r="FK195" s="331" t="e">
        <f t="shared" si="343"/>
        <v>#DIV/0!</v>
      </c>
      <c r="FL195" s="331">
        <f t="shared" si="344"/>
        <v>0</v>
      </c>
      <c r="FM195" s="331">
        <f t="shared" si="345"/>
        <v>0</v>
      </c>
      <c r="FN195" s="331">
        <f t="shared" si="346"/>
        <v>0</v>
      </c>
      <c r="FO195" s="331" t="e">
        <f t="shared" si="347"/>
        <v>#DIV/0!</v>
      </c>
      <c r="FP195" s="331" t="e">
        <f t="shared" si="348"/>
        <v>#DIV/0!</v>
      </c>
      <c r="FQ195" s="335" t="e">
        <f t="shared" si="349"/>
        <v>#DIV/0!</v>
      </c>
      <c r="FS195" s="331" t="e">
        <f t="shared" si="350"/>
        <v>#DIV/0!</v>
      </c>
      <c r="FT195" s="331" t="e">
        <f>IF($FB195="Activo",LOOKUP($FA195,'Datos Mes'!$A$87:$A$92,'Datos Mes'!$C$87:$C$92),0)*$EO195</f>
        <v>#DIV/0!</v>
      </c>
      <c r="FU195" s="331" t="e">
        <f>IF($FB195="Activo",'Datos Mes'!$B$31,0)*$EO195</f>
        <v>#DIV/0!</v>
      </c>
      <c r="FV195" s="331" t="e">
        <f>'Datos Mes'!$B$32*$EO195</f>
        <v>#DIV/0!</v>
      </c>
      <c r="FW195" s="331" t="e">
        <f>'Datos Mes'!$D$28*$EO195</f>
        <v>#DIV/0!</v>
      </c>
      <c r="FX195" s="331" t="e">
        <f t="shared" si="351"/>
        <v>#DIV/0!</v>
      </c>
      <c r="FY195" s="331" t="e">
        <f t="shared" si="309"/>
        <v>#DIV/0!</v>
      </c>
      <c r="FZ195" s="331" t="e">
        <f t="shared" si="310"/>
        <v>#DIV/0!</v>
      </c>
      <c r="GA195" s="331">
        <f>(AS195+'Datos Mes'!B$24)*30/12</f>
        <v>9035.326086956522</v>
      </c>
      <c r="GB195" s="331" t="e">
        <f t="shared" si="352"/>
        <v>#DIV/0!</v>
      </c>
      <c r="GC195" s="331" t="e">
        <f t="shared" si="353"/>
        <v>#DIV/0!</v>
      </c>
      <c r="GD195" s="333" t="e">
        <f t="shared" si="354"/>
        <v>#DIV/0!</v>
      </c>
    </row>
    <row r="196" spans="1:186" s="329" customFormat="1" ht="15.75" customHeight="1">
      <c r="A196" s="421"/>
      <c r="B196" s="421"/>
      <c r="C196" s="311">
        <f t="shared" si="311"/>
        <v>0</v>
      </c>
      <c r="D196" s="429"/>
      <c r="E196" s="429"/>
      <c r="F196" s="429"/>
      <c r="G196" s="429"/>
      <c r="H196" s="429"/>
      <c r="I196" s="429"/>
      <c r="J196" s="429"/>
      <c r="K196" s="429"/>
      <c r="L196" s="429"/>
      <c r="M196" s="429"/>
      <c r="N196" s="429"/>
      <c r="O196" s="429"/>
      <c r="P196" s="429"/>
      <c r="Q196" s="429"/>
      <c r="R196" s="312"/>
      <c r="S196" s="430"/>
      <c r="T196" s="429"/>
      <c r="U196" s="429"/>
      <c r="V196" s="429"/>
      <c r="W196" s="429"/>
      <c r="X196" s="429"/>
      <c r="Y196" s="429"/>
      <c r="Z196" s="429"/>
      <c r="AA196" s="429"/>
      <c r="AB196" s="429"/>
      <c r="AC196" s="429"/>
      <c r="AD196" s="429"/>
      <c r="AE196" s="429"/>
      <c r="AF196" s="429"/>
      <c r="AG196" s="429"/>
      <c r="AH196" s="429"/>
      <c r="AI196" s="431"/>
      <c r="AJ196" s="328"/>
      <c r="AK196" s="314">
        <f t="shared" si="313"/>
        <v>0</v>
      </c>
      <c r="AL196" s="469">
        <f t="shared" si="314"/>
        <v>0</v>
      </c>
      <c r="AM196" s="469">
        <f t="shared" si="315"/>
        <v>0</v>
      </c>
      <c r="AN196" s="470">
        <f t="shared" si="316"/>
        <v>0</v>
      </c>
      <c r="AO196" s="469">
        <f t="shared" si="307"/>
        <v>0</v>
      </c>
      <c r="AP196" s="469">
        <f t="shared" si="308"/>
        <v>0</v>
      </c>
      <c r="AQ196" s="471">
        <f t="shared" si="317"/>
        <v>0</v>
      </c>
      <c r="AR196" s="472">
        <f t="shared" si="312"/>
        <v>0</v>
      </c>
      <c r="AS196" s="422"/>
      <c r="AT196" s="423">
        <f t="shared" si="318"/>
        <v>0</v>
      </c>
      <c r="AU196" s="422"/>
      <c r="AV196" s="315">
        <f t="shared" si="319"/>
        <v>0</v>
      </c>
      <c r="AW196" s="422"/>
      <c r="AX196" s="422"/>
      <c r="AY196" s="315">
        <f t="shared" si="320"/>
        <v>0</v>
      </c>
      <c r="AZ196" s="315">
        <f>(AQ196)*'Datos Mes'!$B$27+DB196</f>
        <v>0</v>
      </c>
      <c r="BA196" s="421"/>
      <c r="BB196" s="427"/>
      <c r="BC196" s="438"/>
      <c r="BF196" s="473"/>
      <c r="BG196" s="317">
        <f>(COUNTIF($D196:$AI196,"LL")+DL196)*(AS196-'Datos Mes'!$B$23)</f>
        <v>0</v>
      </c>
      <c r="BH196" s="474">
        <f t="shared" si="321"/>
        <v>0</v>
      </c>
      <c r="BI196" s="402"/>
      <c r="BJ196" s="403"/>
      <c r="BK196" s="403"/>
      <c r="BL196" s="403"/>
      <c r="BM196" s="403"/>
      <c r="BN196" s="403"/>
      <c r="BO196" s="403"/>
      <c r="BP196" s="403"/>
      <c r="BQ196" s="403"/>
      <c r="BR196" s="403"/>
      <c r="BS196" s="403"/>
      <c r="BT196" s="404"/>
      <c r="BU196" s="404"/>
      <c r="BV196" s="404"/>
      <c r="BW196" s="405"/>
      <c r="BX196" s="406"/>
      <c r="BY196" s="403"/>
      <c r="BZ196" s="403"/>
      <c r="CA196" s="407"/>
      <c r="CB196" s="407"/>
      <c r="CC196" s="408"/>
      <c r="CD196" s="408"/>
      <c r="CE196" s="408"/>
      <c r="CF196" s="408"/>
      <c r="CG196" s="408"/>
      <c r="CH196" s="407"/>
      <c r="CI196" s="407"/>
      <c r="CJ196" s="408"/>
      <c r="CK196" s="408"/>
      <c r="CL196" s="408"/>
      <c r="CM196" s="408"/>
      <c r="CN196" s="408"/>
      <c r="CO196" s="407"/>
      <c r="CP196" s="409"/>
      <c r="CQ196" s="410"/>
      <c r="CR196" s="411"/>
      <c r="CS196" s="410"/>
      <c r="CT196" s="410"/>
      <c r="CU196" s="410"/>
      <c r="CV196" s="410"/>
      <c r="CW196" s="410"/>
      <c r="CX196" s="404"/>
      <c r="CY196" s="404"/>
      <c r="CZ196" s="320">
        <f t="shared" si="322"/>
        <v>0</v>
      </c>
      <c r="DA196" s="321"/>
      <c r="DB196" s="414"/>
      <c r="DC196" s="322">
        <f t="shared" si="323"/>
        <v>0</v>
      </c>
      <c r="DD196" s="413"/>
      <c r="DE196" s="414"/>
      <c r="DF196" s="323">
        <f t="shared" si="324"/>
        <v>0</v>
      </c>
      <c r="DG196" s="323">
        <f t="shared" si="325"/>
        <v>0</v>
      </c>
      <c r="DH196" s="324">
        <f t="shared" si="326"/>
        <v>0</v>
      </c>
      <c r="DI196" s="325">
        <f t="shared" si="327"/>
        <v>0</v>
      </c>
      <c r="DJ196" s="177"/>
      <c r="DK196" s="315">
        <f t="shared" si="328"/>
        <v>0</v>
      </c>
      <c r="DL196" s="315">
        <f t="shared" si="329"/>
        <v>0</v>
      </c>
      <c r="DM196" s="315">
        <f t="shared" si="330"/>
        <v>0</v>
      </c>
      <c r="DN196" s="415"/>
      <c r="DO196" s="416"/>
      <c r="DP196" s="416"/>
      <c r="DQ196" s="416"/>
      <c r="DR196" s="417"/>
      <c r="DS196" s="416"/>
      <c r="DT196" s="416"/>
      <c r="DU196" s="416"/>
      <c r="DV196" s="418"/>
      <c r="DW196" s="416"/>
      <c r="DX196" s="416"/>
      <c r="DY196" s="419"/>
      <c r="DZ196" s="419"/>
      <c r="EA196" s="420"/>
      <c r="EB196" s="313"/>
      <c r="EC196" s="329" t="s">
        <v>133</v>
      </c>
      <c r="EF196" s="330">
        <f>'Datos Mes'!$B$23</f>
        <v>7000</v>
      </c>
      <c r="EG196" s="330">
        <f t="shared" si="331"/>
        <v>0</v>
      </c>
      <c r="EH196" s="330">
        <f t="shared" si="332"/>
        <v>0</v>
      </c>
      <c r="EI196" s="330" t="e">
        <f t="shared" si="333"/>
        <v>#DIV/0!</v>
      </c>
      <c r="EJ196" s="330" t="e">
        <f t="shared" si="334"/>
        <v>#DIV/0!</v>
      </c>
      <c r="EK196" s="330">
        <f t="shared" si="335"/>
        <v>0</v>
      </c>
      <c r="EL196" s="330">
        <f t="shared" si="336"/>
        <v>0</v>
      </c>
      <c r="EM196" s="330">
        <f t="shared" si="337"/>
        <v>0</v>
      </c>
      <c r="EN196" s="330">
        <f>'Datos Mes'!$B$24*AL196</f>
        <v>0</v>
      </c>
      <c r="EO196" s="330" t="e">
        <f>IF(SUM(EH196:EN196)&gt;'Datos Mes'!$B$21,'Datos Mes'!$B$21,SUM(EH196:EN196))</f>
        <v>#DIV/0!</v>
      </c>
      <c r="EP196" s="330" t="e">
        <f>IF(SUM(EH196:EN196)&gt;'Datos Mes'!$B$21,SUM(EH196:EN196)-EO196,0)</f>
        <v>#DIV/0!</v>
      </c>
      <c r="EQ196" s="330"/>
      <c r="ER196" s="330" t="e">
        <f>LOOKUP(EO196/AL196,'Datos Mes'!$B$75:$B$82,'Datos Mes'!$C$75:$C$82)*EQ196</f>
        <v>#DIV/0!</v>
      </c>
      <c r="ES196" s="330">
        <f>'Datos Mes'!$B$25*$AQ196</f>
        <v>0</v>
      </c>
      <c r="ET196" s="330">
        <f>'Datos Mes'!$B$26*$AQ196</f>
        <v>0</v>
      </c>
      <c r="EU196" s="330">
        <f t="shared" si="338"/>
        <v>0</v>
      </c>
      <c r="EV196" s="331" t="e">
        <f t="shared" si="339"/>
        <v>#DIV/0!</v>
      </c>
      <c r="EW196" s="455" t="s">
        <v>244</v>
      </c>
      <c r="EX196" s="457"/>
      <c r="EY196" s="331" t="e">
        <f>'Datos Mes'!$B$28*EO196</f>
        <v>#DIV/0!</v>
      </c>
      <c r="EZ196" s="331" t="e">
        <f>IF(EX196*'Datos Mes'!$B$19-EY196&gt;0,EX196*'Datos Mes'!$B$19-EY196,0)</f>
        <v>#DIV/0!</v>
      </c>
      <c r="FA196" s="456" t="s">
        <v>233</v>
      </c>
      <c r="FB196" s="455" t="s">
        <v>245</v>
      </c>
      <c r="FC196" s="333"/>
      <c r="FD196" s="331" t="e">
        <f t="shared" si="340"/>
        <v>#DIV/0!</v>
      </c>
      <c r="FE196" s="331" t="e">
        <f>IF(SUM(EH196:EN196)&gt;'Datos Mes'!$B$22,'Datos Mes'!$B$22,SUM(EH196:EN196))</f>
        <v>#DIV/0!</v>
      </c>
      <c r="FF196" s="331" t="e">
        <f>FE196*'Datos Mes'!$B$30</f>
        <v>#DIV/0!</v>
      </c>
      <c r="FG196" s="331" t="e">
        <f t="shared" si="341"/>
        <v>#DIV/0!</v>
      </c>
      <c r="FH196" s="331" t="e">
        <f t="shared" si="342"/>
        <v>#DIV/0!</v>
      </c>
      <c r="FI196" s="334" t="e">
        <f>LOOKUP(FH196,'Datos Mes'!$B$54:$B$69,'Datos Mes'!$C$54:$C$69)</f>
        <v>#DIV/0!</v>
      </c>
      <c r="FJ196" s="331" t="e">
        <f>LOOKUP(FH196,'Datos Mes'!$B$54:$B$69,'Datos Mes'!$E$54:$E$69)</f>
        <v>#DIV/0!</v>
      </c>
      <c r="FK196" s="331" t="e">
        <f t="shared" si="343"/>
        <v>#DIV/0!</v>
      </c>
      <c r="FL196" s="331">
        <f t="shared" si="344"/>
        <v>0</v>
      </c>
      <c r="FM196" s="331">
        <f t="shared" si="345"/>
        <v>0</v>
      </c>
      <c r="FN196" s="331">
        <f t="shared" si="346"/>
        <v>0</v>
      </c>
      <c r="FO196" s="331" t="e">
        <f t="shared" si="347"/>
        <v>#DIV/0!</v>
      </c>
      <c r="FP196" s="331" t="e">
        <f t="shared" si="348"/>
        <v>#DIV/0!</v>
      </c>
      <c r="FQ196" s="335" t="e">
        <f t="shared" si="349"/>
        <v>#DIV/0!</v>
      </c>
      <c r="FS196" s="331" t="e">
        <f t="shared" si="350"/>
        <v>#DIV/0!</v>
      </c>
      <c r="FT196" s="331" t="e">
        <f>IF($FB196="Activo",LOOKUP($FA196,'Datos Mes'!$A$87:$A$92,'Datos Mes'!$C$87:$C$92),0)*$EO196</f>
        <v>#DIV/0!</v>
      </c>
      <c r="FU196" s="331" t="e">
        <f>IF($FB196="Activo",'Datos Mes'!$B$31,0)*$EO196</f>
        <v>#DIV/0!</v>
      </c>
      <c r="FV196" s="331" t="e">
        <f>'Datos Mes'!$B$32*$EO196</f>
        <v>#DIV/0!</v>
      </c>
      <c r="FW196" s="331" t="e">
        <f>'Datos Mes'!$D$28*$EO196</f>
        <v>#DIV/0!</v>
      </c>
      <c r="FX196" s="331" t="e">
        <f t="shared" si="351"/>
        <v>#DIV/0!</v>
      </c>
      <c r="FY196" s="331" t="e">
        <f t="shared" si="309"/>
        <v>#DIV/0!</v>
      </c>
      <c r="FZ196" s="331" t="e">
        <f t="shared" si="310"/>
        <v>#DIV/0!</v>
      </c>
      <c r="GA196" s="331">
        <f>(AS196+'Datos Mes'!B$24)*30/12</f>
        <v>9035.326086956522</v>
      </c>
      <c r="GB196" s="331" t="e">
        <f t="shared" si="352"/>
        <v>#DIV/0!</v>
      </c>
      <c r="GC196" s="331" t="e">
        <f t="shared" si="353"/>
        <v>#DIV/0!</v>
      </c>
      <c r="GD196" s="333" t="e">
        <f t="shared" si="354"/>
        <v>#DIV/0!</v>
      </c>
    </row>
    <row r="197" spans="1:186" s="329" customFormat="1" ht="15.75" customHeight="1">
      <c r="A197" s="421"/>
      <c r="B197" s="421"/>
      <c r="C197" s="311">
        <f t="shared" si="311"/>
        <v>0</v>
      </c>
      <c r="D197" s="429"/>
      <c r="E197" s="429"/>
      <c r="F197" s="429"/>
      <c r="G197" s="429"/>
      <c r="H197" s="429"/>
      <c r="I197" s="429"/>
      <c r="J197" s="429"/>
      <c r="K197" s="429"/>
      <c r="L197" s="429"/>
      <c r="M197" s="429"/>
      <c r="N197" s="429"/>
      <c r="O197" s="429"/>
      <c r="P197" s="429"/>
      <c r="Q197" s="429"/>
      <c r="R197" s="312"/>
      <c r="S197" s="430"/>
      <c r="T197" s="429"/>
      <c r="U197" s="429"/>
      <c r="V197" s="429"/>
      <c r="W197" s="429"/>
      <c r="X197" s="429"/>
      <c r="Y197" s="429"/>
      <c r="Z197" s="429"/>
      <c r="AA197" s="429"/>
      <c r="AB197" s="429"/>
      <c r="AC197" s="429"/>
      <c r="AD197" s="429"/>
      <c r="AE197" s="429"/>
      <c r="AF197" s="429"/>
      <c r="AG197" s="429"/>
      <c r="AH197" s="429"/>
      <c r="AI197" s="431"/>
      <c r="AJ197" s="328"/>
      <c r="AK197" s="314">
        <f t="shared" si="313"/>
        <v>0</v>
      </c>
      <c r="AL197" s="469">
        <f t="shared" si="314"/>
        <v>0</v>
      </c>
      <c r="AM197" s="469">
        <f t="shared" si="315"/>
        <v>0</v>
      </c>
      <c r="AN197" s="470">
        <f t="shared" si="316"/>
        <v>0</v>
      </c>
      <c r="AO197" s="469">
        <f t="shared" si="307"/>
        <v>0</v>
      </c>
      <c r="AP197" s="469">
        <f t="shared" si="308"/>
        <v>0</v>
      </c>
      <c r="AQ197" s="471">
        <f t="shared" si="317"/>
        <v>0</v>
      </c>
      <c r="AR197" s="472">
        <f t="shared" si="312"/>
        <v>0</v>
      </c>
      <c r="AS197" s="422"/>
      <c r="AT197" s="423">
        <f t="shared" si="318"/>
        <v>0</v>
      </c>
      <c r="AU197" s="422"/>
      <c r="AV197" s="315">
        <f t="shared" si="319"/>
        <v>0</v>
      </c>
      <c r="AW197" s="422"/>
      <c r="AX197" s="422"/>
      <c r="AY197" s="315">
        <f t="shared" si="320"/>
        <v>0</v>
      </c>
      <c r="AZ197" s="315">
        <f>(AQ197)*'Datos Mes'!$B$27+DB197</f>
        <v>0</v>
      </c>
      <c r="BA197" s="421"/>
      <c r="BB197" s="427"/>
      <c r="BC197" s="438"/>
      <c r="BF197" s="473"/>
      <c r="BG197" s="317">
        <f>(COUNTIF($D197:$AI197,"LL")+DL197)*(AS197-'Datos Mes'!$B$23)</f>
        <v>0</v>
      </c>
      <c r="BH197" s="474">
        <f t="shared" si="321"/>
        <v>0</v>
      </c>
      <c r="BI197" s="402"/>
      <c r="BJ197" s="403"/>
      <c r="BK197" s="403"/>
      <c r="BL197" s="403"/>
      <c r="BM197" s="403"/>
      <c r="BN197" s="403"/>
      <c r="BO197" s="403"/>
      <c r="BP197" s="403"/>
      <c r="BQ197" s="403"/>
      <c r="BR197" s="403"/>
      <c r="BS197" s="403"/>
      <c r="BT197" s="404"/>
      <c r="BU197" s="404"/>
      <c r="BV197" s="404"/>
      <c r="BW197" s="405"/>
      <c r="BX197" s="406"/>
      <c r="BY197" s="403"/>
      <c r="BZ197" s="403"/>
      <c r="CA197" s="407"/>
      <c r="CB197" s="407"/>
      <c r="CC197" s="408"/>
      <c r="CD197" s="408"/>
      <c r="CE197" s="408"/>
      <c r="CF197" s="408"/>
      <c r="CG197" s="408"/>
      <c r="CH197" s="407"/>
      <c r="CI197" s="407"/>
      <c r="CJ197" s="408"/>
      <c r="CK197" s="408"/>
      <c r="CL197" s="408"/>
      <c r="CM197" s="408"/>
      <c r="CN197" s="408"/>
      <c r="CO197" s="407"/>
      <c r="CP197" s="409"/>
      <c r="CQ197" s="410"/>
      <c r="CR197" s="411"/>
      <c r="CS197" s="410"/>
      <c r="CT197" s="410"/>
      <c r="CU197" s="410"/>
      <c r="CV197" s="410"/>
      <c r="CW197" s="410"/>
      <c r="CX197" s="404"/>
      <c r="CY197" s="404"/>
      <c r="CZ197" s="320">
        <f t="shared" si="322"/>
        <v>0</v>
      </c>
      <c r="DA197" s="321"/>
      <c r="DB197" s="414"/>
      <c r="DC197" s="322">
        <f t="shared" si="323"/>
        <v>0</v>
      </c>
      <c r="DD197" s="413"/>
      <c r="DE197" s="414"/>
      <c r="DF197" s="323">
        <f t="shared" si="324"/>
        <v>0</v>
      </c>
      <c r="DG197" s="323">
        <f t="shared" si="325"/>
        <v>0</v>
      </c>
      <c r="DH197" s="324">
        <f t="shared" si="326"/>
        <v>0</v>
      </c>
      <c r="DI197" s="325">
        <f t="shared" si="327"/>
        <v>0</v>
      </c>
      <c r="DJ197" s="177"/>
      <c r="DK197" s="315">
        <f t="shared" si="328"/>
        <v>0</v>
      </c>
      <c r="DL197" s="315">
        <f t="shared" si="329"/>
        <v>0</v>
      </c>
      <c r="DM197" s="315">
        <f t="shared" si="330"/>
        <v>0</v>
      </c>
      <c r="DN197" s="415"/>
      <c r="DO197" s="416"/>
      <c r="DP197" s="416"/>
      <c r="DQ197" s="416"/>
      <c r="DR197" s="417"/>
      <c r="DS197" s="416"/>
      <c r="DT197" s="416"/>
      <c r="DU197" s="416"/>
      <c r="DV197" s="418"/>
      <c r="DW197" s="416"/>
      <c r="DX197" s="416"/>
      <c r="DY197" s="419"/>
      <c r="DZ197" s="419"/>
      <c r="EA197" s="420"/>
      <c r="EB197" s="313"/>
      <c r="EC197" s="329" t="s">
        <v>133</v>
      </c>
      <c r="EF197" s="330">
        <f>'Datos Mes'!$B$23</f>
        <v>7000</v>
      </c>
      <c r="EG197" s="330">
        <f t="shared" si="331"/>
        <v>0</v>
      </c>
      <c r="EH197" s="330">
        <f t="shared" si="332"/>
        <v>0</v>
      </c>
      <c r="EI197" s="330" t="e">
        <f t="shared" si="333"/>
        <v>#DIV/0!</v>
      </c>
      <c r="EJ197" s="330" t="e">
        <f t="shared" si="334"/>
        <v>#DIV/0!</v>
      </c>
      <c r="EK197" s="330">
        <f t="shared" si="335"/>
        <v>0</v>
      </c>
      <c r="EL197" s="330">
        <f t="shared" si="336"/>
        <v>0</v>
      </c>
      <c r="EM197" s="330">
        <f t="shared" si="337"/>
        <v>0</v>
      </c>
      <c r="EN197" s="330">
        <f>'Datos Mes'!$B$24*AL197</f>
        <v>0</v>
      </c>
      <c r="EO197" s="330" t="e">
        <f>IF(SUM(EH197:EN197)&gt;'Datos Mes'!$B$21,'Datos Mes'!$B$21,SUM(EH197:EN197))</f>
        <v>#DIV/0!</v>
      </c>
      <c r="EP197" s="330" t="e">
        <f>IF(SUM(EH197:EN197)&gt;'Datos Mes'!$B$21,SUM(EH197:EN197)-EO197,0)</f>
        <v>#DIV/0!</v>
      </c>
      <c r="EQ197" s="330"/>
      <c r="ER197" s="330" t="e">
        <f>LOOKUP(EO197/AL197,'Datos Mes'!$B$75:$B$82,'Datos Mes'!$C$75:$C$82)*EQ197</f>
        <v>#DIV/0!</v>
      </c>
      <c r="ES197" s="330">
        <f>'Datos Mes'!$B$25*$AQ197</f>
        <v>0</v>
      </c>
      <c r="ET197" s="330">
        <f>'Datos Mes'!$B$26*$AQ197</f>
        <v>0</v>
      </c>
      <c r="EU197" s="330">
        <f t="shared" si="338"/>
        <v>0</v>
      </c>
      <c r="EV197" s="331" t="e">
        <f t="shared" si="339"/>
        <v>#DIV/0!</v>
      </c>
      <c r="EW197" s="455" t="s">
        <v>244</v>
      </c>
      <c r="EX197" s="457"/>
      <c r="EY197" s="331" t="e">
        <f>'Datos Mes'!$B$28*EO197</f>
        <v>#DIV/0!</v>
      </c>
      <c r="EZ197" s="331" t="e">
        <f>IF(EX197*'Datos Mes'!$B$19-EY197&gt;0,EX197*'Datos Mes'!$B$19-EY197,0)</f>
        <v>#DIV/0!</v>
      </c>
      <c r="FA197" s="456" t="s">
        <v>233</v>
      </c>
      <c r="FB197" s="455" t="s">
        <v>245</v>
      </c>
      <c r="FC197" s="333"/>
      <c r="FD197" s="331" t="e">
        <f t="shared" si="340"/>
        <v>#DIV/0!</v>
      </c>
      <c r="FE197" s="331" t="e">
        <f>IF(SUM(EH197:EN197)&gt;'Datos Mes'!$B$22,'Datos Mes'!$B$22,SUM(EH197:EN197))</f>
        <v>#DIV/0!</v>
      </c>
      <c r="FF197" s="331" t="e">
        <f>FE197*'Datos Mes'!$B$30</f>
        <v>#DIV/0!</v>
      </c>
      <c r="FG197" s="331" t="e">
        <f t="shared" si="341"/>
        <v>#DIV/0!</v>
      </c>
      <c r="FH197" s="331" t="e">
        <f t="shared" si="342"/>
        <v>#DIV/0!</v>
      </c>
      <c r="FI197" s="334" t="e">
        <f>LOOKUP(FH197,'Datos Mes'!$B$54:$B$69,'Datos Mes'!$C$54:$C$69)</f>
        <v>#DIV/0!</v>
      </c>
      <c r="FJ197" s="331" t="e">
        <f>LOOKUP(FH197,'Datos Mes'!$B$54:$B$69,'Datos Mes'!$E$54:$E$69)</f>
        <v>#DIV/0!</v>
      </c>
      <c r="FK197" s="331" t="e">
        <f t="shared" si="343"/>
        <v>#DIV/0!</v>
      </c>
      <c r="FL197" s="331">
        <f t="shared" si="344"/>
        <v>0</v>
      </c>
      <c r="FM197" s="331">
        <f t="shared" si="345"/>
        <v>0</v>
      </c>
      <c r="FN197" s="331">
        <f t="shared" si="346"/>
        <v>0</v>
      </c>
      <c r="FO197" s="331" t="e">
        <f t="shared" si="347"/>
        <v>#DIV/0!</v>
      </c>
      <c r="FP197" s="331" t="e">
        <f t="shared" si="348"/>
        <v>#DIV/0!</v>
      </c>
      <c r="FQ197" s="335" t="e">
        <f t="shared" si="349"/>
        <v>#DIV/0!</v>
      </c>
      <c r="FS197" s="331" t="e">
        <f t="shared" si="350"/>
        <v>#DIV/0!</v>
      </c>
      <c r="FT197" s="331" t="e">
        <f>IF($FB197="Activo",LOOKUP($FA197,'Datos Mes'!$A$87:$A$92,'Datos Mes'!$C$87:$C$92),0)*$EO197</f>
        <v>#DIV/0!</v>
      </c>
      <c r="FU197" s="331" t="e">
        <f>IF($FB197="Activo",'Datos Mes'!$B$31,0)*$EO197</f>
        <v>#DIV/0!</v>
      </c>
      <c r="FV197" s="331" t="e">
        <f>'Datos Mes'!$B$32*$EO197</f>
        <v>#DIV/0!</v>
      </c>
      <c r="FW197" s="331" t="e">
        <f>'Datos Mes'!$D$28*$EO197</f>
        <v>#DIV/0!</v>
      </c>
      <c r="FX197" s="331" t="e">
        <f t="shared" si="351"/>
        <v>#DIV/0!</v>
      </c>
      <c r="FY197" s="331" t="e">
        <f t="shared" si="309"/>
        <v>#DIV/0!</v>
      </c>
      <c r="FZ197" s="331" t="e">
        <f t="shared" si="310"/>
        <v>#DIV/0!</v>
      </c>
      <c r="GA197" s="331">
        <f>(AS197+'Datos Mes'!B$24)*30/12</f>
        <v>9035.326086956522</v>
      </c>
      <c r="GB197" s="331" t="e">
        <f t="shared" si="352"/>
        <v>#DIV/0!</v>
      </c>
      <c r="GC197" s="331" t="e">
        <f t="shared" si="353"/>
        <v>#DIV/0!</v>
      </c>
      <c r="GD197" s="333" t="e">
        <f t="shared" si="354"/>
        <v>#DIV/0!</v>
      </c>
    </row>
    <row r="198" spans="1:186" s="329" customFormat="1" ht="15.75" customHeight="1">
      <c r="A198" s="421"/>
      <c r="B198" s="421"/>
      <c r="C198" s="311">
        <f t="shared" si="311"/>
        <v>0</v>
      </c>
      <c r="D198" s="429"/>
      <c r="E198" s="429"/>
      <c r="F198" s="429"/>
      <c r="G198" s="429"/>
      <c r="H198" s="429"/>
      <c r="I198" s="429"/>
      <c r="J198" s="429"/>
      <c r="K198" s="429"/>
      <c r="L198" s="429"/>
      <c r="M198" s="429"/>
      <c r="N198" s="429"/>
      <c r="O198" s="429"/>
      <c r="P198" s="429"/>
      <c r="Q198" s="429"/>
      <c r="R198" s="312"/>
      <c r="S198" s="430"/>
      <c r="T198" s="429"/>
      <c r="U198" s="429"/>
      <c r="V198" s="429"/>
      <c r="W198" s="429"/>
      <c r="X198" s="429"/>
      <c r="Y198" s="429"/>
      <c r="Z198" s="429"/>
      <c r="AA198" s="429"/>
      <c r="AB198" s="429"/>
      <c r="AC198" s="429"/>
      <c r="AD198" s="429"/>
      <c r="AE198" s="429"/>
      <c r="AF198" s="429"/>
      <c r="AG198" s="429"/>
      <c r="AH198" s="429"/>
      <c r="AI198" s="431"/>
      <c r="AJ198" s="328"/>
      <c r="AK198" s="314">
        <f t="shared" si="313"/>
        <v>0</v>
      </c>
      <c r="AL198" s="469">
        <f t="shared" si="314"/>
        <v>0</v>
      </c>
      <c r="AM198" s="469">
        <f t="shared" si="315"/>
        <v>0</v>
      </c>
      <c r="AN198" s="470">
        <f t="shared" si="316"/>
        <v>0</v>
      </c>
      <c r="AO198" s="469">
        <f t="shared" si="307"/>
        <v>0</v>
      </c>
      <c r="AP198" s="469">
        <f t="shared" si="308"/>
        <v>0</v>
      </c>
      <c r="AQ198" s="471">
        <f t="shared" si="317"/>
        <v>0</v>
      </c>
      <c r="AR198" s="472">
        <f t="shared" si="312"/>
        <v>0</v>
      </c>
      <c r="AS198" s="422"/>
      <c r="AT198" s="423">
        <f t="shared" si="318"/>
        <v>0</v>
      </c>
      <c r="AU198" s="422"/>
      <c r="AV198" s="315">
        <f t="shared" si="319"/>
        <v>0</v>
      </c>
      <c r="AW198" s="422"/>
      <c r="AX198" s="422"/>
      <c r="AY198" s="315">
        <f t="shared" si="320"/>
        <v>0</v>
      </c>
      <c r="AZ198" s="315">
        <f>(AQ198)*'Datos Mes'!$B$27+DB198</f>
        <v>0</v>
      </c>
      <c r="BA198" s="421"/>
      <c r="BB198" s="427"/>
      <c r="BC198" s="438"/>
      <c r="BF198" s="473"/>
      <c r="BG198" s="317">
        <f>(COUNTIF($D198:$AI198,"LL")+DL198)*(AS198-'Datos Mes'!$B$23)</f>
        <v>0</v>
      </c>
      <c r="BH198" s="474">
        <f t="shared" si="321"/>
        <v>0</v>
      </c>
      <c r="BI198" s="402"/>
      <c r="BJ198" s="403"/>
      <c r="BK198" s="403"/>
      <c r="BL198" s="403"/>
      <c r="BM198" s="403"/>
      <c r="BN198" s="403"/>
      <c r="BO198" s="403"/>
      <c r="BP198" s="403"/>
      <c r="BQ198" s="403"/>
      <c r="BR198" s="403"/>
      <c r="BS198" s="403"/>
      <c r="BT198" s="404"/>
      <c r="BU198" s="404"/>
      <c r="BV198" s="404"/>
      <c r="BW198" s="405"/>
      <c r="BX198" s="406"/>
      <c r="BY198" s="403"/>
      <c r="BZ198" s="403"/>
      <c r="CA198" s="407"/>
      <c r="CB198" s="407"/>
      <c r="CC198" s="408"/>
      <c r="CD198" s="408"/>
      <c r="CE198" s="408"/>
      <c r="CF198" s="408"/>
      <c r="CG198" s="408"/>
      <c r="CH198" s="407"/>
      <c r="CI198" s="407"/>
      <c r="CJ198" s="408"/>
      <c r="CK198" s="408"/>
      <c r="CL198" s="408"/>
      <c r="CM198" s="408"/>
      <c r="CN198" s="408"/>
      <c r="CO198" s="407"/>
      <c r="CP198" s="409"/>
      <c r="CQ198" s="410"/>
      <c r="CR198" s="411"/>
      <c r="CS198" s="410"/>
      <c r="CT198" s="410"/>
      <c r="CU198" s="410"/>
      <c r="CV198" s="410"/>
      <c r="CW198" s="410"/>
      <c r="CX198" s="404"/>
      <c r="CY198" s="404"/>
      <c r="CZ198" s="320">
        <f t="shared" si="322"/>
        <v>0</v>
      </c>
      <c r="DA198" s="321"/>
      <c r="DB198" s="414"/>
      <c r="DC198" s="322">
        <f t="shared" si="323"/>
        <v>0</v>
      </c>
      <c r="DD198" s="413"/>
      <c r="DE198" s="414"/>
      <c r="DF198" s="323">
        <f t="shared" si="324"/>
        <v>0</v>
      </c>
      <c r="DG198" s="323">
        <f t="shared" si="325"/>
        <v>0</v>
      </c>
      <c r="DH198" s="324">
        <f t="shared" si="326"/>
        <v>0</v>
      </c>
      <c r="DI198" s="325">
        <f t="shared" si="327"/>
        <v>0</v>
      </c>
      <c r="DJ198" s="177"/>
      <c r="DK198" s="315">
        <f t="shared" si="328"/>
        <v>0</v>
      </c>
      <c r="DL198" s="315">
        <f t="shared" si="329"/>
        <v>0</v>
      </c>
      <c r="DM198" s="315">
        <f t="shared" si="330"/>
        <v>0</v>
      </c>
      <c r="DN198" s="415"/>
      <c r="DO198" s="416"/>
      <c r="DP198" s="416"/>
      <c r="DQ198" s="416"/>
      <c r="DR198" s="417"/>
      <c r="DS198" s="416"/>
      <c r="DT198" s="416"/>
      <c r="DU198" s="416"/>
      <c r="DV198" s="418"/>
      <c r="DW198" s="416"/>
      <c r="DX198" s="416"/>
      <c r="DY198" s="419"/>
      <c r="DZ198" s="419"/>
      <c r="EA198" s="420"/>
      <c r="EB198" s="313"/>
      <c r="EC198" s="329" t="s">
        <v>133</v>
      </c>
      <c r="EF198" s="330">
        <f>'Datos Mes'!$B$23</f>
        <v>7000</v>
      </c>
      <c r="EG198" s="330">
        <f t="shared" si="331"/>
        <v>0</v>
      </c>
      <c r="EH198" s="330">
        <f t="shared" si="332"/>
        <v>0</v>
      </c>
      <c r="EI198" s="330" t="e">
        <f t="shared" si="333"/>
        <v>#DIV/0!</v>
      </c>
      <c r="EJ198" s="330" t="e">
        <f t="shared" si="334"/>
        <v>#DIV/0!</v>
      </c>
      <c r="EK198" s="330">
        <f t="shared" si="335"/>
        <v>0</v>
      </c>
      <c r="EL198" s="330">
        <f t="shared" si="336"/>
        <v>0</v>
      </c>
      <c r="EM198" s="330">
        <f t="shared" si="337"/>
        <v>0</v>
      </c>
      <c r="EN198" s="330">
        <f>'Datos Mes'!$B$24*AL198</f>
        <v>0</v>
      </c>
      <c r="EO198" s="330" t="e">
        <f>IF(SUM(EH198:EN198)&gt;'Datos Mes'!$B$21,'Datos Mes'!$B$21,SUM(EH198:EN198))</f>
        <v>#DIV/0!</v>
      </c>
      <c r="EP198" s="330" t="e">
        <f>IF(SUM(EH198:EN198)&gt;'Datos Mes'!$B$21,SUM(EH198:EN198)-EO198,0)</f>
        <v>#DIV/0!</v>
      </c>
      <c r="EQ198" s="330"/>
      <c r="ER198" s="330" t="e">
        <f>LOOKUP(EO198/AL198,'Datos Mes'!$B$75:$B$82,'Datos Mes'!$C$75:$C$82)*EQ198</f>
        <v>#DIV/0!</v>
      </c>
      <c r="ES198" s="330">
        <f>'Datos Mes'!$B$25*$AQ198</f>
        <v>0</v>
      </c>
      <c r="ET198" s="330">
        <f>'Datos Mes'!$B$26*$AQ198</f>
        <v>0</v>
      </c>
      <c r="EU198" s="330">
        <f t="shared" si="338"/>
        <v>0</v>
      </c>
      <c r="EV198" s="331" t="e">
        <f t="shared" si="339"/>
        <v>#DIV/0!</v>
      </c>
      <c r="EW198" s="455" t="s">
        <v>244</v>
      </c>
      <c r="EX198" s="457"/>
      <c r="EY198" s="331" t="e">
        <f>'Datos Mes'!$B$28*EO198</f>
        <v>#DIV/0!</v>
      </c>
      <c r="EZ198" s="331" t="e">
        <f>IF(EX198*'Datos Mes'!$B$19-EY198&gt;0,EX198*'Datos Mes'!$B$19-EY198,0)</f>
        <v>#DIV/0!</v>
      </c>
      <c r="FA198" s="456" t="s">
        <v>233</v>
      </c>
      <c r="FB198" s="455" t="s">
        <v>245</v>
      </c>
      <c r="FC198" s="333"/>
      <c r="FD198" s="331" t="e">
        <f t="shared" si="340"/>
        <v>#DIV/0!</v>
      </c>
      <c r="FE198" s="331" t="e">
        <f>IF(SUM(EH198:EN198)&gt;'Datos Mes'!$B$22,'Datos Mes'!$B$22,SUM(EH198:EN198))</f>
        <v>#DIV/0!</v>
      </c>
      <c r="FF198" s="331" t="e">
        <f>FE198*'Datos Mes'!$B$30</f>
        <v>#DIV/0!</v>
      </c>
      <c r="FG198" s="331" t="e">
        <f t="shared" si="341"/>
        <v>#DIV/0!</v>
      </c>
      <c r="FH198" s="331" t="e">
        <f t="shared" si="342"/>
        <v>#DIV/0!</v>
      </c>
      <c r="FI198" s="334" t="e">
        <f>LOOKUP(FH198,'Datos Mes'!$B$54:$B$69,'Datos Mes'!$C$54:$C$69)</f>
        <v>#DIV/0!</v>
      </c>
      <c r="FJ198" s="331" t="e">
        <f>LOOKUP(FH198,'Datos Mes'!$B$54:$B$69,'Datos Mes'!$E$54:$E$69)</f>
        <v>#DIV/0!</v>
      </c>
      <c r="FK198" s="331" t="e">
        <f t="shared" si="343"/>
        <v>#DIV/0!</v>
      </c>
      <c r="FL198" s="331">
        <f t="shared" si="344"/>
        <v>0</v>
      </c>
      <c r="FM198" s="331">
        <f t="shared" si="345"/>
        <v>0</v>
      </c>
      <c r="FN198" s="331">
        <f t="shared" si="346"/>
        <v>0</v>
      </c>
      <c r="FO198" s="331" t="e">
        <f t="shared" si="347"/>
        <v>#DIV/0!</v>
      </c>
      <c r="FP198" s="331" t="e">
        <f t="shared" si="348"/>
        <v>#DIV/0!</v>
      </c>
      <c r="FQ198" s="335" t="e">
        <f t="shared" si="349"/>
        <v>#DIV/0!</v>
      </c>
      <c r="FS198" s="331" t="e">
        <f t="shared" si="350"/>
        <v>#DIV/0!</v>
      </c>
      <c r="FT198" s="331" t="e">
        <f>IF($FB198="Activo",LOOKUP($FA198,'Datos Mes'!$A$87:$A$92,'Datos Mes'!$C$87:$C$92),0)*$EO198</f>
        <v>#DIV/0!</v>
      </c>
      <c r="FU198" s="331" t="e">
        <f>IF($FB198="Activo",'Datos Mes'!$B$31,0)*$EO198</f>
        <v>#DIV/0!</v>
      </c>
      <c r="FV198" s="331" t="e">
        <f>'Datos Mes'!$B$32*$EO198</f>
        <v>#DIV/0!</v>
      </c>
      <c r="FW198" s="331" t="e">
        <f>'Datos Mes'!$D$28*$EO198</f>
        <v>#DIV/0!</v>
      </c>
      <c r="FX198" s="331" t="e">
        <f t="shared" si="351"/>
        <v>#DIV/0!</v>
      </c>
      <c r="FY198" s="331" t="e">
        <f t="shared" si="309"/>
        <v>#DIV/0!</v>
      </c>
      <c r="FZ198" s="331" t="e">
        <f t="shared" si="310"/>
        <v>#DIV/0!</v>
      </c>
      <c r="GA198" s="331">
        <f>(AS198+'Datos Mes'!B$24)*30/12</f>
        <v>9035.326086956522</v>
      </c>
      <c r="GB198" s="331" t="e">
        <f t="shared" si="352"/>
        <v>#DIV/0!</v>
      </c>
      <c r="GC198" s="331" t="e">
        <f t="shared" si="353"/>
        <v>#DIV/0!</v>
      </c>
      <c r="GD198" s="333" t="e">
        <f t="shared" si="354"/>
        <v>#DIV/0!</v>
      </c>
    </row>
    <row r="199" spans="1:186" s="329" customFormat="1" ht="15.75" customHeight="1">
      <c r="A199" s="421"/>
      <c r="B199" s="421"/>
      <c r="C199" s="311">
        <f t="shared" si="311"/>
        <v>0</v>
      </c>
      <c r="D199" s="429"/>
      <c r="E199" s="429"/>
      <c r="F199" s="429"/>
      <c r="G199" s="429"/>
      <c r="H199" s="429"/>
      <c r="I199" s="429"/>
      <c r="J199" s="429"/>
      <c r="K199" s="429"/>
      <c r="L199" s="429"/>
      <c r="M199" s="429"/>
      <c r="N199" s="429"/>
      <c r="O199" s="429"/>
      <c r="P199" s="429"/>
      <c r="Q199" s="429"/>
      <c r="R199" s="312"/>
      <c r="S199" s="430"/>
      <c r="T199" s="429"/>
      <c r="U199" s="429"/>
      <c r="V199" s="429"/>
      <c r="W199" s="429"/>
      <c r="X199" s="429"/>
      <c r="Y199" s="429"/>
      <c r="Z199" s="429"/>
      <c r="AA199" s="429"/>
      <c r="AB199" s="429"/>
      <c r="AC199" s="429"/>
      <c r="AD199" s="429"/>
      <c r="AE199" s="429"/>
      <c r="AF199" s="429"/>
      <c r="AG199" s="429"/>
      <c r="AH199" s="429"/>
      <c r="AI199" s="431"/>
      <c r="AJ199" s="328"/>
      <c r="AK199" s="314">
        <f t="shared" si="313"/>
        <v>0</v>
      </c>
      <c r="AL199" s="469">
        <f t="shared" si="314"/>
        <v>0</v>
      </c>
      <c r="AM199" s="469">
        <f t="shared" si="315"/>
        <v>0</v>
      </c>
      <c r="AN199" s="470">
        <f t="shared" si="316"/>
        <v>0</v>
      </c>
      <c r="AO199" s="469">
        <f t="shared" si="307"/>
        <v>0</v>
      </c>
      <c r="AP199" s="469">
        <f t="shared" si="308"/>
        <v>0</v>
      </c>
      <c r="AQ199" s="471">
        <f t="shared" si="317"/>
        <v>0</v>
      </c>
      <c r="AR199" s="472">
        <f t="shared" si="312"/>
        <v>0</v>
      </c>
      <c r="AS199" s="422"/>
      <c r="AT199" s="423">
        <f t="shared" si="318"/>
        <v>0</v>
      </c>
      <c r="AU199" s="422"/>
      <c r="AV199" s="315">
        <f t="shared" si="319"/>
        <v>0</v>
      </c>
      <c r="AW199" s="422"/>
      <c r="AX199" s="422"/>
      <c r="AY199" s="315">
        <f t="shared" si="320"/>
        <v>0</v>
      </c>
      <c r="AZ199" s="315">
        <f>(AQ199)*'Datos Mes'!$B$27+DB199</f>
        <v>0</v>
      </c>
      <c r="BA199" s="421"/>
      <c r="BB199" s="427"/>
      <c r="BC199" s="438"/>
      <c r="BF199" s="473"/>
      <c r="BG199" s="317">
        <f>(COUNTIF($D199:$AI199,"LL")+DL199)*(AS199-'Datos Mes'!$B$23)</f>
        <v>0</v>
      </c>
      <c r="BH199" s="474">
        <f t="shared" si="321"/>
        <v>0</v>
      </c>
      <c r="BI199" s="402"/>
      <c r="BJ199" s="403"/>
      <c r="BK199" s="403"/>
      <c r="BL199" s="403"/>
      <c r="BM199" s="403"/>
      <c r="BN199" s="403"/>
      <c r="BO199" s="403"/>
      <c r="BP199" s="403"/>
      <c r="BQ199" s="403"/>
      <c r="BR199" s="403"/>
      <c r="BS199" s="403"/>
      <c r="BT199" s="404"/>
      <c r="BU199" s="404"/>
      <c r="BV199" s="404"/>
      <c r="BW199" s="405"/>
      <c r="BX199" s="406"/>
      <c r="BY199" s="403"/>
      <c r="BZ199" s="403"/>
      <c r="CA199" s="407"/>
      <c r="CB199" s="407"/>
      <c r="CC199" s="408"/>
      <c r="CD199" s="408"/>
      <c r="CE199" s="408"/>
      <c r="CF199" s="408"/>
      <c r="CG199" s="408"/>
      <c r="CH199" s="407"/>
      <c r="CI199" s="407"/>
      <c r="CJ199" s="408"/>
      <c r="CK199" s="408"/>
      <c r="CL199" s="408"/>
      <c r="CM199" s="408"/>
      <c r="CN199" s="408"/>
      <c r="CO199" s="407"/>
      <c r="CP199" s="409"/>
      <c r="CQ199" s="410"/>
      <c r="CR199" s="411"/>
      <c r="CS199" s="410"/>
      <c r="CT199" s="410"/>
      <c r="CU199" s="410"/>
      <c r="CV199" s="410"/>
      <c r="CW199" s="410"/>
      <c r="CX199" s="404"/>
      <c r="CY199" s="404"/>
      <c r="CZ199" s="320">
        <f t="shared" si="322"/>
        <v>0</v>
      </c>
      <c r="DA199" s="321"/>
      <c r="DB199" s="414"/>
      <c r="DC199" s="322">
        <f t="shared" si="323"/>
        <v>0</v>
      </c>
      <c r="DD199" s="413"/>
      <c r="DE199" s="414"/>
      <c r="DF199" s="323">
        <f t="shared" si="324"/>
        <v>0</v>
      </c>
      <c r="DG199" s="323">
        <f t="shared" si="325"/>
        <v>0</v>
      </c>
      <c r="DH199" s="324">
        <f t="shared" si="326"/>
        <v>0</v>
      </c>
      <c r="DI199" s="325">
        <f t="shared" si="327"/>
        <v>0</v>
      </c>
      <c r="DJ199" s="177"/>
      <c r="DK199" s="315">
        <f t="shared" si="328"/>
        <v>0</v>
      </c>
      <c r="DL199" s="315">
        <f t="shared" si="329"/>
        <v>0</v>
      </c>
      <c r="DM199" s="315">
        <f t="shared" si="330"/>
        <v>0</v>
      </c>
      <c r="DN199" s="415"/>
      <c r="DO199" s="416"/>
      <c r="DP199" s="416"/>
      <c r="DQ199" s="416"/>
      <c r="DR199" s="417"/>
      <c r="DS199" s="416"/>
      <c r="DT199" s="416"/>
      <c r="DU199" s="416"/>
      <c r="DV199" s="418"/>
      <c r="DW199" s="416"/>
      <c r="DX199" s="416"/>
      <c r="DY199" s="419"/>
      <c r="DZ199" s="419"/>
      <c r="EA199" s="420"/>
      <c r="EB199" s="313"/>
      <c r="EC199" s="329" t="s">
        <v>133</v>
      </c>
      <c r="EF199" s="330">
        <f>'Datos Mes'!$B$23</f>
        <v>7000</v>
      </c>
      <c r="EG199" s="330">
        <f t="shared" si="331"/>
        <v>0</v>
      </c>
      <c r="EH199" s="330">
        <f t="shared" si="332"/>
        <v>0</v>
      </c>
      <c r="EI199" s="330" t="e">
        <f t="shared" si="333"/>
        <v>#DIV/0!</v>
      </c>
      <c r="EJ199" s="330" t="e">
        <f t="shared" si="334"/>
        <v>#DIV/0!</v>
      </c>
      <c r="EK199" s="330">
        <f t="shared" si="335"/>
        <v>0</v>
      </c>
      <c r="EL199" s="330">
        <f t="shared" si="336"/>
        <v>0</v>
      </c>
      <c r="EM199" s="330">
        <f t="shared" si="337"/>
        <v>0</v>
      </c>
      <c r="EN199" s="330">
        <f>'Datos Mes'!$B$24*AL199</f>
        <v>0</v>
      </c>
      <c r="EO199" s="330" t="e">
        <f>IF(SUM(EH199:EN199)&gt;'Datos Mes'!$B$21,'Datos Mes'!$B$21,SUM(EH199:EN199))</f>
        <v>#DIV/0!</v>
      </c>
      <c r="EP199" s="330" t="e">
        <f>IF(SUM(EH199:EN199)&gt;'Datos Mes'!$B$21,SUM(EH199:EN199)-EO199,0)</f>
        <v>#DIV/0!</v>
      </c>
      <c r="EQ199" s="330"/>
      <c r="ER199" s="330" t="e">
        <f>LOOKUP(EO199/AL199,'Datos Mes'!$B$75:$B$82,'Datos Mes'!$C$75:$C$82)*EQ199</f>
        <v>#DIV/0!</v>
      </c>
      <c r="ES199" s="330">
        <f>'Datos Mes'!$B$25*$AQ199</f>
        <v>0</v>
      </c>
      <c r="ET199" s="330">
        <f>'Datos Mes'!$B$26*$AQ199</f>
        <v>0</v>
      </c>
      <c r="EU199" s="330">
        <f t="shared" si="338"/>
        <v>0</v>
      </c>
      <c r="EV199" s="331" t="e">
        <f t="shared" si="339"/>
        <v>#DIV/0!</v>
      </c>
      <c r="EW199" s="455" t="s">
        <v>244</v>
      </c>
      <c r="EX199" s="457"/>
      <c r="EY199" s="331" t="e">
        <f>'Datos Mes'!$B$28*EO199</f>
        <v>#DIV/0!</v>
      </c>
      <c r="EZ199" s="331" t="e">
        <f>IF(EX199*'Datos Mes'!$B$19-EY199&gt;0,EX199*'Datos Mes'!$B$19-EY199,0)</f>
        <v>#DIV/0!</v>
      </c>
      <c r="FA199" s="456" t="s">
        <v>233</v>
      </c>
      <c r="FB199" s="455" t="s">
        <v>245</v>
      </c>
      <c r="FC199" s="333"/>
      <c r="FD199" s="331" t="e">
        <f t="shared" si="340"/>
        <v>#DIV/0!</v>
      </c>
      <c r="FE199" s="331" t="e">
        <f>IF(SUM(EH199:EN199)&gt;'Datos Mes'!$B$22,'Datos Mes'!$B$22,SUM(EH199:EN199))</f>
        <v>#DIV/0!</v>
      </c>
      <c r="FF199" s="331" t="e">
        <f>FE199*'Datos Mes'!$B$30</f>
        <v>#DIV/0!</v>
      </c>
      <c r="FG199" s="331" t="e">
        <f t="shared" si="341"/>
        <v>#DIV/0!</v>
      </c>
      <c r="FH199" s="331" t="e">
        <f t="shared" si="342"/>
        <v>#DIV/0!</v>
      </c>
      <c r="FI199" s="334" t="e">
        <f>LOOKUP(FH199,'Datos Mes'!$B$54:$B$69,'Datos Mes'!$C$54:$C$69)</f>
        <v>#DIV/0!</v>
      </c>
      <c r="FJ199" s="331" t="e">
        <f>LOOKUP(FH199,'Datos Mes'!$B$54:$B$69,'Datos Mes'!$E$54:$E$69)</f>
        <v>#DIV/0!</v>
      </c>
      <c r="FK199" s="331" t="e">
        <f t="shared" si="343"/>
        <v>#DIV/0!</v>
      </c>
      <c r="FL199" s="331">
        <f t="shared" si="344"/>
        <v>0</v>
      </c>
      <c r="FM199" s="331">
        <f t="shared" si="345"/>
        <v>0</v>
      </c>
      <c r="FN199" s="331">
        <f t="shared" si="346"/>
        <v>0</v>
      </c>
      <c r="FO199" s="331" t="e">
        <f t="shared" si="347"/>
        <v>#DIV/0!</v>
      </c>
      <c r="FP199" s="331" t="e">
        <f t="shared" si="348"/>
        <v>#DIV/0!</v>
      </c>
      <c r="FQ199" s="335" t="e">
        <f t="shared" si="349"/>
        <v>#DIV/0!</v>
      </c>
      <c r="FS199" s="331" t="e">
        <f t="shared" si="350"/>
        <v>#DIV/0!</v>
      </c>
      <c r="FT199" s="331" t="e">
        <f>IF($FB199="Activo",LOOKUP($FA199,'Datos Mes'!$A$87:$A$92,'Datos Mes'!$C$87:$C$92),0)*$EO199</f>
        <v>#DIV/0!</v>
      </c>
      <c r="FU199" s="331" t="e">
        <f>IF($FB199="Activo",'Datos Mes'!$B$31,0)*$EO199</f>
        <v>#DIV/0!</v>
      </c>
      <c r="FV199" s="331" t="e">
        <f>'Datos Mes'!$B$32*$EO199</f>
        <v>#DIV/0!</v>
      </c>
      <c r="FW199" s="331" t="e">
        <f>'Datos Mes'!$D$28*$EO199</f>
        <v>#DIV/0!</v>
      </c>
      <c r="FX199" s="331" t="e">
        <f t="shared" si="351"/>
        <v>#DIV/0!</v>
      </c>
      <c r="FY199" s="331" t="e">
        <f t="shared" si="309"/>
        <v>#DIV/0!</v>
      </c>
      <c r="FZ199" s="331" t="e">
        <f t="shared" si="310"/>
        <v>#DIV/0!</v>
      </c>
      <c r="GA199" s="331">
        <f>(AS199+'Datos Mes'!B$24)*30/12</f>
        <v>9035.326086956522</v>
      </c>
      <c r="GB199" s="331" t="e">
        <f t="shared" si="352"/>
        <v>#DIV/0!</v>
      </c>
      <c r="GC199" s="331" t="e">
        <f t="shared" si="353"/>
        <v>#DIV/0!</v>
      </c>
      <c r="GD199" s="333" t="e">
        <f t="shared" si="354"/>
        <v>#DIV/0!</v>
      </c>
    </row>
    <row r="200" spans="1:186" s="329" customFormat="1" ht="15.75" customHeight="1">
      <c r="A200" s="421"/>
      <c r="B200" s="421"/>
      <c r="C200" s="311">
        <f t="shared" si="311"/>
        <v>0</v>
      </c>
      <c r="D200" s="429"/>
      <c r="E200" s="429"/>
      <c r="F200" s="429"/>
      <c r="G200" s="429"/>
      <c r="H200" s="429"/>
      <c r="I200" s="429"/>
      <c r="J200" s="429"/>
      <c r="K200" s="429"/>
      <c r="L200" s="429"/>
      <c r="M200" s="429"/>
      <c r="N200" s="429"/>
      <c r="O200" s="429"/>
      <c r="P200" s="429"/>
      <c r="Q200" s="429"/>
      <c r="R200" s="312"/>
      <c r="S200" s="430"/>
      <c r="T200" s="429"/>
      <c r="U200" s="429"/>
      <c r="V200" s="429"/>
      <c r="W200" s="429"/>
      <c r="X200" s="429"/>
      <c r="Y200" s="429"/>
      <c r="Z200" s="429"/>
      <c r="AA200" s="429"/>
      <c r="AB200" s="429"/>
      <c r="AC200" s="429"/>
      <c r="AD200" s="429"/>
      <c r="AE200" s="429"/>
      <c r="AF200" s="429"/>
      <c r="AG200" s="429"/>
      <c r="AH200" s="429"/>
      <c r="AI200" s="431"/>
      <c r="AJ200" s="328"/>
      <c r="AK200" s="314">
        <f t="shared" si="313"/>
        <v>0</v>
      </c>
      <c r="AL200" s="469">
        <f t="shared" si="314"/>
        <v>0</v>
      </c>
      <c r="AM200" s="469">
        <f t="shared" si="315"/>
        <v>0</v>
      </c>
      <c r="AN200" s="470">
        <f t="shared" si="316"/>
        <v>0</v>
      </c>
      <c r="AO200" s="469">
        <f t="shared" si="307"/>
        <v>0</v>
      </c>
      <c r="AP200" s="469">
        <f t="shared" si="308"/>
        <v>0</v>
      </c>
      <c r="AQ200" s="471">
        <f t="shared" si="317"/>
        <v>0</v>
      </c>
      <c r="AR200" s="472">
        <f t="shared" si="312"/>
        <v>0</v>
      </c>
      <c r="AS200" s="422"/>
      <c r="AT200" s="423">
        <f t="shared" si="318"/>
        <v>0</v>
      </c>
      <c r="AU200" s="422"/>
      <c r="AV200" s="315">
        <f t="shared" si="319"/>
        <v>0</v>
      </c>
      <c r="AW200" s="422"/>
      <c r="AX200" s="422"/>
      <c r="AY200" s="315">
        <f t="shared" si="320"/>
        <v>0</v>
      </c>
      <c r="AZ200" s="315">
        <f>(AQ200)*'Datos Mes'!$B$27+DB200</f>
        <v>0</v>
      </c>
      <c r="BA200" s="421"/>
      <c r="BB200" s="427"/>
      <c r="BC200" s="438"/>
      <c r="BF200" s="473"/>
      <c r="BG200" s="317">
        <f>(COUNTIF($D200:$AI200,"LL")+DL200)*(AS200-'Datos Mes'!$B$23)</f>
        <v>0</v>
      </c>
      <c r="BH200" s="474">
        <f t="shared" si="321"/>
        <v>0</v>
      </c>
      <c r="BI200" s="402"/>
      <c r="BJ200" s="403"/>
      <c r="BK200" s="403"/>
      <c r="BL200" s="403"/>
      <c r="BM200" s="403"/>
      <c r="BN200" s="403"/>
      <c r="BO200" s="403"/>
      <c r="BP200" s="403"/>
      <c r="BQ200" s="403"/>
      <c r="BR200" s="403"/>
      <c r="BS200" s="403"/>
      <c r="BT200" s="404"/>
      <c r="BU200" s="404"/>
      <c r="BV200" s="404"/>
      <c r="BW200" s="405"/>
      <c r="BX200" s="406"/>
      <c r="BY200" s="403"/>
      <c r="BZ200" s="403"/>
      <c r="CA200" s="407"/>
      <c r="CB200" s="407"/>
      <c r="CC200" s="408"/>
      <c r="CD200" s="408"/>
      <c r="CE200" s="408"/>
      <c r="CF200" s="408"/>
      <c r="CG200" s="408"/>
      <c r="CH200" s="407"/>
      <c r="CI200" s="407"/>
      <c r="CJ200" s="408"/>
      <c r="CK200" s="408"/>
      <c r="CL200" s="408"/>
      <c r="CM200" s="408"/>
      <c r="CN200" s="408"/>
      <c r="CO200" s="407"/>
      <c r="CP200" s="409"/>
      <c r="CQ200" s="410"/>
      <c r="CR200" s="411"/>
      <c r="CS200" s="410"/>
      <c r="CT200" s="410"/>
      <c r="CU200" s="410"/>
      <c r="CV200" s="410"/>
      <c r="CW200" s="410"/>
      <c r="CX200" s="404"/>
      <c r="CY200" s="404"/>
      <c r="CZ200" s="320">
        <f t="shared" si="322"/>
        <v>0</v>
      </c>
      <c r="DA200" s="321"/>
      <c r="DB200" s="414"/>
      <c r="DC200" s="322">
        <f t="shared" si="323"/>
        <v>0</v>
      </c>
      <c r="DD200" s="413"/>
      <c r="DE200" s="414"/>
      <c r="DF200" s="323">
        <f t="shared" si="324"/>
        <v>0</v>
      </c>
      <c r="DG200" s="323">
        <f t="shared" si="325"/>
        <v>0</v>
      </c>
      <c r="DH200" s="324">
        <f t="shared" si="326"/>
        <v>0</v>
      </c>
      <c r="DI200" s="325">
        <f t="shared" si="327"/>
        <v>0</v>
      </c>
      <c r="DJ200" s="177"/>
      <c r="DK200" s="315">
        <f t="shared" si="328"/>
        <v>0</v>
      </c>
      <c r="DL200" s="315">
        <f t="shared" si="329"/>
        <v>0</v>
      </c>
      <c r="DM200" s="315">
        <f t="shared" si="330"/>
        <v>0</v>
      </c>
      <c r="DN200" s="415"/>
      <c r="DO200" s="416"/>
      <c r="DP200" s="416"/>
      <c r="DQ200" s="416"/>
      <c r="DR200" s="417"/>
      <c r="DS200" s="416"/>
      <c r="DT200" s="416"/>
      <c r="DU200" s="416"/>
      <c r="DV200" s="418"/>
      <c r="DW200" s="416"/>
      <c r="DX200" s="416"/>
      <c r="DY200" s="419"/>
      <c r="DZ200" s="419"/>
      <c r="EA200" s="420"/>
      <c r="EB200" s="313"/>
      <c r="EC200" s="329" t="s">
        <v>133</v>
      </c>
      <c r="EF200" s="330">
        <f>'Datos Mes'!$B$23</f>
        <v>7000</v>
      </c>
      <c r="EG200" s="330">
        <f t="shared" si="331"/>
        <v>0</v>
      </c>
      <c r="EH200" s="330">
        <f t="shared" si="332"/>
        <v>0</v>
      </c>
      <c r="EI200" s="330" t="e">
        <f t="shared" si="333"/>
        <v>#DIV/0!</v>
      </c>
      <c r="EJ200" s="330" t="e">
        <f t="shared" si="334"/>
        <v>#DIV/0!</v>
      </c>
      <c r="EK200" s="330">
        <f t="shared" si="335"/>
        <v>0</v>
      </c>
      <c r="EL200" s="330">
        <f t="shared" si="336"/>
        <v>0</v>
      </c>
      <c r="EM200" s="330">
        <f t="shared" si="337"/>
        <v>0</v>
      </c>
      <c r="EN200" s="330">
        <f>'Datos Mes'!$B$24*AL200</f>
        <v>0</v>
      </c>
      <c r="EO200" s="330" t="e">
        <f>IF(SUM(EH200:EN200)&gt;'Datos Mes'!$B$21,'Datos Mes'!$B$21,SUM(EH200:EN200))</f>
        <v>#DIV/0!</v>
      </c>
      <c r="EP200" s="330" t="e">
        <f>IF(SUM(EH200:EN200)&gt;'Datos Mes'!$B$21,SUM(EH200:EN200)-EO200,0)</f>
        <v>#DIV/0!</v>
      </c>
      <c r="EQ200" s="330"/>
      <c r="ER200" s="330" t="e">
        <f>LOOKUP(EO200/AL200,'Datos Mes'!$B$75:$B$82,'Datos Mes'!$C$75:$C$82)*EQ200</f>
        <v>#DIV/0!</v>
      </c>
      <c r="ES200" s="330">
        <f>'Datos Mes'!$B$25*$AQ200</f>
        <v>0</v>
      </c>
      <c r="ET200" s="330">
        <f>'Datos Mes'!$B$26*$AQ200</f>
        <v>0</v>
      </c>
      <c r="EU200" s="330">
        <f t="shared" si="338"/>
        <v>0</v>
      </c>
      <c r="EV200" s="331" t="e">
        <f t="shared" si="339"/>
        <v>#DIV/0!</v>
      </c>
      <c r="EW200" s="455" t="s">
        <v>244</v>
      </c>
      <c r="EX200" s="457"/>
      <c r="EY200" s="331" t="e">
        <f>'Datos Mes'!$B$28*EO200</f>
        <v>#DIV/0!</v>
      </c>
      <c r="EZ200" s="331" t="e">
        <f>IF(EX200*'Datos Mes'!$B$19-EY200&gt;0,EX200*'Datos Mes'!$B$19-EY200,0)</f>
        <v>#DIV/0!</v>
      </c>
      <c r="FA200" s="456" t="s">
        <v>233</v>
      </c>
      <c r="FB200" s="455" t="s">
        <v>245</v>
      </c>
      <c r="FC200" s="333"/>
      <c r="FD200" s="331" t="e">
        <f t="shared" si="340"/>
        <v>#DIV/0!</v>
      </c>
      <c r="FE200" s="331" t="e">
        <f>IF(SUM(EH200:EN200)&gt;'Datos Mes'!$B$22,'Datos Mes'!$B$22,SUM(EH200:EN200))</f>
        <v>#DIV/0!</v>
      </c>
      <c r="FF200" s="331" t="e">
        <f>FE200*'Datos Mes'!$B$30</f>
        <v>#DIV/0!</v>
      </c>
      <c r="FG200" s="331" t="e">
        <f t="shared" si="341"/>
        <v>#DIV/0!</v>
      </c>
      <c r="FH200" s="331" t="e">
        <f t="shared" si="342"/>
        <v>#DIV/0!</v>
      </c>
      <c r="FI200" s="334" t="e">
        <f>LOOKUP(FH200,'Datos Mes'!$B$54:$B$69,'Datos Mes'!$C$54:$C$69)</f>
        <v>#DIV/0!</v>
      </c>
      <c r="FJ200" s="331" t="e">
        <f>LOOKUP(FH200,'Datos Mes'!$B$54:$B$69,'Datos Mes'!$E$54:$E$69)</f>
        <v>#DIV/0!</v>
      </c>
      <c r="FK200" s="331" t="e">
        <f t="shared" si="343"/>
        <v>#DIV/0!</v>
      </c>
      <c r="FL200" s="331">
        <f t="shared" si="344"/>
        <v>0</v>
      </c>
      <c r="FM200" s="331">
        <f t="shared" si="345"/>
        <v>0</v>
      </c>
      <c r="FN200" s="331">
        <f t="shared" si="346"/>
        <v>0</v>
      </c>
      <c r="FO200" s="331" t="e">
        <f t="shared" si="347"/>
        <v>#DIV/0!</v>
      </c>
      <c r="FP200" s="331" t="e">
        <f t="shared" si="348"/>
        <v>#DIV/0!</v>
      </c>
      <c r="FQ200" s="335" t="e">
        <f t="shared" si="349"/>
        <v>#DIV/0!</v>
      </c>
      <c r="FS200" s="331" t="e">
        <f t="shared" si="350"/>
        <v>#DIV/0!</v>
      </c>
      <c r="FT200" s="331" t="e">
        <f>IF($FB200="Activo",LOOKUP($FA200,'Datos Mes'!$A$87:$A$92,'Datos Mes'!$C$87:$C$92),0)*$EO200</f>
        <v>#DIV/0!</v>
      </c>
      <c r="FU200" s="331" t="e">
        <f>IF($FB200="Activo",'Datos Mes'!$B$31,0)*$EO200</f>
        <v>#DIV/0!</v>
      </c>
      <c r="FV200" s="331" t="e">
        <f>'Datos Mes'!$B$32*$EO200</f>
        <v>#DIV/0!</v>
      </c>
      <c r="FW200" s="331" t="e">
        <f>'Datos Mes'!$D$28*$EO200</f>
        <v>#DIV/0!</v>
      </c>
      <c r="FX200" s="331" t="e">
        <f t="shared" si="351"/>
        <v>#DIV/0!</v>
      </c>
      <c r="FY200" s="331" t="e">
        <f t="shared" si="309"/>
        <v>#DIV/0!</v>
      </c>
      <c r="FZ200" s="331" t="e">
        <f t="shared" si="310"/>
        <v>#DIV/0!</v>
      </c>
      <c r="GA200" s="331">
        <f>(AS200+'Datos Mes'!B$24)*30/12</f>
        <v>9035.326086956522</v>
      </c>
      <c r="GB200" s="331" t="e">
        <f t="shared" si="352"/>
        <v>#DIV/0!</v>
      </c>
      <c r="GC200" s="331" t="e">
        <f t="shared" si="353"/>
        <v>#DIV/0!</v>
      </c>
      <c r="GD200" s="333" t="e">
        <f t="shared" si="354"/>
        <v>#DIV/0!</v>
      </c>
    </row>
    <row r="201" spans="1:186" s="329" customFormat="1" ht="15.75" customHeight="1">
      <c r="A201" s="421"/>
      <c r="B201" s="421"/>
      <c r="C201" s="311">
        <f t="shared" si="311"/>
        <v>0</v>
      </c>
      <c r="D201" s="429"/>
      <c r="E201" s="429"/>
      <c r="F201" s="429"/>
      <c r="G201" s="429"/>
      <c r="H201" s="429"/>
      <c r="I201" s="429"/>
      <c r="J201" s="429"/>
      <c r="K201" s="429"/>
      <c r="L201" s="429"/>
      <c r="M201" s="429"/>
      <c r="N201" s="429"/>
      <c r="O201" s="429"/>
      <c r="P201" s="429"/>
      <c r="Q201" s="429"/>
      <c r="R201" s="312"/>
      <c r="S201" s="430"/>
      <c r="T201" s="429"/>
      <c r="U201" s="429"/>
      <c r="V201" s="429"/>
      <c r="W201" s="429"/>
      <c r="X201" s="429"/>
      <c r="Y201" s="429"/>
      <c r="Z201" s="429"/>
      <c r="AA201" s="429"/>
      <c r="AB201" s="429"/>
      <c r="AC201" s="429"/>
      <c r="AD201" s="429"/>
      <c r="AE201" s="429"/>
      <c r="AF201" s="429"/>
      <c r="AG201" s="429"/>
      <c r="AH201" s="429"/>
      <c r="AI201" s="431"/>
      <c r="AJ201" s="328"/>
      <c r="AK201" s="314">
        <f t="shared" si="313"/>
        <v>0</v>
      </c>
      <c r="AL201" s="469">
        <f t="shared" si="314"/>
        <v>0</v>
      </c>
      <c r="AM201" s="469">
        <f t="shared" si="315"/>
        <v>0</v>
      </c>
      <c r="AN201" s="470">
        <f t="shared" si="316"/>
        <v>0</v>
      </c>
      <c r="AO201" s="469">
        <f t="shared" si="307"/>
        <v>0</v>
      </c>
      <c r="AP201" s="469">
        <f t="shared" si="308"/>
        <v>0</v>
      </c>
      <c r="AQ201" s="471">
        <f t="shared" si="317"/>
        <v>0</v>
      </c>
      <c r="AR201" s="472">
        <f t="shared" si="312"/>
        <v>0</v>
      </c>
      <c r="AS201" s="422"/>
      <c r="AT201" s="423">
        <f t="shared" si="318"/>
        <v>0</v>
      </c>
      <c r="AU201" s="422"/>
      <c r="AV201" s="315">
        <f t="shared" si="319"/>
        <v>0</v>
      </c>
      <c r="AW201" s="422"/>
      <c r="AX201" s="422"/>
      <c r="AY201" s="315">
        <f t="shared" si="320"/>
        <v>0</v>
      </c>
      <c r="AZ201" s="315">
        <f>(AQ201)*'Datos Mes'!$B$27+DB201</f>
        <v>0</v>
      </c>
      <c r="BA201" s="421"/>
      <c r="BB201" s="427"/>
      <c r="BC201" s="438"/>
      <c r="BF201" s="473"/>
      <c r="BG201" s="317">
        <f>(COUNTIF($D201:$AI201,"LL")+DL201)*(AS201-'Datos Mes'!$B$23)</f>
        <v>0</v>
      </c>
      <c r="BH201" s="474">
        <f t="shared" si="321"/>
        <v>0</v>
      </c>
      <c r="BI201" s="402"/>
      <c r="BJ201" s="403"/>
      <c r="BK201" s="403"/>
      <c r="BL201" s="403"/>
      <c r="BM201" s="403"/>
      <c r="BN201" s="403"/>
      <c r="BO201" s="403"/>
      <c r="BP201" s="403"/>
      <c r="BQ201" s="403"/>
      <c r="BR201" s="403"/>
      <c r="BS201" s="403"/>
      <c r="BT201" s="404"/>
      <c r="BU201" s="404"/>
      <c r="BV201" s="404"/>
      <c r="BW201" s="405"/>
      <c r="BX201" s="406"/>
      <c r="BY201" s="403"/>
      <c r="BZ201" s="403"/>
      <c r="CA201" s="407"/>
      <c r="CB201" s="407"/>
      <c r="CC201" s="408"/>
      <c r="CD201" s="408"/>
      <c r="CE201" s="408"/>
      <c r="CF201" s="408"/>
      <c r="CG201" s="408"/>
      <c r="CH201" s="407"/>
      <c r="CI201" s="407"/>
      <c r="CJ201" s="408"/>
      <c r="CK201" s="408"/>
      <c r="CL201" s="408"/>
      <c r="CM201" s="408"/>
      <c r="CN201" s="408"/>
      <c r="CO201" s="407"/>
      <c r="CP201" s="409"/>
      <c r="CQ201" s="410"/>
      <c r="CR201" s="411"/>
      <c r="CS201" s="410"/>
      <c r="CT201" s="410"/>
      <c r="CU201" s="410"/>
      <c r="CV201" s="410"/>
      <c r="CW201" s="410"/>
      <c r="CX201" s="404"/>
      <c r="CY201" s="404"/>
      <c r="CZ201" s="320">
        <f t="shared" si="322"/>
        <v>0</v>
      </c>
      <c r="DA201" s="321"/>
      <c r="DB201" s="414"/>
      <c r="DC201" s="322">
        <f t="shared" si="323"/>
        <v>0</v>
      </c>
      <c r="DD201" s="413"/>
      <c r="DE201" s="414"/>
      <c r="DF201" s="323">
        <f t="shared" si="324"/>
        <v>0</v>
      </c>
      <c r="DG201" s="323">
        <f t="shared" si="325"/>
        <v>0</v>
      </c>
      <c r="DH201" s="324">
        <f t="shared" si="326"/>
        <v>0</v>
      </c>
      <c r="DI201" s="325">
        <f t="shared" si="327"/>
        <v>0</v>
      </c>
      <c r="DJ201" s="177"/>
      <c r="DK201" s="315">
        <f t="shared" si="328"/>
        <v>0</v>
      </c>
      <c r="DL201" s="315">
        <f t="shared" si="329"/>
        <v>0</v>
      </c>
      <c r="DM201" s="315">
        <f t="shared" si="330"/>
        <v>0</v>
      </c>
      <c r="DN201" s="415"/>
      <c r="DO201" s="416"/>
      <c r="DP201" s="416"/>
      <c r="DQ201" s="416"/>
      <c r="DR201" s="417"/>
      <c r="DS201" s="416"/>
      <c r="DT201" s="416"/>
      <c r="DU201" s="416"/>
      <c r="DV201" s="418"/>
      <c r="DW201" s="416"/>
      <c r="DX201" s="416"/>
      <c r="DY201" s="419"/>
      <c r="DZ201" s="419"/>
      <c r="EA201" s="420"/>
      <c r="EB201" s="313"/>
      <c r="EC201" s="329" t="s">
        <v>133</v>
      </c>
      <c r="EF201" s="330">
        <f>'Datos Mes'!$B$23</f>
        <v>7000</v>
      </c>
      <c r="EG201" s="330">
        <f t="shared" si="331"/>
        <v>0</v>
      </c>
      <c r="EH201" s="330">
        <f t="shared" si="332"/>
        <v>0</v>
      </c>
      <c r="EI201" s="330" t="e">
        <f t="shared" si="333"/>
        <v>#DIV/0!</v>
      </c>
      <c r="EJ201" s="330" t="e">
        <f t="shared" si="334"/>
        <v>#DIV/0!</v>
      </c>
      <c r="EK201" s="330">
        <f t="shared" si="335"/>
        <v>0</v>
      </c>
      <c r="EL201" s="330">
        <f t="shared" si="336"/>
        <v>0</v>
      </c>
      <c r="EM201" s="330">
        <f t="shared" si="337"/>
        <v>0</v>
      </c>
      <c r="EN201" s="330">
        <f>'Datos Mes'!$B$24*AL201</f>
        <v>0</v>
      </c>
      <c r="EO201" s="330" t="e">
        <f>IF(SUM(EH201:EN201)&gt;'Datos Mes'!$B$21,'Datos Mes'!$B$21,SUM(EH201:EN201))</f>
        <v>#DIV/0!</v>
      </c>
      <c r="EP201" s="330" t="e">
        <f>IF(SUM(EH201:EN201)&gt;'Datos Mes'!$B$21,SUM(EH201:EN201)-EO201,0)</f>
        <v>#DIV/0!</v>
      </c>
      <c r="EQ201" s="330"/>
      <c r="ER201" s="330" t="e">
        <f>LOOKUP(EO201/AL201,'Datos Mes'!$B$75:$B$82,'Datos Mes'!$C$75:$C$82)*EQ201</f>
        <v>#DIV/0!</v>
      </c>
      <c r="ES201" s="330">
        <f>'Datos Mes'!$B$25*$AQ201</f>
        <v>0</v>
      </c>
      <c r="ET201" s="330">
        <f>'Datos Mes'!$B$26*$AQ201</f>
        <v>0</v>
      </c>
      <c r="EU201" s="330">
        <f t="shared" si="338"/>
        <v>0</v>
      </c>
      <c r="EV201" s="331" t="e">
        <f t="shared" si="339"/>
        <v>#DIV/0!</v>
      </c>
      <c r="EW201" s="455" t="s">
        <v>244</v>
      </c>
      <c r="EX201" s="457"/>
      <c r="EY201" s="331" t="e">
        <f>'Datos Mes'!$B$28*EO201</f>
        <v>#DIV/0!</v>
      </c>
      <c r="EZ201" s="331" t="e">
        <f>IF(EX201*'Datos Mes'!$B$19-EY201&gt;0,EX201*'Datos Mes'!$B$19-EY201,0)</f>
        <v>#DIV/0!</v>
      </c>
      <c r="FA201" s="456" t="s">
        <v>233</v>
      </c>
      <c r="FB201" s="455" t="s">
        <v>245</v>
      </c>
      <c r="FC201" s="333"/>
      <c r="FD201" s="331" t="e">
        <f t="shared" si="340"/>
        <v>#DIV/0!</v>
      </c>
      <c r="FE201" s="331" t="e">
        <f>IF(SUM(EH201:EN201)&gt;'Datos Mes'!$B$22,'Datos Mes'!$B$22,SUM(EH201:EN201))</f>
        <v>#DIV/0!</v>
      </c>
      <c r="FF201" s="331" t="e">
        <f>FE201*'Datos Mes'!$B$30</f>
        <v>#DIV/0!</v>
      </c>
      <c r="FG201" s="331" t="e">
        <f t="shared" si="341"/>
        <v>#DIV/0!</v>
      </c>
      <c r="FH201" s="331" t="e">
        <f t="shared" si="342"/>
        <v>#DIV/0!</v>
      </c>
      <c r="FI201" s="334" t="e">
        <f>LOOKUP(FH201,'Datos Mes'!$B$54:$B$69,'Datos Mes'!$C$54:$C$69)</f>
        <v>#DIV/0!</v>
      </c>
      <c r="FJ201" s="331" t="e">
        <f>LOOKUP(FH201,'Datos Mes'!$B$54:$B$69,'Datos Mes'!$E$54:$E$69)</f>
        <v>#DIV/0!</v>
      </c>
      <c r="FK201" s="331" t="e">
        <f t="shared" si="343"/>
        <v>#DIV/0!</v>
      </c>
      <c r="FL201" s="331">
        <f t="shared" si="344"/>
        <v>0</v>
      </c>
      <c r="FM201" s="331">
        <f t="shared" si="345"/>
        <v>0</v>
      </c>
      <c r="FN201" s="331">
        <f t="shared" si="346"/>
        <v>0</v>
      </c>
      <c r="FO201" s="331" t="e">
        <f t="shared" si="347"/>
        <v>#DIV/0!</v>
      </c>
      <c r="FP201" s="331" t="e">
        <f t="shared" si="348"/>
        <v>#DIV/0!</v>
      </c>
      <c r="FQ201" s="335" t="e">
        <f t="shared" si="349"/>
        <v>#DIV/0!</v>
      </c>
      <c r="FS201" s="331" t="e">
        <f t="shared" si="350"/>
        <v>#DIV/0!</v>
      </c>
      <c r="FT201" s="331" t="e">
        <f>IF($FB201="Activo",LOOKUP($FA201,'Datos Mes'!$A$87:$A$92,'Datos Mes'!$C$87:$C$92),0)*$EO201</f>
        <v>#DIV/0!</v>
      </c>
      <c r="FU201" s="331" t="e">
        <f>IF($FB201="Activo",'Datos Mes'!$B$31,0)*$EO201</f>
        <v>#DIV/0!</v>
      </c>
      <c r="FV201" s="331" t="e">
        <f>'Datos Mes'!$B$32*$EO201</f>
        <v>#DIV/0!</v>
      </c>
      <c r="FW201" s="331" t="e">
        <f>'Datos Mes'!$D$28*$EO201</f>
        <v>#DIV/0!</v>
      </c>
      <c r="FX201" s="331" t="e">
        <f t="shared" si="351"/>
        <v>#DIV/0!</v>
      </c>
      <c r="FY201" s="331" t="e">
        <f t="shared" si="309"/>
        <v>#DIV/0!</v>
      </c>
      <c r="FZ201" s="331" t="e">
        <f t="shared" si="310"/>
        <v>#DIV/0!</v>
      </c>
      <c r="GA201" s="331">
        <f>(AS201+'Datos Mes'!B$24)*30/12</f>
        <v>9035.326086956522</v>
      </c>
      <c r="GB201" s="331" t="e">
        <f t="shared" si="352"/>
        <v>#DIV/0!</v>
      </c>
      <c r="GC201" s="331" t="e">
        <f t="shared" si="353"/>
        <v>#DIV/0!</v>
      </c>
      <c r="GD201" s="333" t="e">
        <f t="shared" si="354"/>
        <v>#DIV/0!</v>
      </c>
    </row>
    <row r="202" spans="1:186" s="329" customFormat="1" ht="15.75" customHeight="1">
      <c r="A202" s="421"/>
      <c r="B202" s="421"/>
      <c r="C202" s="311">
        <f t="shared" si="311"/>
        <v>0</v>
      </c>
      <c r="D202" s="429"/>
      <c r="E202" s="429"/>
      <c r="F202" s="429"/>
      <c r="G202" s="429"/>
      <c r="H202" s="429"/>
      <c r="I202" s="429"/>
      <c r="J202" s="429"/>
      <c r="K202" s="429"/>
      <c r="L202" s="429"/>
      <c r="M202" s="429"/>
      <c r="N202" s="429"/>
      <c r="O202" s="429"/>
      <c r="P202" s="429"/>
      <c r="Q202" s="429"/>
      <c r="R202" s="312"/>
      <c r="S202" s="430"/>
      <c r="T202" s="429"/>
      <c r="U202" s="429"/>
      <c r="V202" s="429"/>
      <c r="W202" s="429"/>
      <c r="X202" s="429"/>
      <c r="Y202" s="429"/>
      <c r="Z202" s="429"/>
      <c r="AA202" s="429"/>
      <c r="AB202" s="429"/>
      <c r="AC202" s="429"/>
      <c r="AD202" s="429"/>
      <c r="AE202" s="429"/>
      <c r="AF202" s="429"/>
      <c r="AG202" s="429"/>
      <c r="AH202" s="429"/>
      <c r="AI202" s="431"/>
      <c r="AJ202" s="328"/>
      <c r="AK202" s="314">
        <f t="shared" si="313"/>
        <v>0</v>
      </c>
      <c r="AL202" s="469">
        <f t="shared" si="314"/>
        <v>0</v>
      </c>
      <c r="AM202" s="469">
        <f t="shared" si="315"/>
        <v>0</v>
      </c>
      <c r="AN202" s="470">
        <f t="shared" si="316"/>
        <v>0</v>
      </c>
      <c r="AO202" s="469">
        <f t="shared" si="307"/>
        <v>0</v>
      </c>
      <c r="AP202" s="469">
        <f t="shared" si="308"/>
        <v>0</v>
      </c>
      <c r="AQ202" s="471">
        <f t="shared" si="317"/>
        <v>0</v>
      </c>
      <c r="AR202" s="472">
        <f t="shared" si="312"/>
        <v>0</v>
      </c>
      <c r="AS202" s="422"/>
      <c r="AT202" s="423">
        <f t="shared" si="318"/>
        <v>0</v>
      </c>
      <c r="AU202" s="422"/>
      <c r="AV202" s="315">
        <f t="shared" si="319"/>
        <v>0</v>
      </c>
      <c r="AW202" s="422"/>
      <c r="AX202" s="422"/>
      <c r="AY202" s="315">
        <f t="shared" si="320"/>
        <v>0</v>
      </c>
      <c r="AZ202" s="315">
        <f>(AQ202)*'Datos Mes'!$B$27+DB202</f>
        <v>0</v>
      </c>
      <c r="BA202" s="421"/>
      <c r="BB202" s="427"/>
      <c r="BC202" s="438"/>
      <c r="BF202" s="473"/>
      <c r="BG202" s="317">
        <f>(COUNTIF($D202:$AI202,"LL")+DL202)*(AS202-'Datos Mes'!$B$23)</f>
        <v>0</v>
      </c>
      <c r="BH202" s="474">
        <f t="shared" si="321"/>
        <v>0</v>
      </c>
      <c r="BI202" s="402"/>
      <c r="BJ202" s="403"/>
      <c r="BK202" s="403"/>
      <c r="BL202" s="403"/>
      <c r="BM202" s="403"/>
      <c r="BN202" s="403"/>
      <c r="BO202" s="403"/>
      <c r="BP202" s="403"/>
      <c r="BQ202" s="403"/>
      <c r="BR202" s="403"/>
      <c r="BS202" s="403"/>
      <c r="BT202" s="404"/>
      <c r="BU202" s="404"/>
      <c r="BV202" s="404"/>
      <c r="BW202" s="405"/>
      <c r="BX202" s="406"/>
      <c r="BY202" s="403"/>
      <c r="BZ202" s="403"/>
      <c r="CA202" s="407"/>
      <c r="CB202" s="407"/>
      <c r="CC202" s="408"/>
      <c r="CD202" s="408"/>
      <c r="CE202" s="408"/>
      <c r="CF202" s="408"/>
      <c r="CG202" s="408"/>
      <c r="CH202" s="407"/>
      <c r="CI202" s="407"/>
      <c r="CJ202" s="408"/>
      <c r="CK202" s="408"/>
      <c r="CL202" s="408"/>
      <c r="CM202" s="408"/>
      <c r="CN202" s="408"/>
      <c r="CO202" s="407"/>
      <c r="CP202" s="409"/>
      <c r="CQ202" s="410"/>
      <c r="CR202" s="411"/>
      <c r="CS202" s="410"/>
      <c r="CT202" s="410"/>
      <c r="CU202" s="410"/>
      <c r="CV202" s="410"/>
      <c r="CW202" s="410"/>
      <c r="CX202" s="404"/>
      <c r="CY202" s="404"/>
      <c r="CZ202" s="320">
        <f t="shared" si="322"/>
        <v>0</v>
      </c>
      <c r="DA202" s="321"/>
      <c r="DB202" s="414"/>
      <c r="DC202" s="322">
        <f t="shared" si="323"/>
        <v>0</v>
      </c>
      <c r="DD202" s="413"/>
      <c r="DE202" s="414"/>
      <c r="DF202" s="323">
        <f t="shared" si="324"/>
        <v>0</v>
      </c>
      <c r="DG202" s="323">
        <f t="shared" si="325"/>
        <v>0</v>
      </c>
      <c r="DH202" s="324">
        <f t="shared" si="326"/>
        <v>0</v>
      </c>
      <c r="DI202" s="325">
        <f t="shared" si="327"/>
        <v>0</v>
      </c>
      <c r="DJ202" s="177"/>
      <c r="DK202" s="315">
        <f t="shared" si="328"/>
        <v>0</v>
      </c>
      <c r="DL202" s="315">
        <f t="shared" si="329"/>
        <v>0</v>
      </c>
      <c r="DM202" s="315">
        <f t="shared" si="330"/>
        <v>0</v>
      </c>
      <c r="DN202" s="415"/>
      <c r="DO202" s="416"/>
      <c r="DP202" s="416"/>
      <c r="DQ202" s="416"/>
      <c r="DR202" s="417"/>
      <c r="DS202" s="416"/>
      <c r="DT202" s="416"/>
      <c r="DU202" s="416"/>
      <c r="DV202" s="418"/>
      <c r="DW202" s="416"/>
      <c r="DX202" s="416"/>
      <c r="DY202" s="419"/>
      <c r="DZ202" s="419"/>
      <c r="EA202" s="420"/>
      <c r="EB202" s="313"/>
      <c r="EC202" s="329" t="s">
        <v>133</v>
      </c>
      <c r="EF202" s="330">
        <f>'Datos Mes'!$B$23</f>
        <v>7000</v>
      </c>
      <c r="EG202" s="330">
        <f t="shared" si="331"/>
        <v>0</v>
      </c>
      <c r="EH202" s="330">
        <f t="shared" si="332"/>
        <v>0</v>
      </c>
      <c r="EI202" s="330" t="e">
        <f t="shared" si="333"/>
        <v>#DIV/0!</v>
      </c>
      <c r="EJ202" s="330" t="e">
        <f t="shared" si="334"/>
        <v>#DIV/0!</v>
      </c>
      <c r="EK202" s="330">
        <f t="shared" si="335"/>
        <v>0</v>
      </c>
      <c r="EL202" s="330">
        <f t="shared" si="336"/>
        <v>0</v>
      </c>
      <c r="EM202" s="330">
        <f t="shared" si="337"/>
        <v>0</v>
      </c>
      <c r="EN202" s="330">
        <f>'Datos Mes'!$B$24*AL202</f>
        <v>0</v>
      </c>
      <c r="EO202" s="330" t="e">
        <f>IF(SUM(EH202:EN202)&gt;'Datos Mes'!$B$21,'Datos Mes'!$B$21,SUM(EH202:EN202))</f>
        <v>#DIV/0!</v>
      </c>
      <c r="EP202" s="330" t="e">
        <f>IF(SUM(EH202:EN202)&gt;'Datos Mes'!$B$21,SUM(EH202:EN202)-EO202,0)</f>
        <v>#DIV/0!</v>
      </c>
      <c r="EQ202" s="330"/>
      <c r="ER202" s="330" t="e">
        <f>LOOKUP(EO202/AL202,'Datos Mes'!$B$75:$B$82,'Datos Mes'!$C$75:$C$82)*EQ202</f>
        <v>#DIV/0!</v>
      </c>
      <c r="ES202" s="330">
        <f>'Datos Mes'!$B$25*$AQ202</f>
        <v>0</v>
      </c>
      <c r="ET202" s="330">
        <f>'Datos Mes'!$B$26*$AQ202</f>
        <v>0</v>
      </c>
      <c r="EU202" s="330">
        <f t="shared" si="338"/>
        <v>0</v>
      </c>
      <c r="EV202" s="331" t="e">
        <f t="shared" si="339"/>
        <v>#DIV/0!</v>
      </c>
      <c r="EW202" s="455" t="s">
        <v>244</v>
      </c>
      <c r="EX202" s="457"/>
      <c r="EY202" s="331" t="e">
        <f>'Datos Mes'!$B$28*EO202</f>
        <v>#DIV/0!</v>
      </c>
      <c r="EZ202" s="331" t="e">
        <f>IF(EX202*'Datos Mes'!$B$19-EY202&gt;0,EX202*'Datos Mes'!$B$19-EY202,0)</f>
        <v>#DIV/0!</v>
      </c>
      <c r="FA202" s="456" t="s">
        <v>233</v>
      </c>
      <c r="FB202" s="455" t="s">
        <v>245</v>
      </c>
      <c r="FC202" s="333"/>
      <c r="FD202" s="331" t="e">
        <f t="shared" si="340"/>
        <v>#DIV/0!</v>
      </c>
      <c r="FE202" s="331" t="e">
        <f>IF(SUM(EH202:EN202)&gt;'Datos Mes'!$B$22,'Datos Mes'!$B$22,SUM(EH202:EN202))</f>
        <v>#DIV/0!</v>
      </c>
      <c r="FF202" s="331" t="e">
        <f>FE202*'Datos Mes'!$B$30</f>
        <v>#DIV/0!</v>
      </c>
      <c r="FG202" s="331" t="e">
        <f t="shared" si="341"/>
        <v>#DIV/0!</v>
      </c>
      <c r="FH202" s="331" t="e">
        <f t="shared" si="342"/>
        <v>#DIV/0!</v>
      </c>
      <c r="FI202" s="334" t="e">
        <f>LOOKUP(FH202,'Datos Mes'!$B$54:$B$69,'Datos Mes'!$C$54:$C$69)</f>
        <v>#DIV/0!</v>
      </c>
      <c r="FJ202" s="331" t="e">
        <f>LOOKUP(FH202,'Datos Mes'!$B$54:$B$69,'Datos Mes'!$E$54:$E$69)</f>
        <v>#DIV/0!</v>
      </c>
      <c r="FK202" s="331" t="e">
        <f t="shared" si="343"/>
        <v>#DIV/0!</v>
      </c>
      <c r="FL202" s="331">
        <f t="shared" si="344"/>
        <v>0</v>
      </c>
      <c r="FM202" s="331">
        <f t="shared" si="345"/>
        <v>0</v>
      </c>
      <c r="FN202" s="331">
        <f t="shared" si="346"/>
        <v>0</v>
      </c>
      <c r="FO202" s="331" t="e">
        <f t="shared" si="347"/>
        <v>#DIV/0!</v>
      </c>
      <c r="FP202" s="331" t="e">
        <f t="shared" si="348"/>
        <v>#DIV/0!</v>
      </c>
      <c r="FQ202" s="335" t="e">
        <f t="shared" si="349"/>
        <v>#DIV/0!</v>
      </c>
      <c r="FS202" s="331" t="e">
        <f t="shared" si="350"/>
        <v>#DIV/0!</v>
      </c>
      <c r="FT202" s="331" t="e">
        <f>IF($FB202="Activo",LOOKUP($FA202,'Datos Mes'!$A$87:$A$92,'Datos Mes'!$C$87:$C$92),0)*$EO202</f>
        <v>#DIV/0!</v>
      </c>
      <c r="FU202" s="331" t="e">
        <f>IF($FB202="Activo",'Datos Mes'!$B$31,0)*$EO202</f>
        <v>#DIV/0!</v>
      </c>
      <c r="FV202" s="331" t="e">
        <f>'Datos Mes'!$B$32*$EO202</f>
        <v>#DIV/0!</v>
      </c>
      <c r="FW202" s="331" t="e">
        <f>'Datos Mes'!$D$28*$EO202</f>
        <v>#DIV/0!</v>
      </c>
      <c r="FX202" s="331" t="e">
        <f t="shared" si="351"/>
        <v>#DIV/0!</v>
      </c>
      <c r="FY202" s="331" t="e">
        <f t="shared" si="309"/>
        <v>#DIV/0!</v>
      </c>
      <c r="FZ202" s="331" t="e">
        <f t="shared" si="310"/>
        <v>#DIV/0!</v>
      </c>
      <c r="GA202" s="331">
        <f>(AS202+'Datos Mes'!B$24)*30/12</f>
        <v>9035.326086956522</v>
      </c>
      <c r="GB202" s="331" t="e">
        <f t="shared" si="352"/>
        <v>#DIV/0!</v>
      </c>
      <c r="GC202" s="331" t="e">
        <f t="shared" si="353"/>
        <v>#DIV/0!</v>
      </c>
      <c r="GD202" s="333" t="e">
        <f t="shared" si="354"/>
        <v>#DIV/0!</v>
      </c>
    </row>
    <row r="203" spans="1:186" s="329" customFormat="1" ht="15.75" customHeight="1">
      <c r="A203" s="421"/>
      <c r="B203" s="421"/>
      <c r="C203" s="311">
        <f t="shared" si="311"/>
        <v>0</v>
      </c>
      <c r="D203" s="429"/>
      <c r="E203" s="429"/>
      <c r="F203" s="429"/>
      <c r="G203" s="429"/>
      <c r="H203" s="429"/>
      <c r="I203" s="429"/>
      <c r="J203" s="429"/>
      <c r="K203" s="429"/>
      <c r="L203" s="429"/>
      <c r="M203" s="429"/>
      <c r="N203" s="429"/>
      <c r="O203" s="429"/>
      <c r="P203" s="429"/>
      <c r="Q203" s="429"/>
      <c r="R203" s="312"/>
      <c r="S203" s="430"/>
      <c r="T203" s="429"/>
      <c r="U203" s="429"/>
      <c r="V203" s="429"/>
      <c r="W203" s="429"/>
      <c r="X203" s="429"/>
      <c r="Y203" s="429"/>
      <c r="Z203" s="429"/>
      <c r="AA203" s="429"/>
      <c r="AB203" s="429"/>
      <c r="AC203" s="429"/>
      <c r="AD203" s="429"/>
      <c r="AE203" s="429"/>
      <c r="AF203" s="429"/>
      <c r="AG203" s="429"/>
      <c r="AH203" s="429"/>
      <c r="AI203" s="431"/>
      <c r="AJ203" s="328"/>
      <c r="AK203" s="314">
        <f t="shared" si="313"/>
        <v>0</v>
      </c>
      <c r="AL203" s="469">
        <f t="shared" si="314"/>
        <v>0</v>
      </c>
      <c r="AM203" s="469">
        <f t="shared" si="315"/>
        <v>0</v>
      </c>
      <c r="AN203" s="470">
        <f t="shared" si="316"/>
        <v>0</v>
      </c>
      <c r="AO203" s="469">
        <f t="shared" si="307"/>
        <v>0</v>
      </c>
      <c r="AP203" s="469">
        <f t="shared" si="308"/>
        <v>0</v>
      </c>
      <c r="AQ203" s="471">
        <f t="shared" si="317"/>
        <v>0</v>
      </c>
      <c r="AR203" s="472">
        <f t="shared" si="312"/>
        <v>0</v>
      </c>
      <c r="AS203" s="422"/>
      <c r="AT203" s="423">
        <f t="shared" si="318"/>
        <v>0</v>
      </c>
      <c r="AU203" s="422"/>
      <c r="AV203" s="315">
        <f t="shared" si="319"/>
        <v>0</v>
      </c>
      <c r="AW203" s="422"/>
      <c r="AX203" s="422"/>
      <c r="AY203" s="315">
        <f t="shared" si="320"/>
        <v>0</v>
      </c>
      <c r="AZ203" s="315">
        <f>(AQ203)*'Datos Mes'!$B$27+DB203</f>
        <v>0</v>
      </c>
      <c r="BA203" s="421"/>
      <c r="BB203" s="427"/>
      <c r="BC203" s="438"/>
      <c r="BF203" s="473"/>
      <c r="BG203" s="317">
        <f>(COUNTIF($D203:$AI203,"LL")+DL203)*(AS203-'Datos Mes'!$B$23)</f>
        <v>0</v>
      </c>
      <c r="BH203" s="474">
        <f t="shared" si="321"/>
        <v>0</v>
      </c>
      <c r="BI203" s="402"/>
      <c r="BJ203" s="403"/>
      <c r="BK203" s="403"/>
      <c r="BL203" s="403"/>
      <c r="BM203" s="403"/>
      <c r="BN203" s="403"/>
      <c r="BO203" s="403"/>
      <c r="BP203" s="403"/>
      <c r="BQ203" s="403"/>
      <c r="BR203" s="403"/>
      <c r="BS203" s="403"/>
      <c r="BT203" s="404"/>
      <c r="BU203" s="404"/>
      <c r="BV203" s="404"/>
      <c r="BW203" s="405"/>
      <c r="BX203" s="406"/>
      <c r="BY203" s="403"/>
      <c r="BZ203" s="403"/>
      <c r="CA203" s="407"/>
      <c r="CB203" s="407"/>
      <c r="CC203" s="408"/>
      <c r="CD203" s="408"/>
      <c r="CE203" s="408"/>
      <c r="CF203" s="408"/>
      <c r="CG203" s="408"/>
      <c r="CH203" s="407"/>
      <c r="CI203" s="407"/>
      <c r="CJ203" s="408"/>
      <c r="CK203" s="408"/>
      <c r="CL203" s="408"/>
      <c r="CM203" s="408"/>
      <c r="CN203" s="408"/>
      <c r="CO203" s="407"/>
      <c r="CP203" s="409"/>
      <c r="CQ203" s="410"/>
      <c r="CR203" s="411"/>
      <c r="CS203" s="410"/>
      <c r="CT203" s="410"/>
      <c r="CU203" s="410"/>
      <c r="CV203" s="410"/>
      <c r="CW203" s="410"/>
      <c r="CX203" s="404"/>
      <c r="CY203" s="404"/>
      <c r="CZ203" s="320">
        <f t="shared" si="322"/>
        <v>0</v>
      </c>
      <c r="DA203" s="321"/>
      <c r="DB203" s="414"/>
      <c r="DC203" s="322">
        <f t="shared" si="323"/>
        <v>0</v>
      </c>
      <c r="DD203" s="413"/>
      <c r="DE203" s="414"/>
      <c r="DF203" s="323">
        <f t="shared" si="324"/>
        <v>0</v>
      </c>
      <c r="DG203" s="323">
        <f t="shared" si="325"/>
        <v>0</v>
      </c>
      <c r="DH203" s="324">
        <f t="shared" si="326"/>
        <v>0</v>
      </c>
      <c r="DI203" s="325">
        <f t="shared" si="327"/>
        <v>0</v>
      </c>
      <c r="DJ203" s="177"/>
      <c r="DK203" s="315">
        <f t="shared" si="328"/>
        <v>0</v>
      </c>
      <c r="DL203" s="315">
        <f t="shared" si="329"/>
        <v>0</v>
      </c>
      <c r="DM203" s="315">
        <f t="shared" si="330"/>
        <v>0</v>
      </c>
      <c r="DN203" s="415"/>
      <c r="DO203" s="416"/>
      <c r="DP203" s="416"/>
      <c r="DQ203" s="416"/>
      <c r="DR203" s="417"/>
      <c r="DS203" s="416"/>
      <c r="DT203" s="416"/>
      <c r="DU203" s="416"/>
      <c r="DV203" s="418"/>
      <c r="DW203" s="416"/>
      <c r="DX203" s="416"/>
      <c r="DY203" s="419"/>
      <c r="DZ203" s="419"/>
      <c r="EA203" s="420"/>
      <c r="EB203" s="313"/>
      <c r="EC203" s="329" t="s">
        <v>133</v>
      </c>
      <c r="EF203" s="330">
        <f>'Datos Mes'!$B$23</f>
        <v>7000</v>
      </c>
      <c r="EG203" s="330">
        <f t="shared" si="331"/>
        <v>0</v>
      </c>
      <c r="EH203" s="330">
        <f t="shared" si="332"/>
        <v>0</v>
      </c>
      <c r="EI203" s="330" t="e">
        <f t="shared" si="333"/>
        <v>#DIV/0!</v>
      </c>
      <c r="EJ203" s="330" t="e">
        <f t="shared" si="334"/>
        <v>#DIV/0!</v>
      </c>
      <c r="EK203" s="330">
        <f t="shared" si="335"/>
        <v>0</v>
      </c>
      <c r="EL203" s="330">
        <f t="shared" si="336"/>
        <v>0</v>
      </c>
      <c r="EM203" s="330">
        <f t="shared" si="337"/>
        <v>0</v>
      </c>
      <c r="EN203" s="330">
        <f>'Datos Mes'!$B$24*AL203</f>
        <v>0</v>
      </c>
      <c r="EO203" s="330" t="e">
        <f>IF(SUM(EH203:EN203)&gt;'Datos Mes'!$B$21,'Datos Mes'!$B$21,SUM(EH203:EN203))</f>
        <v>#DIV/0!</v>
      </c>
      <c r="EP203" s="330" t="e">
        <f>IF(SUM(EH203:EN203)&gt;'Datos Mes'!$B$21,SUM(EH203:EN203)-EO203,0)</f>
        <v>#DIV/0!</v>
      </c>
      <c r="EQ203" s="330"/>
      <c r="ER203" s="330" t="e">
        <f>LOOKUP(EO203/AL203,'Datos Mes'!$B$75:$B$82,'Datos Mes'!$C$75:$C$82)*EQ203</f>
        <v>#DIV/0!</v>
      </c>
      <c r="ES203" s="330">
        <f>'Datos Mes'!$B$25*$AQ203</f>
        <v>0</v>
      </c>
      <c r="ET203" s="330">
        <f>'Datos Mes'!$B$26*$AQ203</f>
        <v>0</v>
      </c>
      <c r="EU203" s="330">
        <f t="shared" si="338"/>
        <v>0</v>
      </c>
      <c r="EV203" s="331" t="e">
        <f t="shared" si="339"/>
        <v>#DIV/0!</v>
      </c>
      <c r="EW203" s="455" t="s">
        <v>244</v>
      </c>
      <c r="EX203" s="457"/>
      <c r="EY203" s="331" t="e">
        <f>'Datos Mes'!$B$28*EO203</f>
        <v>#DIV/0!</v>
      </c>
      <c r="EZ203" s="331" t="e">
        <f>IF(EX203*'Datos Mes'!$B$19-EY203&gt;0,EX203*'Datos Mes'!$B$19-EY203,0)</f>
        <v>#DIV/0!</v>
      </c>
      <c r="FA203" s="456" t="s">
        <v>233</v>
      </c>
      <c r="FB203" s="455" t="s">
        <v>245</v>
      </c>
      <c r="FC203" s="333"/>
      <c r="FD203" s="331" t="e">
        <f t="shared" si="340"/>
        <v>#DIV/0!</v>
      </c>
      <c r="FE203" s="331" t="e">
        <f>IF(SUM(EH203:EN203)&gt;'Datos Mes'!$B$22,'Datos Mes'!$B$22,SUM(EH203:EN203))</f>
        <v>#DIV/0!</v>
      </c>
      <c r="FF203" s="331" t="e">
        <f>FE203*'Datos Mes'!$B$30</f>
        <v>#DIV/0!</v>
      </c>
      <c r="FG203" s="331" t="e">
        <f t="shared" si="341"/>
        <v>#DIV/0!</v>
      </c>
      <c r="FH203" s="331" t="e">
        <f t="shared" si="342"/>
        <v>#DIV/0!</v>
      </c>
      <c r="FI203" s="334" t="e">
        <f>LOOKUP(FH203,'Datos Mes'!$B$54:$B$69,'Datos Mes'!$C$54:$C$69)</f>
        <v>#DIV/0!</v>
      </c>
      <c r="FJ203" s="331" t="e">
        <f>LOOKUP(FH203,'Datos Mes'!$B$54:$B$69,'Datos Mes'!$E$54:$E$69)</f>
        <v>#DIV/0!</v>
      </c>
      <c r="FK203" s="331" t="e">
        <f t="shared" si="343"/>
        <v>#DIV/0!</v>
      </c>
      <c r="FL203" s="331">
        <f t="shared" si="344"/>
        <v>0</v>
      </c>
      <c r="FM203" s="331">
        <f t="shared" si="345"/>
        <v>0</v>
      </c>
      <c r="FN203" s="331">
        <f t="shared" si="346"/>
        <v>0</v>
      </c>
      <c r="FO203" s="331" t="e">
        <f t="shared" si="347"/>
        <v>#DIV/0!</v>
      </c>
      <c r="FP203" s="331" t="e">
        <f t="shared" si="348"/>
        <v>#DIV/0!</v>
      </c>
      <c r="FQ203" s="335" t="e">
        <f t="shared" si="349"/>
        <v>#DIV/0!</v>
      </c>
      <c r="FS203" s="331" t="e">
        <f t="shared" si="350"/>
        <v>#DIV/0!</v>
      </c>
      <c r="FT203" s="331" t="e">
        <f>IF($FB203="Activo",LOOKUP($FA203,'Datos Mes'!$A$87:$A$92,'Datos Mes'!$C$87:$C$92),0)*$EO203</f>
        <v>#DIV/0!</v>
      </c>
      <c r="FU203" s="331" t="e">
        <f>IF($FB203="Activo",'Datos Mes'!$B$31,0)*$EO203</f>
        <v>#DIV/0!</v>
      </c>
      <c r="FV203" s="331" t="e">
        <f>'Datos Mes'!$B$32*$EO203</f>
        <v>#DIV/0!</v>
      </c>
      <c r="FW203" s="331" t="e">
        <f>'Datos Mes'!$D$28*$EO203</f>
        <v>#DIV/0!</v>
      </c>
      <c r="FX203" s="331" t="e">
        <f t="shared" si="351"/>
        <v>#DIV/0!</v>
      </c>
      <c r="FY203" s="331" t="e">
        <f t="shared" si="309"/>
        <v>#DIV/0!</v>
      </c>
      <c r="FZ203" s="331" t="e">
        <f t="shared" si="310"/>
        <v>#DIV/0!</v>
      </c>
      <c r="GA203" s="331">
        <f>(AS203+'Datos Mes'!B$24)*30/12</f>
        <v>9035.326086956522</v>
      </c>
      <c r="GB203" s="331" t="e">
        <f t="shared" si="352"/>
        <v>#DIV/0!</v>
      </c>
      <c r="GC203" s="331" t="e">
        <f t="shared" si="353"/>
        <v>#DIV/0!</v>
      </c>
      <c r="GD203" s="333" t="e">
        <f t="shared" si="354"/>
        <v>#DIV/0!</v>
      </c>
    </row>
    <row r="204" spans="1:186" s="329" customFormat="1" ht="15.75" customHeight="1">
      <c r="A204" s="421"/>
      <c r="B204" s="421"/>
      <c r="C204" s="311">
        <f t="shared" si="311"/>
        <v>0</v>
      </c>
      <c r="D204" s="429"/>
      <c r="E204" s="429"/>
      <c r="F204" s="429"/>
      <c r="G204" s="429"/>
      <c r="H204" s="429"/>
      <c r="I204" s="429"/>
      <c r="J204" s="429"/>
      <c r="K204" s="429"/>
      <c r="L204" s="429"/>
      <c r="M204" s="429"/>
      <c r="N204" s="429"/>
      <c r="O204" s="429"/>
      <c r="P204" s="429"/>
      <c r="Q204" s="429"/>
      <c r="R204" s="312"/>
      <c r="S204" s="430"/>
      <c r="T204" s="429"/>
      <c r="U204" s="429"/>
      <c r="V204" s="429"/>
      <c r="W204" s="429"/>
      <c r="X204" s="429"/>
      <c r="Y204" s="429"/>
      <c r="Z204" s="429"/>
      <c r="AA204" s="429"/>
      <c r="AB204" s="429"/>
      <c r="AC204" s="429"/>
      <c r="AD204" s="429"/>
      <c r="AE204" s="429"/>
      <c r="AF204" s="429"/>
      <c r="AG204" s="429"/>
      <c r="AH204" s="429"/>
      <c r="AI204" s="431"/>
      <c r="AJ204" s="328"/>
      <c r="AK204" s="314">
        <f t="shared" si="313"/>
        <v>0</v>
      </c>
      <c r="AL204" s="469">
        <f t="shared" si="314"/>
        <v>0</v>
      </c>
      <c r="AM204" s="469">
        <f t="shared" si="315"/>
        <v>0</v>
      </c>
      <c r="AN204" s="470">
        <f t="shared" si="316"/>
        <v>0</v>
      </c>
      <c r="AO204" s="469">
        <f t="shared" ref="AO204:AO267" si="355">COUNTIF($D204:$AI204,"X")+COUNTIF($D204:$AI204,"LL")+COUNTIF($D204:$AK204,"P")+COUNTIF($D204:$AI204,"R")+COUNTIF($D204:$AI204,"F")+COUNTIF($D204:$AI204,"V")</f>
        <v>0</v>
      </c>
      <c r="AP204" s="469">
        <f t="shared" ref="AP204:AP267" si="356">COUNTIF($D204:$AI204,"X")+COUNTIF($D204:$AK204,"S")+COUNTIF($D204:$AI204,"LL")+COUNTIF($D204:$AK204,"P")+COUNTIF($D204:$AI204,"R")+COUNTIF($D204:$AI204,"F")</f>
        <v>0</v>
      </c>
      <c r="AQ204" s="471">
        <f t="shared" si="317"/>
        <v>0</v>
      </c>
      <c r="AR204" s="472">
        <f t="shared" si="312"/>
        <v>0</v>
      </c>
      <c r="AS204" s="422"/>
      <c r="AT204" s="423">
        <f t="shared" si="318"/>
        <v>0</v>
      </c>
      <c r="AU204" s="422"/>
      <c r="AV204" s="315">
        <f t="shared" si="319"/>
        <v>0</v>
      </c>
      <c r="AW204" s="422"/>
      <c r="AX204" s="422"/>
      <c r="AY204" s="315">
        <f t="shared" si="320"/>
        <v>0</v>
      </c>
      <c r="AZ204" s="315">
        <f>(AQ204)*'Datos Mes'!$B$27+DB204</f>
        <v>0</v>
      </c>
      <c r="BA204" s="421"/>
      <c r="BB204" s="427"/>
      <c r="BC204" s="438"/>
      <c r="BF204" s="473"/>
      <c r="BG204" s="317">
        <f>(COUNTIF($D204:$AI204,"LL")+DL204)*(AS204-'Datos Mes'!$B$23)</f>
        <v>0</v>
      </c>
      <c r="BH204" s="474">
        <f t="shared" si="321"/>
        <v>0</v>
      </c>
      <c r="BI204" s="402"/>
      <c r="BJ204" s="403"/>
      <c r="BK204" s="403"/>
      <c r="BL204" s="403"/>
      <c r="BM204" s="403"/>
      <c r="BN204" s="403"/>
      <c r="BO204" s="403"/>
      <c r="BP204" s="403"/>
      <c r="BQ204" s="403"/>
      <c r="BR204" s="403"/>
      <c r="BS204" s="403"/>
      <c r="BT204" s="404"/>
      <c r="BU204" s="404"/>
      <c r="BV204" s="404"/>
      <c r="BW204" s="405"/>
      <c r="BX204" s="406"/>
      <c r="BY204" s="403"/>
      <c r="BZ204" s="403"/>
      <c r="CA204" s="407"/>
      <c r="CB204" s="407"/>
      <c r="CC204" s="408"/>
      <c r="CD204" s="408"/>
      <c r="CE204" s="408"/>
      <c r="CF204" s="408"/>
      <c r="CG204" s="408"/>
      <c r="CH204" s="407"/>
      <c r="CI204" s="407"/>
      <c r="CJ204" s="408"/>
      <c r="CK204" s="408"/>
      <c r="CL204" s="408"/>
      <c r="CM204" s="408"/>
      <c r="CN204" s="408"/>
      <c r="CO204" s="407"/>
      <c r="CP204" s="409"/>
      <c r="CQ204" s="410"/>
      <c r="CR204" s="411"/>
      <c r="CS204" s="410"/>
      <c r="CT204" s="410"/>
      <c r="CU204" s="410"/>
      <c r="CV204" s="410"/>
      <c r="CW204" s="410"/>
      <c r="CX204" s="404"/>
      <c r="CY204" s="404"/>
      <c r="CZ204" s="320">
        <f t="shared" si="322"/>
        <v>0</v>
      </c>
      <c r="DA204" s="321"/>
      <c r="DB204" s="414"/>
      <c r="DC204" s="322">
        <f t="shared" si="323"/>
        <v>0</v>
      </c>
      <c r="DD204" s="413"/>
      <c r="DE204" s="414"/>
      <c r="DF204" s="323">
        <f t="shared" si="324"/>
        <v>0</v>
      </c>
      <c r="DG204" s="323">
        <f t="shared" si="325"/>
        <v>0</v>
      </c>
      <c r="DH204" s="324">
        <f t="shared" si="326"/>
        <v>0</v>
      </c>
      <c r="DI204" s="325">
        <f t="shared" si="327"/>
        <v>0</v>
      </c>
      <c r="DJ204" s="177"/>
      <c r="DK204" s="315">
        <f t="shared" si="328"/>
        <v>0</v>
      </c>
      <c r="DL204" s="315">
        <f t="shared" si="329"/>
        <v>0</v>
      </c>
      <c r="DM204" s="315">
        <f t="shared" si="330"/>
        <v>0</v>
      </c>
      <c r="DN204" s="415"/>
      <c r="DO204" s="416"/>
      <c r="DP204" s="416"/>
      <c r="DQ204" s="416"/>
      <c r="DR204" s="417"/>
      <c r="DS204" s="416"/>
      <c r="DT204" s="416"/>
      <c r="DU204" s="416"/>
      <c r="DV204" s="418"/>
      <c r="DW204" s="416"/>
      <c r="DX204" s="416"/>
      <c r="DY204" s="419"/>
      <c r="DZ204" s="419"/>
      <c r="EA204" s="420"/>
      <c r="EB204" s="313"/>
      <c r="EC204" s="329" t="s">
        <v>133</v>
      </c>
      <c r="EF204" s="330">
        <f>'Datos Mes'!$B$23</f>
        <v>7000</v>
      </c>
      <c r="EG204" s="330">
        <f t="shared" si="331"/>
        <v>0</v>
      </c>
      <c r="EH204" s="330">
        <f t="shared" si="332"/>
        <v>0</v>
      </c>
      <c r="EI204" s="330" t="e">
        <f t="shared" si="333"/>
        <v>#DIV/0!</v>
      </c>
      <c r="EJ204" s="330" t="e">
        <f t="shared" si="334"/>
        <v>#DIV/0!</v>
      </c>
      <c r="EK204" s="330">
        <f t="shared" si="335"/>
        <v>0</v>
      </c>
      <c r="EL204" s="330">
        <f t="shared" si="336"/>
        <v>0</v>
      </c>
      <c r="EM204" s="330">
        <f t="shared" si="337"/>
        <v>0</v>
      </c>
      <c r="EN204" s="330">
        <f>'Datos Mes'!$B$24*AL204</f>
        <v>0</v>
      </c>
      <c r="EO204" s="330" t="e">
        <f>IF(SUM(EH204:EN204)&gt;'Datos Mes'!$B$21,'Datos Mes'!$B$21,SUM(EH204:EN204))</f>
        <v>#DIV/0!</v>
      </c>
      <c r="EP204" s="330" t="e">
        <f>IF(SUM(EH204:EN204)&gt;'Datos Mes'!$B$21,SUM(EH204:EN204)-EO204,0)</f>
        <v>#DIV/0!</v>
      </c>
      <c r="EQ204" s="330"/>
      <c r="ER204" s="330" t="e">
        <f>LOOKUP(EO204/AL204,'Datos Mes'!$B$75:$B$82,'Datos Mes'!$C$75:$C$82)*EQ204</f>
        <v>#DIV/0!</v>
      </c>
      <c r="ES204" s="330">
        <f>'Datos Mes'!$B$25*$AQ204</f>
        <v>0</v>
      </c>
      <c r="ET204" s="330">
        <f>'Datos Mes'!$B$26*$AQ204</f>
        <v>0</v>
      </c>
      <c r="EU204" s="330">
        <f t="shared" si="338"/>
        <v>0</v>
      </c>
      <c r="EV204" s="331" t="e">
        <f t="shared" si="339"/>
        <v>#DIV/0!</v>
      </c>
      <c r="EW204" s="455" t="s">
        <v>244</v>
      </c>
      <c r="EX204" s="457"/>
      <c r="EY204" s="331" t="e">
        <f>'Datos Mes'!$B$28*EO204</f>
        <v>#DIV/0!</v>
      </c>
      <c r="EZ204" s="331" t="e">
        <f>IF(EX204*'Datos Mes'!$B$19-EY204&gt;0,EX204*'Datos Mes'!$B$19-EY204,0)</f>
        <v>#DIV/0!</v>
      </c>
      <c r="FA204" s="456" t="s">
        <v>233</v>
      </c>
      <c r="FB204" s="455" t="s">
        <v>245</v>
      </c>
      <c r="FC204" s="333"/>
      <c r="FD204" s="331" t="e">
        <f t="shared" si="340"/>
        <v>#DIV/0!</v>
      </c>
      <c r="FE204" s="331" t="e">
        <f>IF(SUM(EH204:EN204)&gt;'Datos Mes'!$B$22,'Datos Mes'!$B$22,SUM(EH204:EN204))</f>
        <v>#DIV/0!</v>
      </c>
      <c r="FF204" s="331" t="e">
        <f>FE204*'Datos Mes'!$B$30</f>
        <v>#DIV/0!</v>
      </c>
      <c r="FG204" s="331" t="e">
        <f t="shared" si="341"/>
        <v>#DIV/0!</v>
      </c>
      <c r="FH204" s="331" t="e">
        <f t="shared" si="342"/>
        <v>#DIV/0!</v>
      </c>
      <c r="FI204" s="334" t="e">
        <f>LOOKUP(FH204,'Datos Mes'!$B$54:$B$69,'Datos Mes'!$C$54:$C$69)</f>
        <v>#DIV/0!</v>
      </c>
      <c r="FJ204" s="331" t="e">
        <f>LOOKUP(FH204,'Datos Mes'!$B$54:$B$69,'Datos Mes'!$E$54:$E$69)</f>
        <v>#DIV/0!</v>
      </c>
      <c r="FK204" s="331" t="e">
        <f t="shared" si="343"/>
        <v>#DIV/0!</v>
      </c>
      <c r="FL204" s="331">
        <f t="shared" si="344"/>
        <v>0</v>
      </c>
      <c r="FM204" s="331">
        <f t="shared" si="345"/>
        <v>0</v>
      </c>
      <c r="FN204" s="331">
        <f t="shared" si="346"/>
        <v>0</v>
      </c>
      <c r="FO204" s="331" t="e">
        <f t="shared" si="347"/>
        <v>#DIV/0!</v>
      </c>
      <c r="FP204" s="331" t="e">
        <f t="shared" si="348"/>
        <v>#DIV/0!</v>
      </c>
      <c r="FQ204" s="335" t="e">
        <f t="shared" si="349"/>
        <v>#DIV/0!</v>
      </c>
      <c r="FS204" s="331" t="e">
        <f t="shared" si="350"/>
        <v>#DIV/0!</v>
      </c>
      <c r="FT204" s="331" t="e">
        <f>IF($FB204="Activo",LOOKUP($FA204,'Datos Mes'!$A$87:$A$92,'Datos Mes'!$C$87:$C$92),0)*$EO204</f>
        <v>#DIV/0!</v>
      </c>
      <c r="FU204" s="331" t="e">
        <f>IF($FB204="Activo",'Datos Mes'!$B$31,0)*$EO204</f>
        <v>#DIV/0!</v>
      </c>
      <c r="FV204" s="331" t="e">
        <f>'Datos Mes'!$B$32*$EO204</f>
        <v>#DIV/0!</v>
      </c>
      <c r="FW204" s="331" t="e">
        <f>'Datos Mes'!$D$28*$EO204</f>
        <v>#DIV/0!</v>
      </c>
      <c r="FX204" s="331" t="e">
        <f t="shared" si="351"/>
        <v>#DIV/0!</v>
      </c>
      <c r="FY204" s="331" t="e">
        <f t="shared" ref="FY204:FY267" si="357">$FX204/($AL204+$AN204)*1.75</f>
        <v>#DIV/0!</v>
      </c>
      <c r="FZ204" s="331" t="e">
        <f t="shared" ref="FZ204:FZ267" si="358">$FX204/($AL204+$AN204)*13/12</f>
        <v>#DIV/0!</v>
      </c>
      <c r="GA204" s="331">
        <f>(AS204+'Datos Mes'!B$24)*30/12</f>
        <v>9035.326086956522</v>
      </c>
      <c r="GB204" s="331" t="e">
        <f t="shared" si="352"/>
        <v>#DIV/0!</v>
      </c>
      <c r="GC204" s="331" t="e">
        <f t="shared" si="353"/>
        <v>#DIV/0!</v>
      </c>
      <c r="GD204" s="333" t="e">
        <f t="shared" si="354"/>
        <v>#DIV/0!</v>
      </c>
    </row>
    <row r="205" spans="1:186" s="329" customFormat="1" ht="15.75" customHeight="1">
      <c r="A205" s="421"/>
      <c r="B205" s="421"/>
      <c r="C205" s="311">
        <f t="shared" ref="C205:C268" si="359">DK205</f>
        <v>0</v>
      </c>
      <c r="D205" s="429"/>
      <c r="E205" s="429"/>
      <c r="F205" s="429"/>
      <c r="G205" s="429"/>
      <c r="H205" s="429"/>
      <c r="I205" s="429"/>
      <c r="J205" s="429"/>
      <c r="K205" s="429"/>
      <c r="L205" s="429"/>
      <c r="M205" s="429"/>
      <c r="N205" s="429"/>
      <c r="O205" s="429"/>
      <c r="P205" s="429"/>
      <c r="Q205" s="429"/>
      <c r="R205" s="312"/>
      <c r="S205" s="430"/>
      <c r="T205" s="429"/>
      <c r="U205" s="429"/>
      <c r="V205" s="429"/>
      <c r="W205" s="429"/>
      <c r="X205" s="429"/>
      <c r="Y205" s="429"/>
      <c r="Z205" s="429"/>
      <c r="AA205" s="429"/>
      <c r="AB205" s="429"/>
      <c r="AC205" s="429"/>
      <c r="AD205" s="429"/>
      <c r="AE205" s="429"/>
      <c r="AF205" s="429"/>
      <c r="AG205" s="429"/>
      <c r="AH205" s="429"/>
      <c r="AI205" s="431"/>
      <c r="AJ205" s="328"/>
      <c r="AK205" s="314">
        <f t="shared" si="313"/>
        <v>0</v>
      </c>
      <c r="AL205" s="469">
        <f t="shared" si="314"/>
        <v>0</v>
      </c>
      <c r="AM205" s="469">
        <f t="shared" si="315"/>
        <v>0</v>
      </c>
      <c r="AN205" s="470">
        <f t="shared" si="316"/>
        <v>0</v>
      </c>
      <c r="AO205" s="469">
        <f t="shared" si="355"/>
        <v>0</v>
      </c>
      <c r="AP205" s="469">
        <f t="shared" si="356"/>
        <v>0</v>
      </c>
      <c r="AQ205" s="471">
        <f t="shared" si="317"/>
        <v>0</v>
      </c>
      <c r="AR205" s="472">
        <f t="shared" ref="AR205:AR268" si="360">AQ205</f>
        <v>0</v>
      </c>
      <c r="AS205" s="422"/>
      <c r="AT205" s="423">
        <f t="shared" si="318"/>
        <v>0</v>
      </c>
      <c r="AU205" s="422"/>
      <c r="AV205" s="315">
        <f t="shared" si="319"/>
        <v>0</v>
      </c>
      <c r="AW205" s="422"/>
      <c r="AX205" s="422"/>
      <c r="AY205" s="315">
        <f t="shared" si="320"/>
        <v>0</v>
      </c>
      <c r="AZ205" s="315">
        <f>(AQ205)*'Datos Mes'!$B$27+DB205</f>
        <v>0</v>
      </c>
      <c r="BA205" s="421"/>
      <c r="BB205" s="427"/>
      <c r="BC205" s="438"/>
      <c r="BF205" s="473"/>
      <c r="BG205" s="317">
        <f>(COUNTIF($D205:$AI205,"LL")+DL205)*(AS205-'Datos Mes'!$B$23)</f>
        <v>0</v>
      </c>
      <c r="BH205" s="474">
        <f t="shared" si="321"/>
        <v>0</v>
      </c>
      <c r="BI205" s="402"/>
      <c r="BJ205" s="403"/>
      <c r="BK205" s="403"/>
      <c r="BL205" s="403"/>
      <c r="BM205" s="403"/>
      <c r="BN205" s="403"/>
      <c r="BO205" s="403"/>
      <c r="BP205" s="403"/>
      <c r="BQ205" s="403"/>
      <c r="BR205" s="403"/>
      <c r="BS205" s="403"/>
      <c r="BT205" s="404"/>
      <c r="BU205" s="404"/>
      <c r="BV205" s="404"/>
      <c r="BW205" s="405"/>
      <c r="BX205" s="406"/>
      <c r="BY205" s="403"/>
      <c r="BZ205" s="403"/>
      <c r="CA205" s="407"/>
      <c r="CB205" s="407"/>
      <c r="CC205" s="408"/>
      <c r="CD205" s="408"/>
      <c r="CE205" s="408"/>
      <c r="CF205" s="408"/>
      <c r="CG205" s="408"/>
      <c r="CH205" s="407"/>
      <c r="CI205" s="407"/>
      <c r="CJ205" s="408"/>
      <c r="CK205" s="408"/>
      <c r="CL205" s="408"/>
      <c r="CM205" s="408"/>
      <c r="CN205" s="408"/>
      <c r="CO205" s="407"/>
      <c r="CP205" s="409"/>
      <c r="CQ205" s="410"/>
      <c r="CR205" s="411"/>
      <c r="CS205" s="410"/>
      <c r="CT205" s="410"/>
      <c r="CU205" s="410"/>
      <c r="CV205" s="410"/>
      <c r="CW205" s="410"/>
      <c r="CX205" s="404"/>
      <c r="CY205" s="404"/>
      <c r="CZ205" s="320">
        <f t="shared" si="322"/>
        <v>0</v>
      </c>
      <c r="DA205" s="321"/>
      <c r="DB205" s="414"/>
      <c r="DC205" s="322">
        <f t="shared" si="323"/>
        <v>0</v>
      </c>
      <c r="DD205" s="413"/>
      <c r="DE205" s="414"/>
      <c r="DF205" s="323">
        <f t="shared" si="324"/>
        <v>0</v>
      </c>
      <c r="DG205" s="323">
        <f t="shared" si="325"/>
        <v>0</v>
      </c>
      <c r="DH205" s="324">
        <f t="shared" si="326"/>
        <v>0</v>
      </c>
      <c r="DI205" s="325">
        <f t="shared" si="327"/>
        <v>0</v>
      </c>
      <c r="DJ205" s="177"/>
      <c r="DK205" s="315">
        <f t="shared" si="328"/>
        <v>0</v>
      </c>
      <c r="DL205" s="315">
        <f t="shared" si="329"/>
        <v>0</v>
      </c>
      <c r="DM205" s="315">
        <f t="shared" si="330"/>
        <v>0</v>
      </c>
      <c r="DN205" s="415"/>
      <c r="DO205" s="416"/>
      <c r="DP205" s="416"/>
      <c r="DQ205" s="416"/>
      <c r="DR205" s="417"/>
      <c r="DS205" s="416"/>
      <c r="DT205" s="416"/>
      <c r="DU205" s="416"/>
      <c r="DV205" s="418"/>
      <c r="DW205" s="416"/>
      <c r="DX205" s="416"/>
      <c r="DY205" s="419"/>
      <c r="DZ205" s="419"/>
      <c r="EA205" s="420"/>
      <c r="EB205" s="313"/>
      <c r="EC205" s="329" t="s">
        <v>133</v>
      </c>
      <c r="EF205" s="330">
        <f>'Datos Mes'!$B$23</f>
        <v>7000</v>
      </c>
      <c r="EG205" s="330">
        <f t="shared" si="331"/>
        <v>0</v>
      </c>
      <c r="EH205" s="330">
        <f t="shared" si="332"/>
        <v>0</v>
      </c>
      <c r="EI205" s="330" t="e">
        <f t="shared" si="333"/>
        <v>#DIV/0!</v>
      </c>
      <c r="EJ205" s="330" t="e">
        <f t="shared" si="334"/>
        <v>#DIV/0!</v>
      </c>
      <c r="EK205" s="330">
        <f t="shared" si="335"/>
        <v>0</v>
      </c>
      <c r="EL205" s="330">
        <f t="shared" si="336"/>
        <v>0</v>
      </c>
      <c r="EM205" s="330">
        <f t="shared" si="337"/>
        <v>0</v>
      </c>
      <c r="EN205" s="330">
        <f>'Datos Mes'!$B$24*AL205</f>
        <v>0</v>
      </c>
      <c r="EO205" s="330" t="e">
        <f>IF(SUM(EH205:EN205)&gt;'Datos Mes'!$B$21,'Datos Mes'!$B$21,SUM(EH205:EN205))</f>
        <v>#DIV/0!</v>
      </c>
      <c r="EP205" s="330" t="e">
        <f>IF(SUM(EH205:EN205)&gt;'Datos Mes'!$B$21,SUM(EH205:EN205)-EO205,0)</f>
        <v>#DIV/0!</v>
      </c>
      <c r="EQ205" s="330"/>
      <c r="ER205" s="330" t="e">
        <f>LOOKUP(EO205/AL205,'Datos Mes'!$B$75:$B$82,'Datos Mes'!$C$75:$C$82)*EQ205</f>
        <v>#DIV/0!</v>
      </c>
      <c r="ES205" s="330">
        <f>'Datos Mes'!$B$25*$AQ205</f>
        <v>0</v>
      </c>
      <c r="ET205" s="330">
        <f>'Datos Mes'!$B$26*$AQ205</f>
        <v>0</v>
      </c>
      <c r="EU205" s="330">
        <f t="shared" si="338"/>
        <v>0</v>
      </c>
      <c r="EV205" s="331" t="e">
        <f t="shared" si="339"/>
        <v>#DIV/0!</v>
      </c>
      <c r="EW205" s="455" t="s">
        <v>244</v>
      </c>
      <c r="EX205" s="457"/>
      <c r="EY205" s="331" t="e">
        <f>'Datos Mes'!$B$28*EO205</f>
        <v>#DIV/0!</v>
      </c>
      <c r="EZ205" s="331" t="e">
        <f>IF(EX205*'Datos Mes'!$B$19-EY205&gt;0,EX205*'Datos Mes'!$B$19-EY205,0)</f>
        <v>#DIV/0!</v>
      </c>
      <c r="FA205" s="456" t="s">
        <v>233</v>
      </c>
      <c r="FB205" s="455" t="s">
        <v>245</v>
      </c>
      <c r="FC205" s="333"/>
      <c r="FD205" s="331" t="e">
        <f t="shared" si="340"/>
        <v>#DIV/0!</v>
      </c>
      <c r="FE205" s="331" t="e">
        <f>IF(SUM(EH205:EN205)&gt;'Datos Mes'!$B$22,'Datos Mes'!$B$22,SUM(EH205:EN205))</f>
        <v>#DIV/0!</v>
      </c>
      <c r="FF205" s="331" t="e">
        <f>FE205*'Datos Mes'!$B$30</f>
        <v>#DIV/0!</v>
      </c>
      <c r="FG205" s="331" t="e">
        <f t="shared" si="341"/>
        <v>#DIV/0!</v>
      </c>
      <c r="FH205" s="331" t="e">
        <f t="shared" si="342"/>
        <v>#DIV/0!</v>
      </c>
      <c r="FI205" s="334" t="e">
        <f>LOOKUP(FH205,'Datos Mes'!$B$54:$B$69,'Datos Mes'!$C$54:$C$69)</f>
        <v>#DIV/0!</v>
      </c>
      <c r="FJ205" s="331" t="e">
        <f>LOOKUP(FH205,'Datos Mes'!$B$54:$B$69,'Datos Mes'!$E$54:$E$69)</f>
        <v>#DIV/0!</v>
      </c>
      <c r="FK205" s="331" t="e">
        <f t="shared" si="343"/>
        <v>#DIV/0!</v>
      </c>
      <c r="FL205" s="331">
        <f t="shared" si="344"/>
        <v>0</v>
      </c>
      <c r="FM205" s="331">
        <f t="shared" si="345"/>
        <v>0</v>
      </c>
      <c r="FN205" s="331">
        <f t="shared" si="346"/>
        <v>0</v>
      </c>
      <c r="FO205" s="331" t="e">
        <f t="shared" si="347"/>
        <v>#DIV/0!</v>
      </c>
      <c r="FP205" s="331" t="e">
        <f t="shared" si="348"/>
        <v>#DIV/0!</v>
      </c>
      <c r="FQ205" s="335" t="e">
        <f t="shared" si="349"/>
        <v>#DIV/0!</v>
      </c>
      <c r="FS205" s="331" t="e">
        <f t="shared" si="350"/>
        <v>#DIV/0!</v>
      </c>
      <c r="FT205" s="331" t="e">
        <f>IF($FB205="Activo",LOOKUP($FA205,'Datos Mes'!$A$87:$A$92,'Datos Mes'!$C$87:$C$92),0)*$EO205</f>
        <v>#DIV/0!</v>
      </c>
      <c r="FU205" s="331" t="e">
        <f>IF($FB205="Activo",'Datos Mes'!$B$31,0)*$EO205</f>
        <v>#DIV/0!</v>
      </c>
      <c r="FV205" s="331" t="e">
        <f>'Datos Mes'!$B$32*$EO205</f>
        <v>#DIV/0!</v>
      </c>
      <c r="FW205" s="331" t="e">
        <f>'Datos Mes'!$D$28*$EO205</f>
        <v>#DIV/0!</v>
      </c>
      <c r="FX205" s="331" t="e">
        <f t="shared" si="351"/>
        <v>#DIV/0!</v>
      </c>
      <c r="FY205" s="331" t="e">
        <f t="shared" si="357"/>
        <v>#DIV/0!</v>
      </c>
      <c r="FZ205" s="331" t="e">
        <f t="shared" si="358"/>
        <v>#DIV/0!</v>
      </c>
      <c r="GA205" s="331">
        <f>(AS205+'Datos Mes'!B$24)*30/12</f>
        <v>9035.326086956522</v>
      </c>
      <c r="GB205" s="331" t="e">
        <f t="shared" si="352"/>
        <v>#DIV/0!</v>
      </c>
      <c r="GC205" s="331" t="e">
        <f t="shared" si="353"/>
        <v>#DIV/0!</v>
      </c>
      <c r="GD205" s="333" t="e">
        <f t="shared" si="354"/>
        <v>#DIV/0!</v>
      </c>
    </row>
    <row r="206" spans="1:186" s="329" customFormat="1" ht="15.75" customHeight="1">
      <c r="A206" s="421"/>
      <c r="B206" s="421"/>
      <c r="C206" s="311">
        <f t="shared" si="359"/>
        <v>0</v>
      </c>
      <c r="D206" s="429"/>
      <c r="E206" s="429"/>
      <c r="F206" s="429"/>
      <c r="G206" s="429"/>
      <c r="H206" s="429"/>
      <c r="I206" s="429"/>
      <c r="J206" s="429"/>
      <c r="K206" s="429"/>
      <c r="L206" s="429"/>
      <c r="M206" s="429"/>
      <c r="N206" s="429"/>
      <c r="O206" s="429"/>
      <c r="P206" s="429"/>
      <c r="Q206" s="429"/>
      <c r="R206" s="312"/>
      <c r="S206" s="430"/>
      <c r="T206" s="429"/>
      <c r="U206" s="429"/>
      <c r="V206" s="429"/>
      <c r="W206" s="429"/>
      <c r="X206" s="429"/>
      <c r="Y206" s="429"/>
      <c r="Z206" s="429"/>
      <c r="AA206" s="429"/>
      <c r="AB206" s="429"/>
      <c r="AC206" s="429"/>
      <c r="AD206" s="429"/>
      <c r="AE206" s="429"/>
      <c r="AF206" s="429"/>
      <c r="AG206" s="429"/>
      <c r="AH206" s="429"/>
      <c r="AI206" s="431"/>
      <c r="AJ206" s="328"/>
      <c r="AK206" s="314">
        <f t="shared" si="313"/>
        <v>0</v>
      </c>
      <c r="AL206" s="469">
        <f t="shared" si="314"/>
        <v>0</v>
      </c>
      <c r="AM206" s="469">
        <f t="shared" si="315"/>
        <v>0</v>
      </c>
      <c r="AN206" s="470">
        <f t="shared" si="316"/>
        <v>0</v>
      </c>
      <c r="AO206" s="469">
        <f t="shared" si="355"/>
        <v>0</v>
      </c>
      <c r="AP206" s="469">
        <f t="shared" si="356"/>
        <v>0</v>
      </c>
      <c r="AQ206" s="471">
        <f t="shared" si="317"/>
        <v>0</v>
      </c>
      <c r="AR206" s="472">
        <f t="shared" si="360"/>
        <v>0</v>
      </c>
      <c r="AS206" s="422"/>
      <c r="AT206" s="423">
        <f t="shared" si="318"/>
        <v>0</v>
      </c>
      <c r="AU206" s="422"/>
      <c r="AV206" s="315">
        <f t="shared" si="319"/>
        <v>0</v>
      </c>
      <c r="AW206" s="422"/>
      <c r="AX206" s="422"/>
      <c r="AY206" s="315">
        <f t="shared" si="320"/>
        <v>0</v>
      </c>
      <c r="AZ206" s="315">
        <f>(AQ206)*'Datos Mes'!$B$27+DB206</f>
        <v>0</v>
      </c>
      <c r="BA206" s="421"/>
      <c r="BB206" s="427"/>
      <c r="BC206" s="438"/>
      <c r="BF206" s="473"/>
      <c r="BG206" s="317">
        <f>(COUNTIF($D206:$AI206,"LL")+DL206)*(AS206-'Datos Mes'!$B$23)</f>
        <v>0</v>
      </c>
      <c r="BH206" s="474">
        <f t="shared" si="321"/>
        <v>0</v>
      </c>
      <c r="BI206" s="402"/>
      <c r="BJ206" s="403"/>
      <c r="BK206" s="403"/>
      <c r="BL206" s="403"/>
      <c r="BM206" s="403"/>
      <c r="BN206" s="403"/>
      <c r="BO206" s="403"/>
      <c r="BP206" s="403"/>
      <c r="BQ206" s="403"/>
      <c r="BR206" s="403"/>
      <c r="BS206" s="403"/>
      <c r="BT206" s="404"/>
      <c r="BU206" s="404"/>
      <c r="BV206" s="404"/>
      <c r="BW206" s="405"/>
      <c r="BX206" s="406"/>
      <c r="BY206" s="403"/>
      <c r="BZ206" s="403"/>
      <c r="CA206" s="407"/>
      <c r="CB206" s="407"/>
      <c r="CC206" s="408"/>
      <c r="CD206" s="408"/>
      <c r="CE206" s="408"/>
      <c r="CF206" s="408"/>
      <c r="CG206" s="408"/>
      <c r="CH206" s="407"/>
      <c r="CI206" s="407"/>
      <c r="CJ206" s="408"/>
      <c r="CK206" s="408"/>
      <c r="CL206" s="408"/>
      <c r="CM206" s="408"/>
      <c r="CN206" s="408"/>
      <c r="CO206" s="407"/>
      <c r="CP206" s="409"/>
      <c r="CQ206" s="410"/>
      <c r="CR206" s="411"/>
      <c r="CS206" s="410"/>
      <c r="CT206" s="410"/>
      <c r="CU206" s="410"/>
      <c r="CV206" s="410"/>
      <c r="CW206" s="410"/>
      <c r="CX206" s="404"/>
      <c r="CY206" s="404"/>
      <c r="CZ206" s="320">
        <f t="shared" si="322"/>
        <v>0</v>
      </c>
      <c r="DA206" s="321"/>
      <c r="DB206" s="414"/>
      <c r="DC206" s="322">
        <f t="shared" si="323"/>
        <v>0</v>
      </c>
      <c r="DD206" s="413"/>
      <c r="DE206" s="414"/>
      <c r="DF206" s="323">
        <f t="shared" si="324"/>
        <v>0</v>
      </c>
      <c r="DG206" s="323">
        <f t="shared" si="325"/>
        <v>0</v>
      </c>
      <c r="DH206" s="324">
        <f t="shared" si="326"/>
        <v>0</v>
      </c>
      <c r="DI206" s="325">
        <f t="shared" si="327"/>
        <v>0</v>
      </c>
      <c r="DJ206" s="177"/>
      <c r="DK206" s="315">
        <f t="shared" si="328"/>
        <v>0</v>
      </c>
      <c r="DL206" s="315">
        <f t="shared" si="329"/>
        <v>0</v>
      </c>
      <c r="DM206" s="315">
        <f t="shared" si="330"/>
        <v>0</v>
      </c>
      <c r="DN206" s="415"/>
      <c r="DO206" s="416"/>
      <c r="DP206" s="416"/>
      <c r="DQ206" s="416"/>
      <c r="DR206" s="417"/>
      <c r="DS206" s="416"/>
      <c r="DT206" s="416"/>
      <c r="DU206" s="416"/>
      <c r="DV206" s="418"/>
      <c r="DW206" s="416"/>
      <c r="DX206" s="416"/>
      <c r="DY206" s="419"/>
      <c r="DZ206" s="419"/>
      <c r="EA206" s="420"/>
      <c r="EB206" s="313"/>
      <c r="EC206" s="329" t="s">
        <v>133</v>
      </c>
      <c r="EF206" s="330">
        <f>'Datos Mes'!$B$23</f>
        <v>7000</v>
      </c>
      <c r="EG206" s="330">
        <f t="shared" si="331"/>
        <v>0</v>
      </c>
      <c r="EH206" s="330">
        <f t="shared" si="332"/>
        <v>0</v>
      </c>
      <c r="EI206" s="330" t="e">
        <f t="shared" si="333"/>
        <v>#DIV/0!</v>
      </c>
      <c r="EJ206" s="330" t="e">
        <f t="shared" si="334"/>
        <v>#DIV/0!</v>
      </c>
      <c r="EK206" s="330">
        <f t="shared" si="335"/>
        <v>0</v>
      </c>
      <c r="EL206" s="330">
        <f t="shared" si="336"/>
        <v>0</v>
      </c>
      <c r="EM206" s="330">
        <f t="shared" si="337"/>
        <v>0</v>
      </c>
      <c r="EN206" s="330">
        <f>'Datos Mes'!$B$24*AL206</f>
        <v>0</v>
      </c>
      <c r="EO206" s="330" t="e">
        <f>IF(SUM(EH206:EN206)&gt;'Datos Mes'!$B$21,'Datos Mes'!$B$21,SUM(EH206:EN206))</f>
        <v>#DIV/0!</v>
      </c>
      <c r="EP206" s="330" t="e">
        <f>IF(SUM(EH206:EN206)&gt;'Datos Mes'!$B$21,SUM(EH206:EN206)-EO206,0)</f>
        <v>#DIV/0!</v>
      </c>
      <c r="EQ206" s="330"/>
      <c r="ER206" s="330" t="e">
        <f>LOOKUP(EO206/AL206,'Datos Mes'!$B$75:$B$82,'Datos Mes'!$C$75:$C$82)*EQ206</f>
        <v>#DIV/0!</v>
      </c>
      <c r="ES206" s="330">
        <f>'Datos Mes'!$B$25*$AQ206</f>
        <v>0</v>
      </c>
      <c r="ET206" s="330">
        <f>'Datos Mes'!$B$26*$AQ206</f>
        <v>0</v>
      </c>
      <c r="EU206" s="330">
        <f t="shared" si="338"/>
        <v>0</v>
      </c>
      <c r="EV206" s="331" t="e">
        <f t="shared" si="339"/>
        <v>#DIV/0!</v>
      </c>
      <c r="EW206" s="455" t="s">
        <v>244</v>
      </c>
      <c r="EX206" s="457"/>
      <c r="EY206" s="331" t="e">
        <f>'Datos Mes'!$B$28*EO206</f>
        <v>#DIV/0!</v>
      </c>
      <c r="EZ206" s="331" t="e">
        <f>IF(EX206*'Datos Mes'!$B$19-EY206&gt;0,EX206*'Datos Mes'!$B$19-EY206,0)</f>
        <v>#DIV/0!</v>
      </c>
      <c r="FA206" s="456" t="s">
        <v>233</v>
      </c>
      <c r="FB206" s="455" t="s">
        <v>245</v>
      </c>
      <c r="FC206" s="333"/>
      <c r="FD206" s="331" t="e">
        <f t="shared" si="340"/>
        <v>#DIV/0!</v>
      </c>
      <c r="FE206" s="331" t="e">
        <f>IF(SUM(EH206:EN206)&gt;'Datos Mes'!$B$22,'Datos Mes'!$B$22,SUM(EH206:EN206))</f>
        <v>#DIV/0!</v>
      </c>
      <c r="FF206" s="331" t="e">
        <f>FE206*'Datos Mes'!$B$30</f>
        <v>#DIV/0!</v>
      </c>
      <c r="FG206" s="331" t="e">
        <f t="shared" si="341"/>
        <v>#DIV/0!</v>
      </c>
      <c r="FH206" s="331" t="e">
        <f t="shared" si="342"/>
        <v>#DIV/0!</v>
      </c>
      <c r="FI206" s="334" t="e">
        <f>LOOKUP(FH206,'Datos Mes'!$B$54:$B$69,'Datos Mes'!$C$54:$C$69)</f>
        <v>#DIV/0!</v>
      </c>
      <c r="FJ206" s="331" t="e">
        <f>LOOKUP(FH206,'Datos Mes'!$B$54:$B$69,'Datos Mes'!$E$54:$E$69)</f>
        <v>#DIV/0!</v>
      </c>
      <c r="FK206" s="331" t="e">
        <f t="shared" si="343"/>
        <v>#DIV/0!</v>
      </c>
      <c r="FL206" s="331">
        <f t="shared" si="344"/>
        <v>0</v>
      </c>
      <c r="FM206" s="331">
        <f t="shared" si="345"/>
        <v>0</v>
      </c>
      <c r="FN206" s="331">
        <f t="shared" si="346"/>
        <v>0</v>
      </c>
      <c r="FO206" s="331" t="e">
        <f t="shared" si="347"/>
        <v>#DIV/0!</v>
      </c>
      <c r="FP206" s="331" t="e">
        <f t="shared" si="348"/>
        <v>#DIV/0!</v>
      </c>
      <c r="FQ206" s="335" t="e">
        <f t="shared" si="349"/>
        <v>#DIV/0!</v>
      </c>
      <c r="FS206" s="331" t="e">
        <f t="shared" si="350"/>
        <v>#DIV/0!</v>
      </c>
      <c r="FT206" s="331" t="e">
        <f>IF($FB206="Activo",LOOKUP($FA206,'Datos Mes'!$A$87:$A$92,'Datos Mes'!$C$87:$C$92),0)*$EO206</f>
        <v>#DIV/0!</v>
      </c>
      <c r="FU206" s="331" t="e">
        <f>IF($FB206="Activo",'Datos Mes'!$B$31,0)*$EO206</f>
        <v>#DIV/0!</v>
      </c>
      <c r="FV206" s="331" t="e">
        <f>'Datos Mes'!$B$32*$EO206</f>
        <v>#DIV/0!</v>
      </c>
      <c r="FW206" s="331" t="e">
        <f>'Datos Mes'!$D$28*$EO206</f>
        <v>#DIV/0!</v>
      </c>
      <c r="FX206" s="331" t="e">
        <f t="shared" si="351"/>
        <v>#DIV/0!</v>
      </c>
      <c r="FY206" s="331" t="e">
        <f t="shared" si="357"/>
        <v>#DIV/0!</v>
      </c>
      <c r="FZ206" s="331" t="e">
        <f t="shared" si="358"/>
        <v>#DIV/0!</v>
      </c>
      <c r="GA206" s="331">
        <f>(AS206+'Datos Mes'!B$24)*30/12</f>
        <v>9035.326086956522</v>
      </c>
      <c r="GB206" s="331" t="e">
        <f t="shared" si="352"/>
        <v>#DIV/0!</v>
      </c>
      <c r="GC206" s="331" t="e">
        <f t="shared" si="353"/>
        <v>#DIV/0!</v>
      </c>
      <c r="GD206" s="333" t="e">
        <f t="shared" si="354"/>
        <v>#DIV/0!</v>
      </c>
    </row>
    <row r="207" spans="1:186" s="329" customFormat="1" ht="15.75" customHeight="1">
      <c r="A207" s="421"/>
      <c r="B207" s="421"/>
      <c r="C207" s="311">
        <f t="shared" si="359"/>
        <v>0</v>
      </c>
      <c r="D207" s="429"/>
      <c r="E207" s="429"/>
      <c r="F207" s="429"/>
      <c r="G207" s="429"/>
      <c r="H207" s="429"/>
      <c r="I207" s="429"/>
      <c r="J207" s="429"/>
      <c r="K207" s="429"/>
      <c r="L207" s="429"/>
      <c r="M207" s="429"/>
      <c r="N207" s="429"/>
      <c r="O207" s="429"/>
      <c r="P207" s="429"/>
      <c r="Q207" s="429"/>
      <c r="R207" s="312"/>
      <c r="S207" s="430"/>
      <c r="T207" s="429"/>
      <c r="U207" s="429"/>
      <c r="V207" s="429"/>
      <c r="W207" s="429"/>
      <c r="X207" s="429"/>
      <c r="Y207" s="429"/>
      <c r="Z207" s="429"/>
      <c r="AA207" s="429"/>
      <c r="AB207" s="429"/>
      <c r="AC207" s="429"/>
      <c r="AD207" s="429"/>
      <c r="AE207" s="429"/>
      <c r="AF207" s="429"/>
      <c r="AG207" s="429"/>
      <c r="AH207" s="429"/>
      <c r="AI207" s="431"/>
      <c r="AJ207" s="328"/>
      <c r="AK207" s="314">
        <f t="shared" si="313"/>
        <v>0</v>
      </c>
      <c r="AL207" s="469">
        <f t="shared" si="314"/>
        <v>0</v>
      </c>
      <c r="AM207" s="469">
        <f t="shared" si="315"/>
        <v>0</v>
      </c>
      <c r="AN207" s="470">
        <f t="shared" si="316"/>
        <v>0</v>
      </c>
      <c r="AO207" s="469">
        <f t="shared" si="355"/>
        <v>0</v>
      </c>
      <c r="AP207" s="469">
        <f t="shared" si="356"/>
        <v>0</v>
      </c>
      <c r="AQ207" s="471">
        <f t="shared" si="317"/>
        <v>0</v>
      </c>
      <c r="AR207" s="472">
        <f t="shared" si="360"/>
        <v>0</v>
      </c>
      <c r="AS207" s="422"/>
      <c r="AT207" s="423">
        <f t="shared" si="318"/>
        <v>0</v>
      </c>
      <c r="AU207" s="422"/>
      <c r="AV207" s="315">
        <f t="shared" si="319"/>
        <v>0</v>
      </c>
      <c r="AW207" s="422"/>
      <c r="AX207" s="422"/>
      <c r="AY207" s="315">
        <f t="shared" si="320"/>
        <v>0</v>
      </c>
      <c r="AZ207" s="315">
        <f>(AQ207)*'Datos Mes'!$B$27+DB207</f>
        <v>0</v>
      </c>
      <c r="BA207" s="421"/>
      <c r="BB207" s="427"/>
      <c r="BC207" s="438"/>
      <c r="BF207" s="473"/>
      <c r="BG207" s="317">
        <f>(COUNTIF($D207:$AI207,"LL")+DL207)*(AS207-'Datos Mes'!$B$23)</f>
        <v>0</v>
      </c>
      <c r="BH207" s="474">
        <f t="shared" si="321"/>
        <v>0</v>
      </c>
      <c r="BI207" s="402"/>
      <c r="BJ207" s="403"/>
      <c r="BK207" s="403"/>
      <c r="BL207" s="403"/>
      <c r="BM207" s="403"/>
      <c r="BN207" s="403"/>
      <c r="BO207" s="403"/>
      <c r="BP207" s="403"/>
      <c r="BQ207" s="403"/>
      <c r="BR207" s="403"/>
      <c r="BS207" s="403"/>
      <c r="BT207" s="404"/>
      <c r="BU207" s="404"/>
      <c r="BV207" s="404"/>
      <c r="BW207" s="405"/>
      <c r="BX207" s="406"/>
      <c r="BY207" s="403"/>
      <c r="BZ207" s="403"/>
      <c r="CA207" s="407"/>
      <c r="CB207" s="407"/>
      <c r="CC207" s="408"/>
      <c r="CD207" s="408"/>
      <c r="CE207" s="408"/>
      <c r="CF207" s="408"/>
      <c r="CG207" s="408"/>
      <c r="CH207" s="407"/>
      <c r="CI207" s="407"/>
      <c r="CJ207" s="408"/>
      <c r="CK207" s="408"/>
      <c r="CL207" s="408"/>
      <c r="CM207" s="408"/>
      <c r="CN207" s="408"/>
      <c r="CO207" s="407"/>
      <c r="CP207" s="409"/>
      <c r="CQ207" s="410"/>
      <c r="CR207" s="411"/>
      <c r="CS207" s="410"/>
      <c r="CT207" s="410"/>
      <c r="CU207" s="410"/>
      <c r="CV207" s="410"/>
      <c r="CW207" s="410"/>
      <c r="CX207" s="404"/>
      <c r="CY207" s="404"/>
      <c r="CZ207" s="320">
        <f t="shared" si="322"/>
        <v>0</v>
      </c>
      <c r="DA207" s="321"/>
      <c r="DB207" s="414"/>
      <c r="DC207" s="322">
        <f t="shared" si="323"/>
        <v>0</v>
      </c>
      <c r="DD207" s="413"/>
      <c r="DE207" s="414"/>
      <c r="DF207" s="323">
        <f t="shared" si="324"/>
        <v>0</v>
      </c>
      <c r="DG207" s="323">
        <f t="shared" si="325"/>
        <v>0</v>
      </c>
      <c r="DH207" s="324">
        <f t="shared" si="326"/>
        <v>0</v>
      </c>
      <c r="DI207" s="325">
        <f t="shared" si="327"/>
        <v>0</v>
      </c>
      <c r="DJ207" s="177"/>
      <c r="DK207" s="315">
        <f t="shared" si="328"/>
        <v>0</v>
      </c>
      <c r="DL207" s="315">
        <f t="shared" si="329"/>
        <v>0</v>
      </c>
      <c r="DM207" s="315">
        <f t="shared" si="330"/>
        <v>0</v>
      </c>
      <c r="DN207" s="415"/>
      <c r="DO207" s="416"/>
      <c r="DP207" s="416"/>
      <c r="DQ207" s="416"/>
      <c r="DR207" s="417"/>
      <c r="DS207" s="416"/>
      <c r="DT207" s="416"/>
      <c r="DU207" s="416"/>
      <c r="DV207" s="418"/>
      <c r="DW207" s="416"/>
      <c r="DX207" s="416"/>
      <c r="DY207" s="419"/>
      <c r="DZ207" s="419"/>
      <c r="EA207" s="420"/>
      <c r="EB207" s="313"/>
      <c r="EC207" s="329" t="s">
        <v>133</v>
      </c>
      <c r="EF207" s="330">
        <f>'Datos Mes'!$B$23</f>
        <v>7000</v>
      </c>
      <c r="EG207" s="330">
        <f t="shared" si="331"/>
        <v>0</v>
      </c>
      <c r="EH207" s="330">
        <f t="shared" si="332"/>
        <v>0</v>
      </c>
      <c r="EI207" s="330" t="e">
        <f t="shared" si="333"/>
        <v>#DIV/0!</v>
      </c>
      <c r="EJ207" s="330" t="e">
        <f t="shared" si="334"/>
        <v>#DIV/0!</v>
      </c>
      <c r="EK207" s="330">
        <f t="shared" si="335"/>
        <v>0</v>
      </c>
      <c r="EL207" s="330">
        <f t="shared" si="336"/>
        <v>0</v>
      </c>
      <c r="EM207" s="330">
        <f t="shared" si="337"/>
        <v>0</v>
      </c>
      <c r="EN207" s="330">
        <f>'Datos Mes'!$B$24*AL207</f>
        <v>0</v>
      </c>
      <c r="EO207" s="330" t="e">
        <f>IF(SUM(EH207:EN207)&gt;'Datos Mes'!$B$21,'Datos Mes'!$B$21,SUM(EH207:EN207))</f>
        <v>#DIV/0!</v>
      </c>
      <c r="EP207" s="330" t="e">
        <f>IF(SUM(EH207:EN207)&gt;'Datos Mes'!$B$21,SUM(EH207:EN207)-EO207,0)</f>
        <v>#DIV/0!</v>
      </c>
      <c r="EQ207" s="330"/>
      <c r="ER207" s="330" t="e">
        <f>LOOKUP(EO207/AL207,'Datos Mes'!$B$75:$B$82,'Datos Mes'!$C$75:$C$82)*EQ207</f>
        <v>#DIV/0!</v>
      </c>
      <c r="ES207" s="330">
        <f>'Datos Mes'!$B$25*$AQ207</f>
        <v>0</v>
      </c>
      <c r="ET207" s="330">
        <f>'Datos Mes'!$B$26*$AQ207</f>
        <v>0</v>
      </c>
      <c r="EU207" s="330">
        <f t="shared" si="338"/>
        <v>0</v>
      </c>
      <c r="EV207" s="331" t="e">
        <f t="shared" si="339"/>
        <v>#DIV/0!</v>
      </c>
      <c r="EW207" s="455" t="s">
        <v>244</v>
      </c>
      <c r="EX207" s="457"/>
      <c r="EY207" s="331" t="e">
        <f>'Datos Mes'!$B$28*EO207</f>
        <v>#DIV/0!</v>
      </c>
      <c r="EZ207" s="331" t="e">
        <f>IF(EX207*'Datos Mes'!$B$19-EY207&gt;0,EX207*'Datos Mes'!$B$19-EY207,0)</f>
        <v>#DIV/0!</v>
      </c>
      <c r="FA207" s="456" t="s">
        <v>233</v>
      </c>
      <c r="FB207" s="455" t="s">
        <v>245</v>
      </c>
      <c r="FC207" s="333"/>
      <c r="FD207" s="331" t="e">
        <f t="shared" si="340"/>
        <v>#DIV/0!</v>
      </c>
      <c r="FE207" s="331" t="e">
        <f>IF(SUM(EH207:EN207)&gt;'Datos Mes'!$B$22,'Datos Mes'!$B$22,SUM(EH207:EN207))</f>
        <v>#DIV/0!</v>
      </c>
      <c r="FF207" s="331" t="e">
        <f>FE207*'Datos Mes'!$B$30</f>
        <v>#DIV/0!</v>
      </c>
      <c r="FG207" s="331" t="e">
        <f t="shared" si="341"/>
        <v>#DIV/0!</v>
      </c>
      <c r="FH207" s="331" t="e">
        <f t="shared" si="342"/>
        <v>#DIV/0!</v>
      </c>
      <c r="FI207" s="334" t="e">
        <f>LOOKUP(FH207,'Datos Mes'!$B$54:$B$69,'Datos Mes'!$C$54:$C$69)</f>
        <v>#DIV/0!</v>
      </c>
      <c r="FJ207" s="331" t="e">
        <f>LOOKUP(FH207,'Datos Mes'!$B$54:$B$69,'Datos Mes'!$E$54:$E$69)</f>
        <v>#DIV/0!</v>
      </c>
      <c r="FK207" s="331" t="e">
        <f t="shared" si="343"/>
        <v>#DIV/0!</v>
      </c>
      <c r="FL207" s="331">
        <f t="shared" si="344"/>
        <v>0</v>
      </c>
      <c r="FM207" s="331">
        <f t="shared" si="345"/>
        <v>0</v>
      </c>
      <c r="FN207" s="331">
        <f t="shared" si="346"/>
        <v>0</v>
      </c>
      <c r="FO207" s="331" t="e">
        <f t="shared" si="347"/>
        <v>#DIV/0!</v>
      </c>
      <c r="FP207" s="331" t="e">
        <f t="shared" si="348"/>
        <v>#DIV/0!</v>
      </c>
      <c r="FQ207" s="335" t="e">
        <f t="shared" si="349"/>
        <v>#DIV/0!</v>
      </c>
      <c r="FS207" s="331" t="e">
        <f t="shared" si="350"/>
        <v>#DIV/0!</v>
      </c>
      <c r="FT207" s="331" t="e">
        <f>IF($FB207="Activo",LOOKUP($FA207,'Datos Mes'!$A$87:$A$92,'Datos Mes'!$C$87:$C$92),0)*$EO207</f>
        <v>#DIV/0!</v>
      </c>
      <c r="FU207" s="331" t="e">
        <f>IF($FB207="Activo",'Datos Mes'!$B$31,0)*$EO207</f>
        <v>#DIV/0!</v>
      </c>
      <c r="FV207" s="331" t="e">
        <f>'Datos Mes'!$B$32*$EO207</f>
        <v>#DIV/0!</v>
      </c>
      <c r="FW207" s="331" t="e">
        <f>'Datos Mes'!$D$28*$EO207</f>
        <v>#DIV/0!</v>
      </c>
      <c r="FX207" s="331" t="e">
        <f t="shared" si="351"/>
        <v>#DIV/0!</v>
      </c>
      <c r="FY207" s="331" t="e">
        <f t="shared" si="357"/>
        <v>#DIV/0!</v>
      </c>
      <c r="FZ207" s="331" t="e">
        <f t="shared" si="358"/>
        <v>#DIV/0!</v>
      </c>
      <c r="GA207" s="331">
        <f>(AS207+'Datos Mes'!B$24)*30/12</f>
        <v>9035.326086956522</v>
      </c>
      <c r="GB207" s="331" t="e">
        <f t="shared" si="352"/>
        <v>#DIV/0!</v>
      </c>
      <c r="GC207" s="331" t="e">
        <f t="shared" si="353"/>
        <v>#DIV/0!</v>
      </c>
      <c r="GD207" s="333" t="e">
        <f t="shared" si="354"/>
        <v>#DIV/0!</v>
      </c>
    </row>
    <row r="208" spans="1:186" s="329" customFormat="1" ht="15.75" customHeight="1">
      <c r="A208" s="421"/>
      <c r="B208" s="421"/>
      <c r="C208" s="311">
        <f t="shared" si="359"/>
        <v>0</v>
      </c>
      <c r="D208" s="429"/>
      <c r="E208" s="429"/>
      <c r="F208" s="429"/>
      <c r="G208" s="429"/>
      <c r="H208" s="429"/>
      <c r="I208" s="429"/>
      <c r="J208" s="429"/>
      <c r="K208" s="429"/>
      <c r="L208" s="429"/>
      <c r="M208" s="429"/>
      <c r="N208" s="429"/>
      <c r="O208" s="429"/>
      <c r="P208" s="429"/>
      <c r="Q208" s="429"/>
      <c r="R208" s="312"/>
      <c r="S208" s="430"/>
      <c r="T208" s="429"/>
      <c r="U208" s="429"/>
      <c r="V208" s="429"/>
      <c r="W208" s="429"/>
      <c r="X208" s="429"/>
      <c r="Y208" s="429"/>
      <c r="Z208" s="429"/>
      <c r="AA208" s="429"/>
      <c r="AB208" s="429"/>
      <c r="AC208" s="429"/>
      <c r="AD208" s="429"/>
      <c r="AE208" s="429"/>
      <c r="AF208" s="429"/>
      <c r="AG208" s="429"/>
      <c r="AH208" s="429"/>
      <c r="AI208" s="431"/>
      <c r="AJ208" s="328"/>
      <c r="AK208" s="314">
        <f t="shared" si="313"/>
        <v>0</v>
      </c>
      <c r="AL208" s="469">
        <f t="shared" si="314"/>
        <v>0</v>
      </c>
      <c r="AM208" s="469">
        <f t="shared" si="315"/>
        <v>0</v>
      </c>
      <c r="AN208" s="470">
        <f t="shared" si="316"/>
        <v>0</v>
      </c>
      <c r="AO208" s="469">
        <f t="shared" si="355"/>
        <v>0</v>
      </c>
      <c r="AP208" s="469">
        <f t="shared" si="356"/>
        <v>0</v>
      </c>
      <c r="AQ208" s="471">
        <f t="shared" si="317"/>
        <v>0</v>
      </c>
      <c r="AR208" s="472">
        <f t="shared" si="360"/>
        <v>0</v>
      </c>
      <c r="AS208" s="422"/>
      <c r="AT208" s="423">
        <f t="shared" si="318"/>
        <v>0</v>
      </c>
      <c r="AU208" s="422"/>
      <c r="AV208" s="315">
        <f t="shared" si="319"/>
        <v>0</v>
      </c>
      <c r="AW208" s="422"/>
      <c r="AX208" s="422"/>
      <c r="AY208" s="315">
        <f t="shared" si="320"/>
        <v>0</v>
      </c>
      <c r="AZ208" s="315">
        <f>(AQ208)*'Datos Mes'!$B$27+DB208</f>
        <v>0</v>
      </c>
      <c r="BA208" s="421"/>
      <c r="BB208" s="427"/>
      <c r="BC208" s="438"/>
      <c r="BF208" s="473"/>
      <c r="BG208" s="317">
        <f>(COUNTIF($D208:$AI208,"LL")+DL208)*(AS208-'Datos Mes'!$B$23)</f>
        <v>0</v>
      </c>
      <c r="BH208" s="474">
        <f t="shared" si="321"/>
        <v>0</v>
      </c>
      <c r="BI208" s="402"/>
      <c r="BJ208" s="403"/>
      <c r="BK208" s="403"/>
      <c r="BL208" s="403"/>
      <c r="BM208" s="403"/>
      <c r="BN208" s="403"/>
      <c r="BO208" s="403"/>
      <c r="BP208" s="403"/>
      <c r="BQ208" s="403"/>
      <c r="BR208" s="403"/>
      <c r="BS208" s="403"/>
      <c r="BT208" s="404"/>
      <c r="BU208" s="404"/>
      <c r="BV208" s="404"/>
      <c r="BW208" s="405"/>
      <c r="BX208" s="406"/>
      <c r="BY208" s="403"/>
      <c r="BZ208" s="403"/>
      <c r="CA208" s="407"/>
      <c r="CB208" s="407"/>
      <c r="CC208" s="408"/>
      <c r="CD208" s="408"/>
      <c r="CE208" s="408"/>
      <c r="CF208" s="408"/>
      <c r="CG208" s="408"/>
      <c r="CH208" s="407"/>
      <c r="CI208" s="407"/>
      <c r="CJ208" s="408"/>
      <c r="CK208" s="408"/>
      <c r="CL208" s="408"/>
      <c r="CM208" s="408"/>
      <c r="CN208" s="408"/>
      <c r="CO208" s="407"/>
      <c r="CP208" s="409"/>
      <c r="CQ208" s="410"/>
      <c r="CR208" s="411"/>
      <c r="CS208" s="410"/>
      <c r="CT208" s="410"/>
      <c r="CU208" s="410"/>
      <c r="CV208" s="410"/>
      <c r="CW208" s="410"/>
      <c r="CX208" s="404"/>
      <c r="CY208" s="404"/>
      <c r="CZ208" s="320">
        <f t="shared" si="322"/>
        <v>0</v>
      </c>
      <c r="DA208" s="321"/>
      <c r="DB208" s="414"/>
      <c r="DC208" s="322">
        <f t="shared" si="323"/>
        <v>0</v>
      </c>
      <c r="DD208" s="413"/>
      <c r="DE208" s="414"/>
      <c r="DF208" s="323">
        <f t="shared" si="324"/>
        <v>0</v>
      </c>
      <c r="DG208" s="323">
        <f t="shared" si="325"/>
        <v>0</v>
      </c>
      <c r="DH208" s="324">
        <f t="shared" si="326"/>
        <v>0</v>
      </c>
      <c r="DI208" s="325">
        <f t="shared" si="327"/>
        <v>0</v>
      </c>
      <c r="DJ208" s="177"/>
      <c r="DK208" s="315">
        <f t="shared" si="328"/>
        <v>0</v>
      </c>
      <c r="DL208" s="315">
        <f t="shared" si="329"/>
        <v>0</v>
      </c>
      <c r="DM208" s="315">
        <f t="shared" si="330"/>
        <v>0</v>
      </c>
      <c r="DN208" s="415"/>
      <c r="DO208" s="416"/>
      <c r="DP208" s="416"/>
      <c r="DQ208" s="416"/>
      <c r="DR208" s="417"/>
      <c r="DS208" s="416"/>
      <c r="DT208" s="416"/>
      <c r="DU208" s="416"/>
      <c r="DV208" s="418"/>
      <c r="DW208" s="416"/>
      <c r="DX208" s="416"/>
      <c r="DY208" s="419"/>
      <c r="DZ208" s="419"/>
      <c r="EA208" s="420"/>
      <c r="EB208" s="313"/>
      <c r="EC208" s="329" t="s">
        <v>133</v>
      </c>
      <c r="EF208" s="330">
        <f>'Datos Mes'!$B$23</f>
        <v>7000</v>
      </c>
      <c r="EG208" s="330">
        <f t="shared" si="331"/>
        <v>0</v>
      </c>
      <c r="EH208" s="330">
        <f t="shared" si="332"/>
        <v>0</v>
      </c>
      <c r="EI208" s="330" t="e">
        <f t="shared" si="333"/>
        <v>#DIV/0!</v>
      </c>
      <c r="EJ208" s="330" t="e">
        <f t="shared" si="334"/>
        <v>#DIV/0!</v>
      </c>
      <c r="EK208" s="330">
        <f t="shared" si="335"/>
        <v>0</v>
      </c>
      <c r="EL208" s="330">
        <f t="shared" si="336"/>
        <v>0</v>
      </c>
      <c r="EM208" s="330">
        <f t="shared" si="337"/>
        <v>0</v>
      </c>
      <c r="EN208" s="330">
        <f>'Datos Mes'!$B$24*AL208</f>
        <v>0</v>
      </c>
      <c r="EO208" s="330" t="e">
        <f>IF(SUM(EH208:EN208)&gt;'Datos Mes'!$B$21,'Datos Mes'!$B$21,SUM(EH208:EN208))</f>
        <v>#DIV/0!</v>
      </c>
      <c r="EP208" s="330" t="e">
        <f>IF(SUM(EH208:EN208)&gt;'Datos Mes'!$B$21,SUM(EH208:EN208)-EO208,0)</f>
        <v>#DIV/0!</v>
      </c>
      <c r="EQ208" s="330"/>
      <c r="ER208" s="330" t="e">
        <f>LOOKUP(EO208/AL208,'Datos Mes'!$B$75:$B$82,'Datos Mes'!$C$75:$C$82)*EQ208</f>
        <v>#DIV/0!</v>
      </c>
      <c r="ES208" s="330">
        <f>'Datos Mes'!$B$25*$AQ208</f>
        <v>0</v>
      </c>
      <c r="ET208" s="330">
        <f>'Datos Mes'!$B$26*$AQ208</f>
        <v>0</v>
      </c>
      <c r="EU208" s="330">
        <f t="shared" si="338"/>
        <v>0</v>
      </c>
      <c r="EV208" s="331" t="e">
        <f t="shared" si="339"/>
        <v>#DIV/0!</v>
      </c>
      <c r="EW208" s="455" t="s">
        <v>244</v>
      </c>
      <c r="EX208" s="457"/>
      <c r="EY208" s="331" t="e">
        <f>'Datos Mes'!$B$28*EO208</f>
        <v>#DIV/0!</v>
      </c>
      <c r="EZ208" s="331" t="e">
        <f>IF(EX208*'Datos Mes'!$B$19-EY208&gt;0,EX208*'Datos Mes'!$B$19-EY208,0)</f>
        <v>#DIV/0!</v>
      </c>
      <c r="FA208" s="456" t="s">
        <v>233</v>
      </c>
      <c r="FB208" s="455" t="s">
        <v>245</v>
      </c>
      <c r="FC208" s="333"/>
      <c r="FD208" s="331" t="e">
        <f t="shared" si="340"/>
        <v>#DIV/0!</v>
      </c>
      <c r="FE208" s="331" t="e">
        <f>IF(SUM(EH208:EN208)&gt;'Datos Mes'!$B$22,'Datos Mes'!$B$22,SUM(EH208:EN208))</f>
        <v>#DIV/0!</v>
      </c>
      <c r="FF208" s="331" t="e">
        <f>FE208*'Datos Mes'!$B$30</f>
        <v>#DIV/0!</v>
      </c>
      <c r="FG208" s="331" t="e">
        <f t="shared" si="341"/>
        <v>#DIV/0!</v>
      </c>
      <c r="FH208" s="331" t="e">
        <f t="shared" si="342"/>
        <v>#DIV/0!</v>
      </c>
      <c r="FI208" s="334" t="e">
        <f>LOOKUP(FH208,'Datos Mes'!$B$54:$B$69,'Datos Mes'!$C$54:$C$69)</f>
        <v>#DIV/0!</v>
      </c>
      <c r="FJ208" s="331" t="e">
        <f>LOOKUP(FH208,'Datos Mes'!$B$54:$B$69,'Datos Mes'!$E$54:$E$69)</f>
        <v>#DIV/0!</v>
      </c>
      <c r="FK208" s="331" t="e">
        <f t="shared" si="343"/>
        <v>#DIV/0!</v>
      </c>
      <c r="FL208" s="331">
        <f t="shared" si="344"/>
        <v>0</v>
      </c>
      <c r="FM208" s="331">
        <f t="shared" si="345"/>
        <v>0</v>
      </c>
      <c r="FN208" s="331">
        <f t="shared" si="346"/>
        <v>0</v>
      </c>
      <c r="FO208" s="331" t="e">
        <f t="shared" si="347"/>
        <v>#DIV/0!</v>
      </c>
      <c r="FP208" s="331" t="e">
        <f t="shared" si="348"/>
        <v>#DIV/0!</v>
      </c>
      <c r="FQ208" s="335" t="e">
        <f t="shared" si="349"/>
        <v>#DIV/0!</v>
      </c>
      <c r="FS208" s="331" t="e">
        <f t="shared" si="350"/>
        <v>#DIV/0!</v>
      </c>
      <c r="FT208" s="331" t="e">
        <f>IF($FB208="Activo",LOOKUP($FA208,'Datos Mes'!$A$87:$A$92,'Datos Mes'!$C$87:$C$92),0)*$EO208</f>
        <v>#DIV/0!</v>
      </c>
      <c r="FU208" s="331" t="e">
        <f>IF($FB208="Activo",'Datos Mes'!$B$31,0)*$EO208</f>
        <v>#DIV/0!</v>
      </c>
      <c r="FV208" s="331" t="e">
        <f>'Datos Mes'!$B$32*$EO208</f>
        <v>#DIV/0!</v>
      </c>
      <c r="FW208" s="331" t="e">
        <f>'Datos Mes'!$D$28*$EO208</f>
        <v>#DIV/0!</v>
      </c>
      <c r="FX208" s="331" t="e">
        <f t="shared" si="351"/>
        <v>#DIV/0!</v>
      </c>
      <c r="FY208" s="331" t="e">
        <f t="shared" si="357"/>
        <v>#DIV/0!</v>
      </c>
      <c r="FZ208" s="331" t="e">
        <f t="shared" si="358"/>
        <v>#DIV/0!</v>
      </c>
      <c r="GA208" s="331">
        <f>(AS208+'Datos Mes'!B$24)*30/12</f>
        <v>9035.326086956522</v>
      </c>
      <c r="GB208" s="331" t="e">
        <f t="shared" si="352"/>
        <v>#DIV/0!</v>
      </c>
      <c r="GC208" s="331" t="e">
        <f t="shared" si="353"/>
        <v>#DIV/0!</v>
      </c>
      <c r="GD208" s="333" t="e">
        <f t="shared" si="354"/>
        <v>#DIV/0!</v>
      </c>
    </row>
    <row r="209" spans="1:186" s="329" customFormat="1" ht="15.75" customHeight="1">
      <c r="A209" s="421"/>
      <c r="B209" s="421"/>
      <c r="C209" s="311">
        <f t="shared" si="359"/>
        <v>0</v>
      </c>
      <c r="D209" s="429"/>
      <c r="E209" s="429"/>
      <c r="F209" s="429"/>
      <c r="G209" s="429"/>
      <c r="H209" s="429"/>
      <c r="I209" s="429"/>
      <c r="J209" s="429"/>
      <c r="K209" s="429"/>
      <c r="L209" s="429"/>
      <c r="M209" s="429"/>
      <c r="N209" s="429"/>
      <c r="O209" s="429"/>
      <c r="P209" s="429"/>
      <c r="Q209" s="429"/>
      <c r="R209" s="312"/>
      <c r="S209" s="430"/>
      <c r="T209" s="429"/>
      <c r="U209" s="429"/>
      <c r="V209" s="429"/>
      <c r="W209" s="429"/>
      <c r="X209" s="429"/>
      <c r="Y209" s="429"/>
      <c r="Z209" s="429"/>
      <c r="AA209" s="429"/>
      <c r="AB209" s="429"/>
      <c r="AC209" s="429"/>
      <c r="AD209" s="429"/>
      <c r="AE209" s="429"/>
      <c r="AF209" s="429"/>
      <c r="AG209" s="429"/>
      <c r="AH209" s="429"/>
      <c r="AI209" s="431"/>
      <c r="AJ209" s="328"/>
      <c r="AK209" s="314">
        <f t="shared" si="313"/>
        <v>0</v>
      </c>
      <c r="AL209" s="469">
        <f t="shared" si="314"/>
        <v>0</v>
      </c>
      <c r="AM209" s="469">
        <f t="shared" si="315"/>
        <v>0</v>
      </c>
      <c r="AN209" s="470">
        <f t="shared" si="316"/>
        <v>0</v>
      </c>
      <c r="AO209" s="469">
        <f t="shared" si="355"/>
        <v>0</v>
      </c>
      <c r="AP209" s="469">
        <f t="shared" si="356"/>
        <v>0</v>
      </c>
      <c r="AQ209" s="471">
        <f t="shared" si="317"/>
        <v>0</v>
      </c>
      <c r="AR209" s="472">
        <f t="shared" si="360"/>
        <v>0</v>
      </c>
      <c r="AS209" s="422"/>
      <c r="AT209" s="423">
        <f t="shared" si="318"/>
        <v>0</v>
      </c>
      <c r="AU209" s="422"/>
      <c r="AV209" s="315">
        <f t="shared" si="319"/>
        <v>0</v>
      </c>
      <c r="AW209" s="422"/>
      <c r="AX209" s="422"/>
      <c r="AY209" s="315">
        <f t="shared" si="320"/>
        <v>0</v>
      </c>
      <c r="AZ209" s="315">
        <f>(AQ209)*'Datos Mes'!$B$27+DB209</f>
        <v>0</v>
      </c>
      <c r="BA209" s="421"/>
      <c r="BB209" s="427"/>
      <c r="BC209" s="438"/>
      <c r="BF209" s="473"/>
      <c r="BG209" s="317">
        <f>(COUNTIF($D209:$AI209,"LL")+DL209)*(AS209-'Datos Mes'!$B$23)</f>
        <v>0</v>
      </c>
      <c r="BH209" s="474">
        <f t="shared" si="321"/>
        <v>0</v>
      </c>
      <c r="BI209" s="402"/>
      <c r="BJ209" s="403"/>
      <c r="BK209" s="403"/>
      <c r="BL209" s="403"/>
      <c r="BM209" s="403"/>
      <c r="BN209" s="403"/>
      <c r="BO209" s="403"/>
      <c r="BP209" s="403"/>
      <c r="BQ209" s="403"/>
      <c r="BR209" s="403"/>
      <c r="BS209" s="403"/>
      <c r="BT209" s="404"/>
      <c r="BU209" s="404"/>
      <c r="BV209" s="404"/>
      <c r="BW209" s="405"/>
      <c r="BX209" s="406"/>
      <c r="BY209" s="403"/>
      <c r="BZ209" s="403"/>
      <c r="CA209" s="407"/>
      <c r="CB209" s="407"/>
      <c r="CC209" s="408"/>
      <c r="CD209" s="408"/>
      <c r="CE209" s="408"/>
      <c r="CF209" s="408"/>
      <c r="CG209" s="408"/>
      <c r="CH209" s="407"/>
      <c r="CI209" s="407"/>
      <c r="CJ209" s="408"/>
      <c r="CK209" s="408"/>
      <c r="CL209" s="408"/>
      <c r="CM209" s="408"/>
      <c r="CN209" s="408"/>
      <c r="CO209" s="407"/>
      <c r="CP209" s="409"/>
      <c r="CQ209" s="410"/>
      <c r="CR209" s="411"/>
      <c r="CS209" s="410"/>
      <c r="CT209" s="410"/>
      <c r="CU209" s="410"/>
      <c r="CV209" s="410"/>
      <c r="CW209" s="410"/>
      <c r="CX209" s="404"/>
      <c r="CY209" s="404"/>
      <c r="CZ209" s="320">
        <f t="shared" si="322"/>
        <v>0</v>
      </c>
      <c r="DA209" s="321"/>
      <c r="DB209" s="414"/>
      <c r="DC209" s="322">
        <f t="shared" si="323"/>
        <v>0</v>
      </c>
      <c r="DD209" s="413"/>
      <c r="DE209" s="414"/>
      <c r="DF209" s="323">
        <f t="shared" si="324"/>
        <v>0</v>
      </c>
      <c r="DG209" s="323">
        <f t="shared" si="325"/>
        <v>0</v>
      </c>
      <c r="DH209" s="324">
        <f t="shared" si="326"/>
        <v>0</v>
      </c>
      <c r="DI209" s="325">
        <f t="shared" si="327"/>
        <v>0</v>
      </c>
      <c r="DJ209" s="177"/>
      <c r="DK209" s="315">
        <f t="shared" si="328"/>
        <v>0</v>
      </c>
      <c r="DL209" s="315">
        <f t="shared" si="329"/>
        <v>0</v>
      </c>
      <c r="DM209" s="315">
        <f t="shared" si="330"/>
        <v>0</v>
      </c>
      <c r="DN209" s="415"/>
      <c r="DO209" s="416"/>
      <c r="DP209" s="416"/>
      <c r="DQ209" s="416"/>
      <c r="DR209" s="417"/>
      <c r="DS209" s="416"/>
      <c r="DT209" s="416"/>
      <c r="DU209" s="416"/>
      <c r="DV209" s="418"/>
      <c r="DW209" s="416"/>
      <c r="DX209" s="416"/>
      <c r="DY209" s="419"/>
      <c r="DZ209" s="419"/>
      <c r="EA209" s="420"/>
      <c r="EB209" s="313"/>
      <c r="EC209" s="329" t="s">
        <v>133</v>
      </c>
      <c r="EF209" s="330">
        <f>'Datos Mes'!$B$23</f>
        <v>7000</v>
      </c>
      <c r="EG209" s="330">
        <f t="shared" si="331"/>
        <v>0</v>
      </c>
      <c r="EH209" s="330">
        <f t="shared" si="332"/>
        <v>0</v>
      </c>
      <c r="EI209" s="330" t="e">
        <f t="shared" si="333"/>
        <v>#DIV/0!</v>
      </c>
      <c r="EJ209" s="330" t="e">
        <f t="shared" si="334"/>
        <v>#DIV/0!</v>
      </c>
      <c r="EK209" s="330">
        <f t="shared" si="335"/>
        <v>0</v>
      </c>
      <c r="EL209" s="330">
        <f t="shared" si="336"/>
        <v>0</v>
      </c>
      <c r="EM209" s="330">
        <f t="shared" si="337"/>
        <v>0</v>
      </c>
      <c r="EN209" s="330">
        <f>'Datos Mes'!$B$24*AL209</f>
        <v>0</v>
      </c>
      <c r="EO209" s="330" t="e">
        <f>IF(SUM(EH209:EN209)&gt;'Datos Mes'!$B$21,'Datos Mes'!$B$21,SUM(EH209:EN209))</f>
        <v>#DIV/0!</v>
      </c>
      <c r="EP209" s="330" t="e">
        <f>IF(SUM(EH209:EN209)&gt;'Datos Mes'!$B$21,SUM(EH209:EN209)-EO209,0)</f>
        <v>#DIV/0!</v>
      </c>
      <c r="EQ209" s="330"/>
      <c r="ER209" s="330" t="e">
        <f>LOOKUP(EO209/AL209,'Datos Mes'!$B$75:$B$82,'Datos Mes'!$C$75:$C$82)*EQ209</f>
        <v>#DIV/0!</v>
      </c>
      <c r="ES209" s="330">
        <f>'Datos Mes'!$B$25*$AQ209</f>
        <v>0</v>
      </c>
      <c r="ET209" s="330">
        <f>'Datos Mes'!$B$26*$AQ209</f>
        <v>0</v>
      </c>
      <c r="EU209" s="330">
        <f t="shared" si="338"/>
        <v>0</v>
      </c>
      <c r="EV209" s="331" t="e">
        <f t="shared" si="339"/>
        <v>#DIV/0!</v>
      </c>
      <c r="EW209" s="455" t="s">
        <v>244</v>
      </c>
      <c r="EX209" s="457"/>
      <c r="EY209" s="331" t="e">
        <f>'Datos Mes'!$B$28*EO209</f>
        <v>#DIV/0!</v>
      </c>
      <c r="EZ209" s="331" t="e">
        <f>IF(EX209*'Datos Mes'!$B$19-EY209&gt;0,EX209*'Datos Mes'!$B$19-EY209,0)</f>
        <v>#DIV/0!</v>
      </c>
      <c r="FA209" s="456" t="s">
        <v>233</v>
      </c>
      <c r="FB209" s="455" t="s">
        <v>245</v>
      </c>
      <c r="FC209" s="333"/>
      <c r="FD209" s="331" t="e">
        <f t="shared" si="340"/>
        <v>#DIV/0!</v>
      </c>
      <c r="FE209" s="331" t="e">
        <f>IF(SUM(EH209:EN209)&gt;'Datos Mes'!$B$22,'Datos Mes'!$B$22,SUM(EH209:EN209))</f>
        <v>#DIV/0!</v>
      </c>
      <c r="FF209" s="331" t="e">
        <f>FE209*'Datos Mes'!$B$30</f>
        <v>#DIV/0!</v>
      </c>
      <c r="FG209" s="331" t="e">
        <f t="shared" si="341"/>
        <v>#DIV/0!</v>
      </c>
      <c r="FH209" s="331" t="e">
        <f t="shared" si="342"/>
        <v>#DIV/0!</v>
      </c>
      <c r="FI209" s="334" t="e">
        <f>LOOKUP(FH209,'Datos Mes'!$B$54:$B$69,'Datos Mes'!$C$54:$C$69)</f>
        <v>#DIV/0!</v>
      </c>
      <c r="FJ209" s="331" t="e">
        <f>LOOKUP(FH209,'Datos Mes'!$B$54:$B$69,'Datos Mes'!$E$54:$E$69)</f>
        <v>#DIV/0!</v>
      </c>
      <c r="FK209" s="331" t="e">
        <f t="shared" si="343"/>
        <v>#DIV/0!</v>
      </c>
      <c r="FL209" s="331">
        <f t="shared" si="344"/>
        <v>0</v>
      </c>
      <c r="FM209" s="331">
        <f t="shared" si="345"/>
        <v>0</v>
      </c>
      <c r="FN209" s="331">
        <f t="shared" si="346"/>
        <v>0</v>
      </c>
      <c r="FO209" s="331" t="e">
        <f t="shared" si="347"/>
        <v>#DIV/0!</v>
      </c>
      <c r="FP209" s="331" t="e">
        <f t="shared" si="348"/>
        <v>#DIV/0!</v>
      </c>
      <c r="FQ209" s="335" t="e">
        <f t="shared" si="349"/>
        <v>#DIV/0!</v>
      </c>
      <c r="FS209" s="331" t="e">
        <f t="shared" si="350"/>
        <v>#DIV/0!</v>
      </c>
      <c r="FT209" s="331" t="e">
        <f>IF($FB209="Activo",LOOKUP($FA209,'Datos Mes'!$A$87:$A$92,'Datos Mes'!$C$87:$C$92),0)*$EO209</f>
        <v>#DIV/0!</v>
      </c>
      <c r="FU209" s="331" t="e">
        <f>IF($FB209="Activo",'Datos Mes'!$B$31,0)*$EO209</f>
        <v>#DIV/0!</v>
      </c>
      <c r="FV209" s="331" t="e">
        <f>'Datos Mes'!$B$32*$EO209</f>
        <v>#DIV/0!</v>
      </c>
      <c r="FW209" s="331" t="e">
        <f>'Datos Mes'!$D$28*$EO209</f>
        <v>#DIV/0!</v>
      </c>
      <c r="FX209" s="331" t="e">
        <f t="shared" si="351"/>
        <v>#DIV/0!</v>
      </c>
      <c r="FY209" s="331" t="e">
        <f t="shared" si="357"/>
        <v>#DIV/0!</v>
      </c>
      <c r="FZ209" s="331" t="e">
        <f t="shared" si="358"/>
        <v>#DIV/0!</v>
      </c>
      <c r="GA209" s="331">
        <f>(AS209+'Datos Mes'!B$24)*30/12</f>
        <v>9035.326086956522</v>
      </c>
      <c r="GB209" s="331" t="e">
        <f t="shared" si="352"/>
        <v>#DIV/0!</v>
      </c>
      <c r="GC209" s="331" t="e">
        <f t="shared" si="353"/>
        <v>#DIV/0!</v>
      </c>
      <c r="GD209" s="333" t="e">
        <f t="shared" si="354"/>
        <v>#DIV/0!</v>
      </c>
    </row>
    <row r="210" spans="1:186" s="329" customFormat="1" ht="15.75" customHeight="1">
      <c r="A210" s="421"/>
      <c r="B210" s="421"/>
      <c r="C210" s="311">
        <f t="shared" si="359"/>
        <v>0</v>
      </c>
      <c r="D210" s="429"/>
      <c r="E210" s="429"/>
      <c r="F210" s="429"/>
      <c r="G210" s="429"/>
      <c r="H210" s="429"/>
      <c r="I210" s="429"/>
      <c r="J210" s="429"/>
      <c r="K210" s="429"/>
      <c r="L210" s="429"/>
      <c r="M210" s="429"/>
      <c r="N210" s="429"/>
      <c r="O210" s="429"/>
      <c r="P210" s="429"/>
      <c r="Q210" s="429"/>
      <c r="R210" s="312"/>
      <c r="S210" s="430"/>
      <c r="T210" s="429"/>
      <c r="U210" s="429"/>
      <c r="V210" s="429"/>
      <c r="W210" s="429"/>
      <c r="X210" s="429"/>
      <c r="Y210" s="429"/>
      <c r="Z210" s="429"/>
      <c r="AA210" s="429"/>
      <c r="AB210" s="429"/>
      <c r="AC210" s="429"/>
      <c r="AD210" s="429"/>
      <c r="AE210" s="429"/>
      <c r="AF210" s="429"/>
      <c r="AG210" s="429"/>
      <c r="AH210" s="429"/>
      <c r="AI210" s="431"/>
      <c r="AJ210" s="328"/>
      <c r="AK210" s="314">
        <f t="shared" ref="AK210:AK232" si="361">A210</f>
        <v>0</v>
      </c>
      <c r="AL210" s="469">
        <f t="shared" ref="AL210:AL232" si="362">COUNTIF(D210:AI210,"X")+COUNTIF(D210:AI210,"V")-C210</f>
        <v>0</v>
      </c>
      <c r="AM210" s="469">
        <f t="shared" ref="AM210:AM232" si="363">COUNTIF(D210:AK210,"S")</f>
        <v>0</v>
      </c>
      <c r="AN210" s="470">
        <f t="shared" ref="AN210:AN232" si="364">COUNTIF(D210:AI210,"D")</f>
        <v>0</v>
      </c>
      <c r="AO210" s="469">
        <f t="shared" si="355"/>
        <v>0</v>
      </c>
      <c r="AP210" s="469">
        <f t="shared" si="356"/>
        <v>0</v>
      </c>
      <c r="AQ210" s="471">
        <f t="shared" ref="AQ210:AQ232" si="365">COUNTIF(D210:AK210,"X")+COUNTIF(D210:AK210,"ll")-C210-COUNTIF(DN210:DX210,"S")-COUNTIF(DN210:DX210,"V")</f>
        <v>0</v>
      </c>
      <c r="AR210" s="472">
        <f t="shared" si="360"/>
        <v>0</v>
      </c>
      <c r="AS210" s="422"/>
      <c r="AT210" s="423">
        <f t="shared" ref="AT210:AT232" si="366">AS210/7.5*1.5*(CZ210-DA210)</f>
        <v>0</v>
      </c>
      <c r="AU210" s="422"/>
      <c r="AV210" s="315">
        <f t="shared" ref="AV210:AV232" si="367">AS210/7.5*AU210+C210*0.2*AS210</f>
        <v>0</v>
      </c>
      <c r="AW210" s="422"/>
      <c r="AX210" s="422"/>
      <c r="AY210" s="315">
        <f t="shared" ref="AY210:AY232" si="368">DI210</f>
        <v>0</v>
      </c>
      <c r="AZ210" s="315">
        <f>(AQ210)*'Datos Mes'!$B$27+DB210</f>
        <v>0</v>
      </c>
      <c r="BA210" s="421"/>
      <c r="BB210" s="427"/>
      <c r="BC210" s="438"/>
      <c r="BF210" s="473"/>
      <c r="BG210" s="317">
        <f>(COUNTIF($D210:$AI210,"LL")+DL210)*(AS210-'Datos Mes'!$B$23)</f>
        <v>0</v>
      </c>
      <c r="BH210" s="474">
        <f t="shared" ref="BH210:BH232" si="369">A210</f>
        <v>0</v>
      </c>
      <c r="BI210" s="402"/>
      <c r="BJ210" s="403"/>
      <c r="BK210" s="403"/>
      <c r="BL210" s="403"/>
      <c r="BM210" s="403"/>
      <c r="BN210" s="403"/>
      <c r="BO210" s="403"/>
      <c r="BP210" s="403"/>
      <c r="BQ210" s="403"/>
      <c r="BR210" s="403"/>
      <c r="BS210" s="403"/>
      <c r="BT210" s="404"/>
      <c r="BU210" s="404"/>
      <c r="BV210" s="404"/>
      <c r="BW210" s="405"/>
      <c r="BX210" s="406"/>
      <c r="BY210" s="403"/>
      <c r="BZ210" s="403"/>
      <c r="CA210" s="407"/>
      <c r="CB210" s="407"/>
      <c r="CC210" s="408"/>
      <c r="CD210" s="408"/>
      <c r="CE210" s="408"/>
      <c r="CF210" s="408"/>
      <c r="CG210" s="408"/>
      <c r="CH210" s="407"/>
      <c r="CI210" s="407"/>
      <c r="CJ210" s="408"/>
      <c r="CK210" s="408"/>
      <c r="CL210" s="408"/>
      <c r="CM210" s="408"/>
      <c r="CN210" s="408"/>
      <c r="CO210" s="407"/>
      <c r="CP210" s="409"/>
      <c r="CQ210" s="410"/>
      <c r="CR210" s="411"/>
      <c r="CS210" s="410"/>
      <c r="CT210" s="410"/>
      <c r="CU210" s="410"/>
      <c r="CV210" s="410"/>
      <c r="CW210" s="410"/>
      <c r="CX210" s="404"/>
      <c r="CY210" s="404"/>
      <c r="CZ210" s="320">
        <f t="shared" ref="CZ210:CZ232" si="370">SUM(BI210:CY210)</f>
        <v>0</v>
      </c>
      <c r="DA210" s="321"/>
      <c r="DB210" s="414"/>
      <c r="DC210" s="322">
        <f t="shared" ref="DC210:DC232" si="371">(64+$DC$10/8)*DD210</f>
        <v>0</v>
      </c>
      <c r="DD210" s="413"/>
      <c r="DE210" s="414"/>
      <c r="DF210" s="323">
        <f t="shared" ref="DF210:DF232" si="372">COUNTIF(D210:AI210,"LL")*$DF$10*1.2</f>
        <v>0</v>
      </c>
      <c r="DG210" s="323">
        <f t="shared" ref="DG210:DG232" si="373">DL210*$DF$10</f>
        <v>0</v>
      </c>
      <c r="DH210" s="324">
        <f t="shared" ref="DH210:DH232" si="374">AS210*DM210</f>
        <v>0</v>
      </c>
      <c r="DI210" s="325">
        <f t="shared" ref="DI210:DI232" si="375">+DC210+DE210+DF210+DG210+DH210</f>
        <v>0</v>
      </c>
      <c r="DJ210" s="177"/>
      <c r="DK210" s="315">
        <f t="shared" ref="DK210:DK232" si="376">DL210+COUNTIF(DN210:EA210,"F")+COUNTIF(DN210:EA210,"E")+COUNTIF(DN210:EA210,"P")+COUNTIF(DN210:EA210,"A")</f>
        <v>0</v>
      </c>
      <c r="DL210" s="315">
        <f t="shared" ref="DL210:DL232" si="377">COUNTIF(DN210:EA210,"LL")</f>
        <v>0</v>
      </c>
      <c r="DM210" s="315">
        <f t="shared" ref="DM210:DM232" si="378">COUNTIF(DN210:EA210,"X")</f>
        <v>0</v>
      </c>
      <c r="DN210" s="415"/>
      <c r="DO210" s="416"/>
      <c r="DP210" s="416"/>
      <c r="DQ210" s="416"/>
      <c r="DR210" s="417"/>
      <c r="DS210" s="416"/>
      <c r="DT210" s="416"/>
      <c r="DU210" s="416"/>
      <c r="DV210" s="418"/>
      <c r="DW210" s="416"/>
      <c r="DX210" s="416"/>
      <c r="DY210" s="419"/>
      <c r="DZ210" s="419"/>
      <c r="EA210" s="420"/>
      <c r="EB210" s="313"/>
      <c r="EC210" s="329" t="s">
        <v>133</v>
      </c>
      <c r="EF210" s="330">
        <f>'Datos Mes'!$B$23</f>
        <v>7000</v>
      </c>
      <c r="EG210" s="330">
        <f t="shared" ref="EG210:EG232" si="379">AS210</f>
        <v>0</v>
      </c>
      <c r="EH210" s="330">
        <f t="shared" ref="EH210:EH232" si="380">EG210*AL210</f>
        <v>0</v>
      </c>
      <c r="EI210" s="330" t="e">
        <f t="shared" ref="EI210:EI232" si="381">(EH210+EL210)/AO210*AM210</f>
        <v>#DIV/0!</v>
      </c>
      <c r="EJ210" s="330" t="e">
        <f t="shared" ref="EJ210:EJ232" si="382">(EH210+EI210+EK210)/AP210*AN210</f>
        <v>#DIV/0!</v>
      </c>
      <c r="EK210" s="330">
        <f t="shared" ref="EK210:EK232" si="383">AT210</f>
        <v>0</v>
      </c>
      <c r="EL210" s="330">
        <f t="shared" ref="EL210:EL232" si="384">-AV210</f>
        <v>0</v>
      </c>
      <c r="EM210" s="330">
        <f t="shared" ref="EM210:EM232" si="385">AY210</f>
        <v>0</v>
      </c>
      <c r="EN210" s="330">
        <f>'Datos Mes'!$B$24*AL210</f>
        <v>0</v>
      </c>
      <c r="EO210" s="330" t="e">
        <f>IF(SUM(EH210:EN210)&gt;'Datos Mes'!$B$21,'Datos Mes'!$B$21,SUM(EH210:EN210))</f>
        <v>#DIV/0!</v>
      </c>
      <c r="EP210" s="330" t="e">
        <f>IF(SUM(EH210:EN210)&gt;'Datos Mes'!$B$21,SUM(EH210:EN210)-EO210,0)</f>
        <v>#DIV/0!</v>
      </c>
      <c r="EQ210" s="330"/>
      <c r="ER210" s="330" t="e">
        <f>LOOKUP(EO210/AL210,'Datos Mes'!$B$75:$B$82,'Datos Mes'!$C$75:$C$82)*EQ210</f>
        <v>#DIV/0!</v>
      </c>
      <c r="ES210" s="330">
        <f>'Datos Mes'!$B$25*$AQ210</f>
        <v>0</v>
      </c>
      <c r="ET210" s="330">
        <f>'Datos Mes'!$B$26*$AQ210</f>
        <v>0</v>
      </c>
      <c r="EU210" s="330">
        <f t="shared" ref="EU210:EU232" si="386">AZ210</f>
        <v>0</v>
      </c>
      <c r="EV210" s="331" t="e">
        <f t="shared" ref="EV210:EV232" si="387">ER210+ES210+ET210+EU210</f>
        <v>#DIV/0!</v>
      </c>
      <c r="EW210" s="455" t="s">
        <v>244</v>
      </c>
      <c r="EX210" s="457"/>
      <c r="EY210" s="331" t="e">
        <f>'Datos Mes'!$B$28*EO210</f>
        <v>#DIV/0!</v>
      </c>
      <c r="EZ210" s="331" t="e">
        <f>IF(EX210*'Datos Mes'!$B$19-EY210&gt;0,EX210*'Datos Mes'!$B$19-EY210,0)</f>
        <v>#DIV/0!</v>
      </c>
      <c r="FA210" s="456" t="s">
        <v>233</v>
      </c>
      <c r="FB210" s="455" t="s">
        <v>245</v>
      </c>
      <c r="FC210" s="333"/>
      <c r="FD210" s="331" t="e">
        <f t="shared" ref="FD210:FD232" si="388">FC210*EO210</f>
        <v>#DIV/0!</v>
      </c>
      <c r="FE210" s="331" t="e">
        <f>IF(SUM(EH210:EN210)&gt;'Datos Mes'!$B$22,'Datos Mes'!$B$22,SUM(EH210:EN210))</f>
        <v>#DIV/0!</v>
      </c>
      <c r="FF210" s="331" t="e">
        <f>FE210*'Datos Mes'!$B$30</f>
        <v>#DIV/0!</v>
      </c>
      <c r="FG210" s="331" t="e">
        <f t="shared" ref="FG210:FG232" si="389">EY210+FD210+EZ210</f>
        <v>#DIV/0!</v>
      </c>
      <c r="FH210" s="331" t="e">
        <f t="shared" ref="FH210:FH232" si="390">EO210+EP210-FG210</f>
        <v>#DIV/0!</v>
      </c>
      <c r="FI210" s="334" t="e">
        <f>LOOKUP(FH210,'Datos Mes'!$B$54:$B$69,'Datos Mes'!$C$54:$C$69)</f>
        <v>#DIV/0!</v>
      </c>
      <c r="FJ210" s="331" t="e">
        <f>LOOKUP(FH210,'Datos Mes'!$B$54:$B$69,'Datos Mes'!$E$54:$E$69)</f>
        <v>#DIV/0!</v>
      </c>
      <c r="FK210" s="331" t="e">
        <f t="shared" ref="FK210:FK232" si="391">FH210*FI210-FJ210</f>
        <v>#DIV/0!</v>
      </c>
      <c r="FL210" s="331">
        <f t="shared" ref="FL210:FL232" si="392">R210</f>
        <v>0</v>
      </c>
      <c r="FM210" s="331">
        <f t="shared" ref="FM210:FM232" si="393">AW210</f>
        <v>0</v>
      </c>
      <c r="FN210" s="331">
        <f t="shared" ref="FN210:FN232" si="394">AX210</f>
        <v>0</v>
      </c>
      <c r="FO210" s="331" t="e">
        <f t="shared" ref="FO210:FO232" si="395">FG210+FK210+FL210-FM210-FN210</f>
        <v>#DIV/0!</v>
      </c>
      <c r="FP210" s="331" t="e">
        <f t="shared" ref="FP210:FP232" si="396">EO210+EP210+EV210-FO210</f>
        <v>#DIV/0!</v>
      </c>
      <c r="FQ210" s="335" t="e">
        <f t="shared" ref="FQ210:FQ232" si="397">FP210+FL210</f>
        <v>#DIV/0!</v>
      </c>
      <c r="FS210" s="331" t="e">
        <f t="shared" ref="FS210:FS232" si="398">EO210+EP210+EV210</f>
        <v>#DIV/0!</v>
      </c>
      <c r="FT210" s="331" t="e">
        <f>IF($FB210="Activo",LOOKUP($FA210,'Datos Mes'!$A$87:$A$92,'Datos Mes'!$C$87:$C$92),0)*$EO210</f>
        <v>#DIV/0!</v>
      </c>
      <c r="FU210" s="331" t="e">
        <f>IF($FB210="Activo",'Datos Mes'!$B$31,0)*$EO210</f>
        <v>#DIV/0!</v>
      </c>
      <c r="FV210" s="331" t="e">
        <f>'Datos Mes'!$B$32*$EO210</f>
        <v>#DIV/0!</v>
      </c>
      <c r="FW210" s="331" t="e">
        <f>'Datos Mes'!$D$28*$EO210</f>
        <v>#DIV/0!</v>
      </c>
      <c r="FX210" s="331" t="e">
        <f t="shared" ref="FX210:FX232" si="399">SUM(FS210:FV210)</f>
        <v>#DIV/0!</v>
      </c>
      <c r="FY210" s="331" t="e">
        <f t="shared" si="357"/>
        <v>#DIV/0!</v>
      </c>
      <c r="FZ210" s="331" t="e">
        <f t="shared" si="358"/>
        <v>#DIV/0!</v>
      </c>
      <c r="GA210" s="331">
        <f>(AS210+'Datos Mes'!B$24)*30/12</f>
        <v>9035.326086956522</v>
      </c>
      <c r="GB210" s="331" t="e">
        <f t="shared" ref="GB210:GB232" si="400">FX210+SUM(FY210:GA210)</f>
        <v>#DIV/0!</v>
      </c>
      <c r="GC210" s="331" t="e">
        <f t="shared" ref="GC210:GC232" si="401">GB210/AQ210</f>
        <v>#DIV/0!</v>
      </c>
      <c r="GD210" s="333" t="e">
        <f t="shared" ref="GD210:GD232" si="402">GC210/AS210</f>
        <v>#DIV/0!</v>
      </c>
    </row>
    <row r="211" spans="1:186" s="329" customFormat="1" ht="15.75" customHeight="1">
      <c r="A211" s="421"/>
      <c r="B211" s="421"/>
      <c r="C211" s="311">
        <f t="shared" si="359"/>
        <v>0</v>
      </c>
      <c r="D211" s="429"/>
      <c r="E211" s="429"/>
      <c r="F211" s="429"/>
      <c r="G211" s="429"/>
      <c r="H211" s="429"/>
      <c r="I211" s="429"/>
      <c r="J211" s="429"/>
      <c r="K211" s="429"/>
      <c r="L211" s="429"/>
      <c r="M211" s="429"/>
      <c r="N211" s="429"/>
      <c r="O211" s="429"/>
      <c r="P211" s="429"/>
      <c r="Q211" s="429"/>
      <c r="R211" s="312"/>
      <c r="S211" s="430"/>
      <c r="T211" s="429"/>
      <c r="U211" s="429"/>
      <c r="V211" s="429"/>
      <c r="W211" s="429"/>
      <c r="X211" s="429"/>
      <c r="Y211" s="429"/>
      <c r="Z211" s="429"/>
      <c r="AA211" s="429"/>
      <c r="AB211" s="429"/>
      <c r="AC211" s="429"/>
      <c r="AD211" s="429"/>
      <c r="AE211" s="429"/>
      <c r="AF211" s="429"/>
      <c r="AG211" s="429"/>
      <c r="AH211" s="429"/>
      <c r="AI211" s="431"/>
      <c r="AJ211" s="328"/>
      <c r="AK211" s="314">
        <f t="shared" si="361"/>
        <v>0</v>
      </c>
      <c r="AL211" s="469">
        <f t="shared" si="362"/>
        <v>0</v>
      </c>
      <c r="AM211" s="469">
        <f t="shared" si="363"/>
        <v>0</v>
      </c>
      <c r="AN211" s="470">
        <f t="shared" si="364"/>
        <v>0</v>
      </c>
      <c r="AO211" s="469">
        <f t="shared" si="355"/>
        <v>0</v>
      </c>
      <c r="AP211" s="469">
        <f t="shared" si="356"/>
        <v>0</v>
      </c>
      <c r="AQ211" s="471">
        <f t="shared" si="365"/>
        <v>0</v>
      </c>
      <c r="AR211" s="472">
        <f t="shared" si="360"/>
        <v>0</v>
      </c>
      <c r="AS211" s="422"/>
      <c r="AT211" s="423">
        <f t="shared" si="366"/>
        <v>0</v>
      </c>
      <c r="AU211" s="422"/>
      <c r="AV211" s="315">
        <f t="shared" si="367"/>
        <v>0</v>
      </c>
      <c r="AW211" s="422"/>
      <c r="AX211" s="422"/>
      <c r="AY211" s="315">
        <f t="shared" si="368"/>
        <v>0</v>
      </c>
      <c r="AZ211" s="315">
        <f>(AQ211)*'Datos Mes'!$B$27+DB211</f>
        <v>0</v>
      </c>
      <c r="BA211" s="421"/>
      <c r="BB211" s="427"/>
      <c r="BC211" s="438"/>
      <c r="BF211" s="473"/>
      <c r="BG211" s="317">
        <f>(COUNTIF($D211:$AI211,"LL")+DL211)*(AS211-'Datos Mes'!$B$23)</f>
        <v>0</v>
      </c>
      <c r="BH211" s="474">
        <f t="shared" si="369"/>
        <v>0</v>
      </c>
      <c r="BI211" s="402"/>
      <c r="BJ211" s="403"/>
      <c r="BK211" s="403"/>
      <c r="BL211" s="403"/>
      <c r="BM211" s="403"/>
      <c r="BN211" s="403"/>
      <c r="BO211" s="403"/>
      <c r="BP211" s="403"/>
      <c r="BQ211" s="403"/>
      <c r="BR211" s="403"/>
      <c r="BS211" s="403"/>
      <c r="BT211" s="404"/>
      <c r="BU211" s="404"/>
      <c r="BV211" s="404"/>
      <c r="BW211" s="405"/>
      <c r="BX211" s="406"/>
      <c r="BY211" s="403"/>
      <c r="BZ211" s="403"/>
      <c r="CA211" s="407"/>
      <c r="CB211" s="407"/>
      <c r="CC211" s="408"/>
      <c r="CD211" s="408"/>
      <c r="CE211" s="408"/>
      <c r="CF211" s="408"/>
      <c r="CG211" s="408"/>
      <c r="CH211" s="407"/>
      <c r="CI211" s="407"/>
      <c r="CJ211" s="408"/>
      <c r="CK211" s="408"/>
      <c r="CL211" s="408"/>
      <c r="CM211" s="408"/>
      <c r="CN211" s="408"/>
      <c r="CO211" s="407"/>
      <c r="CP211" s="409"/>
      <c r="CQ211" s="410"/>
      <c r="CR211" s="411"/>
      <c r="CS211" s="410"/>
      <c r="CT211" s="410"/>
      <c r="CU211" s="410"/>
      <c r="CV211" s="410"/>
      <c r="CW211" s="410"/>
      <c r="CX211" s="404"/>
      <c r="CY211" s="404"/>
      <c r="CZ211" s="320">
        <f t="shared" si="370"/>
        <v>0</v>
      </c>
      <c r="DA211" s="321"/>
      <c r="DB211" s="414"/>
      <c r="DC211" s="322">
        <f t="shared" si="371"/>
        <v>0</v>
      </c>
      <c r="DD211" s="413"/>
      <c r="DE211" s="414"/>
      <c r="DF211" s="323">
        <f t="shared" si="372"/>
        <v>0</v>
      </c>
      <c r="DG211" s="323">
        <f t="shared" si="373"/>
        <v>0</v>
      </c>
      <c r="DH211" s="324">
        <f t="shared" si="374"/>
        <v>0</v>
      </c>
      <c r="DI211" s="325">
        <f t="shared" si="375"/>
        <v>0</v>
      </c>
      <c r="DJ211" s="177"/>
      <c r="DK211" s="315">
        <f t="shared" si="376"/>
        <v>0</v>
      </c>
      <c r="DL211" s="315">
        <f t="shared" si="377"/>
        <v>0</v>
      </c>
      <c r="DM211" s="315">
        <f t="shared" si="378"/>
        <v>0</v>
      </c>
      <c r="DN211" s="415"/>
      <c r="DO211" s="416"/>
      <c r="DP211" s="416"/>
      <c r="DQ211" s="416"/>
      <c r="DR211" s="417"/>
      <c r="DS211" s="416"/>
      <c r="DT211" s="416"/>
      <c r="DU211" s="416"/>
      <c r="DV211" s="418"/>
      <c r="DW211" s="416"/>
      <c r="DX211" s="416"/>
      <c r="DY211" s="419"/>
      <c r="DZ211" s="419"/>
      <c r="EA211" s="420"/>
      <c r="EB211" s="313"/>
      <c r="EC211" s="329" t="s">
        <v>133</v>
      </c>
      <c r="EF211" s="330">
        <f>'Datos Mes'!$B$23</f>
        <v>7000</v>
      </c>
      <c r="EG211" s="330">
        <f t="shared" si="379"/>
        <v>0</v>
      </c>
      <c r="EH211" s="330">
        <f t="shared" si="380"/>
        <v>0</v>
      </c>
      <c r="EI211" s="330" t="e">
        <f t="shared" si="381"/>
        <v>#DIV/0!</v>
      </c>
      <c r="EJ211" s="330" t="e">
        <f t="shared" si="382"/>
        <v>#DIV/0!</v>
      </c>
      <c r="EK211" s="330">
        <f t="shared" si="383"/>
        <v>0</v>
      </c>
      <c r="EL211" s="330">
        <f t="shared" si="384"/>
        <v>0</v>
      </c>
      <c r="EM211" s="330">
        <f t="shared" si="385"/>
        <v>0</v>
      </c>
      <c r="EN211" s="330">
        <f>'Datos Mes'!$B$24*AL211</f>
        <v>0</v>
      </c>
      <c r="EO211" s="330" t="e">
        <f>IF(SUM(EH211:EN211)&gt;'Datos Mes'!$B$21,'Datos Mes'!$B$21,SUM(EH211:EN211))</f>
        <v>#DIV/0!</v>
      </c>
      <c r="EP211" s="330" t="e">
        <f>IF(SUM(EH211:EN211)&gt;'Datos Mes'!$B$21,SUM(EH211:EN211)-EO211,0)</f>
        <v>#DIV/0!</v>
      </c>
      <c r="EQ211" s="330"/>
      <c r="ER211" s="330" t="e">
        <f>LOOKUP(EO211/AL211,'Datos Mes'!$B$75:$B$82,'Datos Mes'!$C$75:$C$82)*EQ211</f>
        <v>#DIV/0!</v>
      </c>
      <c r="ES211" s="330">
        <f>'Datos Mes'!$B$25*$AQ211</f>
        <v>0</v>
      </c>
      <c r="ET211" s="330">
        <f>'Datos Mes'!$B$26*$AQ211</f>
        <v>0</v>
      </c>
      <c r="EU211" s="330">
        <f t="shared" si="386"/>
        <v>0</v>
      </c>
      <c r="EV211" s="331" t="e">
        <f t="shared" si="387"/>
        <v>#DIV/0!</v>
      </c>
      <c r="EW211" s="455" t="s">
        <v>244</v>
      </c>
      <c r="EX211" s="457"/>
      <c r="EY211" s="331" t="e">
        <f>'Datos Mes'!$B$28*EO211</f>
        <v>#DIV/0!</v>
      </c>
      <c r="EZ211" s="331" t="e">
        <f>IF(EX211*'Datos Mes'!$B$19-EY211&gt;0,EX211*'Datos Mes'!$B$19-EY211,0)</f>
        <v>#DIV/0!</v>
      </c>
      <c r="FA211" s="456" t="s">
        <v>233</v>
      </c>
      <c r="FB211" s="455" t="s">
        <v>245</v>
      </c>
      <c r="FC211" s="333"/>
      <c r="FD211" s="331" t="e">
        <f t="shared" si="388"/>
        <v>#DIV/0!</v>
      </c>
      <c r="FE211" s="331" t="e">
        <f>IF(SUM(EH211:EN211)&gt;'Datos Mes'!$B$22,'Datos Mes'!$B$22,SUM(EH211:EN211))</f>
        <v>#DIV/0!</v>
      </c>
      <c r="FF211" s="331" t="e">
        <f>FE211*'Datos Mes'!$B$30</f>
        <v>#DIV/0!</v>
      </c>
      <c r="FG211" s="331" t="e">
        <f t="shared" si="389"/>
        <v>#DIV/0!</v>
      </c>
      <c r="FH211" s="331" t="e">
        <f t="shared" si="390"/>
        <v>#DIV/0!</v>
      </c>
      <c r="FI211" s="334" t="e">
        <f>LOOKUP(FH211,'Datos Mes'!$B$54:$B$69,'Datos Mes'!$C$54:$C$69)</f>
        <v>#DIV/0!</v>
      </c>
      <c r="FJ211" s="331" t="e">
        <f>LOOKUP(FH211,'Datos Mes'!$B$54:$B$69,'Datos Mes'!$E$54:$E$69)</f>
        <v>#DIV/0!</v>
      </c>
      <c r="FK211" s="331" t="e">
        <f t="shared" si="391"/>
        <v>#DIV/0!</v>
      </c>
      <c r="FL211" s="331">
        <f t="shared" si="392"/>
        <v>0</v>
      </c>
      <c r="FM211" s="331">
        <f t="shared" si="393"/>
        <v>0</v>
      </c>
      <c r="FN211" s="331">
        <f t="shared" si="394"/>
        <v>0</v>
      </c>
      <c r="FO211" s="331" t="e">
        <f t="shared" si="395"/>
        <v>#DIV/0!</v>
      </c>
      <c r="FP211" s="331" t="e">
        <f t="shared" si="396"/>
        <v>#DIV/0!</v>
      </c>
      <c r="FQ211" s="335" t="e">
        <f t="shared" si="397"/>
        <v>#DIV/0!</v>
      </c>
      <c r="FS211" s="331" t="e">
        <f t="shared" si="398"/>
        <v>#DIV/0!</v>
      </c>
      <c r="FT211" s="331" t="e">
        <f>IF($FB211="Activo",LOOKUP($FA211,'Datos Mes'!$A$87:$A$92,'Datos Mes'!$C$87:$C$92),0)*$EO211</f>
        <v>#DIV/0!</v>
      </c>
      <c r="FU211" s="331" t="e">
        <f>IF($FB211="Activo",'Datos Mes'!$B$31,0)*$EO211</f>
        <v>#DIV/0!</v>
      </c>
      <c r="FV211" s="331" t="e">
        <f>'Datos Mes'!$B$32*$EO211</f>
        <v>#DIV/0!</v>
      </c>
      <c r="FW211" s="331" t="e">
        <f>'Datos Mes'!$D$28*$EO211</f>
        <v>#DIV/0!</v>
      </c>
      <c r="FX211" s="331" t="e">
        <f t="shared" si="399"/>
        <v>#DIV/0!</v>
      </c>
      <c r="FY211" s="331" t="e">
        <f t="shared" si="357"/>
        <v>#DIV/0!</v>
      </c>
      <c r="FZ211" s="331" t="e">
        <f t="shared" si="358"/>
        <v>#DIV/0!</v>
      </c>
      <c r="GA211" s="331">
        <f>(AS211+'Datos Mes'!B$24)*30/12</f>
        <v>9035.326086956522</v>
      </c>
      <c r="GB211" s="331" t="e">
        <f t="shared" si="400"/>
        <v>#DIV/0!</v>
      </c>
      <c r="GC211" s="331" t="e">
        <f t="shared" si="401"/>
        <v>#DIV/0!</v>
      </c>
      <c r="GD211" s="333" t="e">
        <f t="shared" si="402"/>
        <v>#DIV/0!</v>
      </c>
    </row>
    <row r="212" spans="1:186" s="329" customFormat="1" ht="15.75" customHeight="1">
      <c r="A212" s="421"/>
      <c r="B212" s="421"/>
      <c r="C212" s="311">
        <f t="shared" si="359"/>
        <v>0</v>
      </c>
      <c r="D212" s="429"/>
      <c r="E212" s="429"/>
      <c r="F212" s="429"/>
      <c r="G212" s="429"/>
      <c r="H212" s="429"/>
      <c r="I212" s="429"/>
      <c r="J212" s="429"/>
      <c r="K212" s="429"/>
      <c r="L212" s="429"/>
      <c r="M212" s="429"/>
      <c r="N212" s="429"/>
      <c r="O212" s="429"/>
      <c r="P212" s="429"/>
      <c r="Q212" s="429"/>
      <c r="R212" s="312"/>
      <c r="S212" s="430"/>
      <c r="T212" s="429"/>
      <c r="U212" s="429"/>
      <c r="V212" s="429"/>
      <c r="W212" s="429"/>
      <c r="X212" s="429"/>
      <c r="Y212" s="429"/>
      <c r="Z212" s="429"/>
      <c r="AA212" s="429"/>
      <c r="AB212" s="429"/>
      <c r="AC212" s="429"/>
      <c r="AD212" s="429"/>
      <c r="AE212" s="429"/>
      <c r="AF212" s="429"/>
      <c r="AG212" s="429"/>
      <c r="AH212" s="429"/>
      <c r="AI212" s="431"/>
      <c r="AJ212" s="328"/>
      <c r="AK212" s="314">
        <f t="shared" si="361"/>
        <v>0</v>
      </c>
      <c r="AL212" s="469">
        <f t="shared" si="362"/>
        <v>0</v>
      </c>
      <c r="AM212" s="469">
        <f t="shared" si="363"/>
        <v>0</v>
      </c>
      <c r="AN212" s="470">
        <f t="shared" si="364"/>
        <v>0</v>
      </c>
      <c r="AO212" s="469">
        <f t="shared" si="355"/>
        <v>0</v>
      </c>
      <c r="AP212" s="469">
        <f t="shared" si="356"/>
        <v>0</v>
      </c>
      <c r="AQ212" s="471">
        <f t="shared" si="365"/>
        <v>0</v>
      </c>
      <c r="AR212" s="472">
        <f t="shared" si="360"/>
        <v>0</v>
      </c>
      <c r="AS212" s="422"/>
      <c r="AT212" s="423">
        <f t="shared" si="366"/>
        <v>0</v>
      </c>
      <c r="AU212" s="422"/>
      <c r="AV212" s="315">
        <f t="shared" si="367"/>
        <v>0</v>
      </c>
      <c r="AW212" s="422"/>
      <c r="AX212" s="422"/>
      <c r="AY212" s="315">
        <f t="shared" si="368"/>
        <v>0</v>
      </c>
      <c r="AZ212" s="315">
        <f>(AQ212)*'Datos Mes'!$B$27+DB212</f>
        <v>0</v>
      </c>
      <c r="BA212" s="421"/>
      <c r="BB212" s="427"/>
      <c r="BC212" s="438"/>
      <c r="BF212" s="473"/>
      <c r="BG212" s="317">
        <f>(COUNTIF($D212:$AI212,"LL")+DL212)*(AS212-'Datos Mes'!$B$23)</f>
        <v>0</v>
      </c>
      <c r="BH212" s="474">
        <f t="shared" si="369"/>
        <v>0</v>
      </c>
      <c r="BI212" s="402"/>
      <c r="BJ212" s="403"/>
      <c r="BK212" s="403"/>
      <c r="BL212" s="403"/>
      <c r="BM212" s="403"/>
      <c r="BN212" s="403"/>
      <c r="BO212" s="403"/>
      <c r="BP212" s="403"/>
      <c r="BQ212" s="403"/>
      <c r="BR212" s="403"/>
      <c r="BS212" s="403"/>
      <c r="BT212" s="404"/>
      <c r="BU212" s="404"/>
      <c r="BV212" s="404"/>
      <c r="BW212" s="405"/>
      <c r="BX212" s="406"/>
      <c r="BY212" s="403"/>
      <c r="BZ212" s="403"/>
      <c r="CA212" s="407"/>
      <c r="CB212" s="407"/>
      <c r="CC212" s="408"/>
      <c r="CD212" s="408"/>
      <c r="CE212" s="408"/>
      <c r="CF212" s="408"/>
      <c r="CG212" s="408"/>
      <c r="CH212" s="407"/>
      <c r="CI212" s="407"/>
      <c r="CJ212" s="408"/>
      <c r="CK212" s="408"/>
      <c r="CL212" s="408"/>
      <c r="CM212" s="408"/>
      <c r="CN212" s="408"/>
      <c r="CO212" s="407"/>
      <c r="CP212" s="409"/>
      <c r="CQ212" s="410"/>
      <c r="CR212" s="411"/>
      <c r="CS212" s="410"/>
      <c r="CT212" s="410"/>
      <c r="CU212" s="410"/>
      <c r="CV212" s="410"/>
      <c r="CW212" s="410"/>
      <c r="CX212" s="404"/>
      <c r="CY212" s="404"/>
      <c r="CZ212" s="320">
        <f t="shared" si="370"/>
        <v>0</v>
      </c>
      <c r="DA212" s="321"/>
      <c r="DB212" s="414"/>
      <c r="DC212" s="322">
        <f t="shared" si="371"/>
        <v>0</v>
      </c>
      <c r="DD212" s="413"/>
      <c r="DE212" s="414"/>
      <c r="DF212" s="323">
        <f t="shared" si="372"/>
        <v>0</v>
      </c>
      <c r="DG212" s="323">
        <f t="shared" si="373"/>
        <v>0</v>
      </c>
      <c r="DH212" s="324">
        <f t="shared" si="374"/>
        <v>0</v>
      </c>
      <c r="DI212" s="325">
        <f t="shared" si="375"/>
        <v>0</v>
      </c>
      <c r="DJ212" s="177"/>
      <c r="DK212" s="315">
        <f t="shared" si="376"/>
        <v>0</v>
      </c>
      <c r="DL212" s="315">
        <f t="shared" si="377"/>
        <v>0</v>
      </c>
      <c r="DM212" s="315">
        <f t="shared" si="378"/>
        <v>0</v>
      </c>
      <c r="DN212" s="415"/>
      <c r="DO212" s="416"/>
      <c r="DP212" s="416"/>
      <c r="DQ212" s="416"/>
      <c r="DR212" s="417"/>
      <c r="DS212" s="416"/>
      <c r="DT212" s="416"/>
      <c r="DU212" s="416"/>
      <c r="DV212" s="418"/>
      <c r="DW212" s="416"/>
      <c r="DX212" s="416"/>
      <c r="DY212" s="419"/>
      <c r="DZ212" s="419"/>
      <c r="EA212" s="420"/>
      <c r="EB212" s="313"/>
      <c r="EC212" s="329" t="s">
        <v>133</v>
      </c>
      <c r="EF212" s="330">
        <f>'Datos Mes'!$B$23</f>
        <v>7000</v>
      </c>
      <c r="EG212" s="330">
        <f t="shared" si="379"/>
        <v>0</v>
      </c>
      <c r="EH212" s="330">
        <f t="shared" si="380"/>
        <v>0</v>
      </c>
      <c r="EI212" s="330" t="e">
        <f t="shared" si="381"/>
        <v>#DIV/0!</v>
      </c>
      <c r="EJ212" s="330" t="e">
        <f t="shared" si="382"/>
        <v>#DIV/0!</v>
      </c>
      <c r="EK212" s="330">
        <f t="shared" si="383"/>
        <v>0</v>
      </c>
      <c r="EL212" s="330">
        <f t="shared" si="384"/>
        <v>0</v>
      </c>
      <c r="EM212" s="330">
        <f t="shared" si="385"/>
        <v>0</v>
      </c>
      <c r="EN212" s="330">
        <f>'Datos Mes'!$B$24*AL212</f>
        <v>0</v>
      </c>
      <c r="EO212" s="330" t="e">
        <f>IF(SUM(EH212:EN212)&gt;'Datos Mes'!$B$21,'Datos Mes'!$B$21,SUM(EH212:EN212))</f>
        <v>#DIV/0!</v>
      </c>
      <c r="EP212" s="330" t="e">
        <f>IF(SUM(EH212:EN212)&gt;'Datos Mes'!$B$21,SUM(EH212:EN212)-EO212,0)</f>
        <v>#DIV/0!</v>
      </c>
      <c r="EQ212" s="330"/>
      <c r="ER212" s="330" t="e">
        <f>LOOKUP(EO212/AL212,'Datos Mes'!$B$75:$B$82,'Datos Mes'!$C$75:$C$82)*EQ212</f>
        <v>#DIV/0!</v>
      </c>
      <c r="ES212" s="330">
        <f>'Datos Mes'!$B$25*$AQ212</f>
        <v>0</v>
      </c>
      <c r="ET212" s="330">
        <f>'Datos Mes'!$B$26*$AQ212</f>
        <v>0</v>
      </c>
      <c r="EU212" s="330">
        <f t="shared" si="386"/>
        <v>0</v>
      </c>
      <c r="EV212" s="331" t="e">
        <f t="shared" si="387"/>
        <v>#DIV/0!</v>
      </c>
      <c r="EW212" s="455" t="s">
        <v>244</v>
      </c>
      <c r="EX212" s="457"/>
      <c r="EY212" s="331" t="e">
        <f>'Datos Mes'!$B$28*EO212</f>
        <v>#DIV/0!</v>
      </c>
      <c r="EZ212" s="331" t="e">
        <f>IF(EX212*'Datos Mes'!$B$19-EY212&gt;0,EX212*'Datos Mes'!$B$19-EY212,0)</f>
        <v>#DIV/0!</v>
      </c>
      <c r="FA212" s="456" t="s">
        <v>233</v>
      </c>
      <c r="FB212" s="455" t="s">
        <v>245</v>
      </c>
      <c r="FC212" s="333"/>
      <c r="FD212" s="331" t="e">
        <f t="shared" si="388"/>
        <v>#DIV/0!</v>
      </c>
      <c r="FE212" s="331" t="e">
        <f>IF(SUM(EH212:EN212)&gt;'Datos Mes'!$B$22,'Datos Mes'!$B$22,SUM(EH212:EN212))</f>
        <v>#DIV/0!</v>
      </c>
      <c r="FF212" s="331" t="e">
        <f>FE212*'Datos Mes'!$B$30</f>
        <v>#DIV/0!</v>
      </c>
      <c r="FG212" s="331" t="e">
        <f t="shared" si="389"/>
        <v>#DIV/0!</v>
      </c>
      <c r="FH212" s="331" t="e">
        <f t="shared" si="390"/>
        <v>#DIV/0!</v>
      </c>
      <c r="FI212" s="334" t="e">
        <f>LOOKUP(FH212,'Datos Mes'!$B$54:$B$69,'Datos Mes'!$C$54:$C$69)</f>
        <v>#DIV/0!</v>
      </c>
      <c r="FJ212" s="331" t="e">
        <f>LOOKUP(FH212,'Datos Mes'!$B$54:$B$69,'Datos Mes'!$E$54:$E$69)</f>
        <v>#DIV/0!</v>
      </c>
      <c r="FK212" s="331" t="e">
        <f t="shared" si="391"/>
        <v>#DIV/0!</v>
      </c>
      <c r="FL212" s="331">
        <f t="shared" si="392"/>
        <v>0</v>
      </c>
      <c r="FM212" s="331">
        <f t="shared" si="393"/>
        <v>0</v>
      </c>
      <c r="FN212" s="331">
        <f t="shared" si="394"/>
        <v>0</v>
      </c>
      <c r="FO212" s="331" t="e">
        <f t="shared" si="395"/>
        <v>#DIV/0!</v>
      </c>
      <c r="FP212" s="331" t="e">
        <f t="shared" si="396"/>
        <v>#DIV/0!</v>
      </c>
      <c r="FQ212" s="335" t="e">
        <f t="shared" si="397"/>
        <v>#DIV/0!</v>
      </c>
      <c r="FS212" s="331" t="e">
        <f t="shared" si="398"/>
        <v>#DIV/0!</v>
      </c>
      <c r="FT212" s="331" t="e">
        <f>IF($FB212="Activo",LOOKUP($FA212,'Datos Mes'!$A$87:$A$92,'Datos Mes'!$C$87:$C$92),0)*$EO212</f>
        <v>#DIV/0!</v>
      </c>
      <c r="FU212" s="331" t="e">
        <f>IF($FB212="Activo",'Datos Mes'!$B$31,0)*$EO212</f>
        <v>#DIV/0!</v>
      </c>
      <c r="FV212" s="331" t="e">
        <f>'Datos Mes'!$B$32*$EO212</f>
        <v>#DIV/0!</v>
      </c>
      <c r="FW212" s="331" t="e">
        <f>'Datos Mes'!$D$28*$EO212</f>
        <v>#DIV/0!</v>
      </c>
      <c r="FX212" s="331" t="e">
        <f t="shared" si="399"/>
        <v>#DIV/0!</v>
      </c>
      <c r="FY212" s="331" t="e">
        <f t="shared" si="357"/>
        <v>#DIV/0!</v>
      </c>
      <c r="FZ212" s="331" t="e">
        <f t="shared" si="358"/>
        <v>#DIV/0!</v>
      </c>
      <c r="GA212" s="331">
        <f>(AS212+'Datos Mes'!B$24)*30/12</f>
        <v>9035.326086956522</v>
      </c>
      <c r="GB212" s="331" t="e">
        <f t="shared" si="400"/>
        <v>#DIV/0!</v>
      </c>
      <c r="GC212" s="331" t="e">
        <f t="shared" si="401"/>
        <v>#DIV/0!</v>
      </c>
      <c r="GD212" s="333" t="e">
        <f t="shared" si="402"/>
        <v>#DIV/0!</v>
      </c>
    </row>
    <row r="213" spans="1:186" s="329" customFormat="1" ht="15.75" customHeight="1">
      <c r="A213" s="421"/>
      <c r="B213" s="421"/>
      <c r="C213" s="311">
        <f t="shared" si="359"/>
        <v>0</v>
      </c>
      <c r="D213" s="429"/>
      <c r="E213" s="429"/>
      <c r="F213" s="429"/>
      <c r="G213" s="429"/>
      <c r="H213" s="429"/>
      <c r="I213" s="429"/>
      <c r="J213" s="429"/>
      <c r="K213" s="429"/>
      <c r="L213" s="429"/>
      <c r="M213" s="429"/>
      <c r="N213" s="429"/>
      <c r="O213" s="429"/>
      <c r="P213" s="429"/>
      <c r="Q213" s="429"/>
      <c r="R213" s="312"/>
      <c r="S213" s="430"/>
      <c r="T213" s="429"/>
      <c r="U213" s="429"/>
      <c r="V213" s="429"/>
      <c r="W213" s="429"/>
      <c r="X213" s="429"/>
      <c r="Y213" s="429"/>
      <c r="Z213" s="429"/>
      <c r="AA213" s="429"/>
      <c r="AB213" s="429"/>
      <c r="AC213" s="429"/>
      <c r="AD213" s="429"/>
      <c r="AE213" s="429"/>
      <c r="AF213" s="429"/>
      <c r="AG213" s="429"/>
      <c r="AH213" s="429"/>
      <c r="AI213" s="431"/>
      <c r="AJ213" s="328"/>
      <c r="AK213" s="314">
        <f t="shared" si="361"/>
        <v>0</v>
      </c>
      <c r="AL213" s="469">
        <f t="shared" si="362"/>
        <v>0</v>
      </c>
      <c r="AM213" s="469">
        <f t="shared" si="363"/>
        <v>0</v>
      </c>
      <c r="AN213" s="470">
        <f t="shared" si="364"/>
        <v>0</v>
      </c>
      <c r="AO213" s="469">
        <f t="shared" si="355"/>
        <v>0</v>
      </c>
      <c r="AP213" s="469">
        <f t="shared" si="356"/>
        <v>0</v>
      </c>
      <c r="AQ213" s="471">
        <f t="shared" si="365"/>
        <v>0</v>
      </c>
      <c r="AR213" s="472">
        <f t="shared" si="360"/>
        <v>0</v>
      </c>
      <c r="AS213" s="422"/>
      <c r="AT213" s="423">
        <f t="shared" si="366"/>
        <v>0</v>
      </c>
      <c r="AU213" s="422"/>
      <c r="AV213" s="315">
        <f t="shared" si="367"/>
        <v>0</v>
      </c>
      <c r="AW213" s="422"/>
      <c r="AX213" s="422"/>
      <c r="AY213" s="315">
        <f t="shared" si="368"/>
        <v>0</v>
      </c>
      <c r="AZ213" s="315">
        <f>(AQ213)*'Datos Mes'!$B$27+DB213</f>
        <v>0</v>
      </c>
      <c r="BA213" s="421"/>
      <c r="BB213" s="427"/>
      <c r="BC213" s="438"/>
      <c r="BF213" s="473"/>
      <c r="BG213" s="317">
        <f>(COUNTIF($D213:$AI213,"LL")+DL213)*(AS213-'Datos Mes'!$B$23)</f>
        <v>0</v>
      </c>
      <c r="BH213" s="474">
        <f t="shared" si="369"/>
        <v>0</v>
      </c>
      <c r="BI213" s="402"/>
      <c r="BJ213" s="403"/>
      <c r="BK213" s="403"/>
      <c r="BL213" s="403"/>
      <c r="BM213" s="403"/>
      <c r="BN213" s="403"/>
      <c r="BO213" s="403"/>
      <c r="BP213" s="403"/>
      <c r="BQ213" s="403"/>
      <c r="BR213" s="403"/>
      <c r="BS213" s="403"/>
      <c r="BT213" s="404"/>
      <c r="BU213" s="404"/>
      <c r="BV213" s="404"/>
      <c r="BW213" s="405"/>
      <c r="BX213" s="406"/>
      <c r="BY213" s="403"/>
      <c r="BZ213" s="403"/>
      <c r="CA213" s="407"/>
      <c r="CB213" s="407"/>
      <c r="CC213" s="408"/>
      <c r="CD213" s="408"/>
      <c r="CE213" s="408"/>
      <c r="CF213" s="408"/>
      <c r="CG213" s="408"/>
      <c r="CH213" s="407"/>
      <c r="CI213" s="407"/>
      <c r="CJ213" s="408"/>
      <c r="CK213" s="408"/>
      <c r="CL213" s="408"/>
      <c r="CM213" s="408"/>
      <c r="CN213" s="408"/>
      <c r="CO213" s="407"/>
      <c r="CP213" s="409"/>
      <c r="CQ213" s="410"/>
      <c r="CR213" s="411"/>
      <c r="CS213" s="410"/>
      <c r="CT213" s="410"/>
      <c r="CU213" s="410"/>
      <c r="CV213" s="410"/>
      <c r="CW213" s="410"/>
      <c r="CX213" s="404"/>
      <c r="CY213" s="404"/>
      <c r="CZ213" s="320">
        <f t="shared" si="370"/>
        <v>0</v>
      </c>
      <c r="DA213" s="321"/>
      <c r="DB213" s="414"/>
      <c r="DC213" s="322">
        <f t="shared" si="371"/>
        <v>0</v>
      </c>
      <c r="DD213" s="413"/>
      <c r="DE213" s="414"/>
      <c r="DF213" s="323">
        <f t="shared" si="372"/>
        <v>0</v>
      </c>
      <c r="DG213" s="323">
        <f t="shared" si="373"/>
        <v>0</v>
      </c>
      <c r="DH213" s="324">
        <f t="shared" si="374"/>
        <v>0</v>
      </c>
      <c r="DI213" s="325">
        <f t="shared" si="375"/>
        <v>0</v>
      </c>
      <c r="DJ213" s="177"/>
      <c r="DK213" s="315">
        <f t="shared" si="376"/>
        <v>0</v>
      </c>
      <c r="DL213" s="315">
        <f t="shared" si="377"/>
        <v>0</v>
      </c>
      <c r="DM213" s="315">
        <f t="shared" si="378"/>
        <v>0</v>
      </c>
      <c r="DN213" s="415"/>
      <c r="DO213" s="416"/>
      <c r="DP213" s="416"/>
      <c r="DQ213" s="416"/>
      <c r="DR213" s="417"/>
      <c r="DS213" s="416"/>
      <c r="DT213" s="416"/>
      <c r="DU213" s="416"/>
      <c r="DV213" s="418"/>
      <c r="DW213" s="416"/>
      <c r="DX213" s="416"/>
      <c r="DY213" s="419"/>
      <c r="DZ213" s="419"/>
      <c r="EA213" s="420"/>
      <c r="EB213" s="313"/>
      <c r="EC213" s="329" t="s">
        <v>133</v>
      </c>
      <c r="EF213" s="330">
        <f>'Datos Mes'!$B$23</f>
        <v>7000</v>
      </c>
      <c r="EG213" s="330">
        <f t="shared" si="379"/>
        <v>0</v>
      </c>
      <c r="EH213" s="330">
        <f t="shared" si="380"/>
        <v>0</v>
      </c>
      <c r="EI213" s="330" t="e">
        <f t="shared" si="381"/>
        <v>#DIV/0!</v>
      </c>
      <c r="EJ213" s="330" t="e">
        <f t="shared" si="382"/>
        <v>#DIV/0!</v>
      </c>
      <c r="EK213" s="330">
        <f t="shared" si="383"/>
        <v>0</v>
      </c>
      <c r="EL213" s="330">
        <f t="shared" si="384"/>
        <v>0</v>
      </c>
      <c r="EM213" s="330">
        <f t="shared" si="385"/>
        <v>0</v>
      </c>
      <c r="EN213" s="330">
        <f>'Datos Mes'!$B$24*AL213</f>
        <v>0</v>
      </c>
      <c r="EO213" s="330" t="e">
        <f>IF(SUM(EH213:EN213)&gt;'Datos Mes'!$B$21,'Datos Mes'!$B$21,SUM(EH213:EN213))</f>
        <v>#DIV/0!</v>
      </c>
      <c r="EP213" s="330" t="e">
        <f>IF(SUM(EH213:EN213)&gt;'Datos Mes'!$B$21,SUM(EH213:EN213)-EO213,0)</f>
        <v>#DIV/0!</v>
      </c>
      <c r="EQ213" s="330"/>
      <c r="ER213" s="330" t="e">
        <f>LOOKUP(EO213/AL213,'Datos Mes'!$B$75:$B$82,'Datos Mes'!$C$75:$C$82)*EQ213</f>
        <v>#DIV/0!</v>
      </c>
      <c r="ES213" s="330">
        <f>'Datos Mes'!$B$25*$AQ213</f>
        <v>0</v>
      </c>
      <c r="ET213" s="330">
        <f>'Datos Mes'!$B$26*$AQ213</f>
        <v>0</v>
      </c>
      <c r="EU213" s="330">
        <f t="shared" si="386"/>
        <v>0</v>
      </c>
      <c r="EV213" s="331" t="e">
        <f t="shared" si="387"/>
        <v>#DIV/0!</v>
      </c>
      <c r="EW213" s="455" t="s">
        <v>244</v>
      </c>
      <c r="EX213" s="457"/>
      <c r="EY213" s="331" t="e">
        <f>'Datos Mes'!$B$28*EO213</f>
        <v>#DIV/0!</v>
      </c>
      <c r="EZ213" s="331" t="e">
        <f>IF(EX213*'Datos Mes'!$B$19-EY213&gt;0,EX213*'Datos Mes'!$B$19-EY213,0)</f>
        <v>#DIV/0!</v>
      </c>
      <c r="FA213" s="456" t="s">
        <v>233</v>
      </c>
      <c r="FB213" s="455" t="s">
        <v>245</v>
      </c>
      <c r="FC213" s="333"/>
      <c r="FD213" s="331" t="e">
        <f t="shared" si="388"/>
        <v>#DIV/0!</v>
      </c>
      <c r="FE213" s="331" t="e">
        <f>IF(SUM(EH213:EN213)&gt;'Datos Mes'!$B$22,'Datos Mes'!$B$22,SUM(EH213:EN213))</f>
        <v>#DIV/0!</v>
      </c>
      <c r="FF213" s="331" t="e">
        <f>FE213*'Datos Mes'!$B$30</f>
        <v>#DIV/0!</v>
      </c>
      <c r="FG213" s="331" t="e">
        <f t="shared" si="389"/>
        <v>#DIV/0!</v>
      </c>
      <c r="FH213" s="331" t="e">
        <f t="shared" si="390"/>
        <v>#DIV/0!</v>
      </c>
      <c r="FI213" s="334" t="e">
        <f>LOOKUP(FH213,'Datos Mes'!$B$54:$B$69,'Datos Mes'!$C$54:$C$69)</f>
        <v>#DIV/0!</v>
      </c>
      <c r="FJ213" s="331" t="e">
        <f>LOOKUP(FH213,'Datos Mes'!$B$54:$B$69,'Datos Mes'!$E$54:$E$69)</f>
        <v>#DIV/0!</v>
      </c>
      <c r="FK213" s="331" t="e">
        <f t="shared" si="391"/>
        <v>#DIV/0!</v>
      </c>
      <c r="FL213" s="331">
        <f t="shared" si="392"/>
        <v>0</v>
      </c>
      <c r="FM213" s="331">
        <f t="shared" si="393"/>
        <v>0</v>
      </c>
      <c r="FN213" s="331">
        <f t="shared" si="394"/>
        <v>0</v>
      </c>
      <c r="FO213" s="331" t="e">
        <f t="shared" si="395"/>
        <v>#DIV/0!</v>
      </c>
      <c r="FP213" s="331" t="e">
        <f t="shared" si="396"/>
        <v>#DIV/0!</v>
      </c>
      <c r="FQ213" s="335" t="e">
        <f t="shared" si="397"/>
        <v>#DIV/0!</v>
      </c>
      <c r="FS213" s="331" t="e">
        <f t="shared" si="398"/>
        <v>#DIV/0!</v>
      </c>
      <c r="FT213" s="331" t="e">
        <f>IF($FB213="Activo",LOOKUP($FA213,'Datos Mes'!$A$87:$A$92,'Datos Mes'!$C$87:$C$92),0)*$EO213</f>
        <v>#DIV/0!</v>
      </c>
      <c r="FU213" s="331" t="e">
        <f>IF($FB213="Activo",'Datos Mes'!$B$31,0)*$EO213</f>
        <v>#DIV/0!</v>
      </c>
      <c r="FV213" s="331" t="e">
        <f>'Datos Mes'!$B$32*$EO213</f>
        <v>#DIV/0!</v>
      </c>
      <c r="FW213" s="331" t="e">
        <f>'Datos Mes'!$D$28*$EO213</f>
        <v>#DIV/0!</v>
      </c>
      <c r="FX213" s="331" t="e">
        <f t="shared" si="399"/>
        <v>#DIV/0!</v>
      </c>
      <c r="FY213" s="331" t="e">
        <f t="shared" si="357"/>
        <v>#DIV/0!</v>
      </c>
      <c r="FZ213" s="331" t="e">
        <f t="shared" si="358"/>
        <v>#DIV/0!</v>
      </c>
      <c r="GA213" s="331">
        <f>(AS213+'Datos Mes'!B$24)*30/12</f>
        <v>9035.326086956522</v>
      </c>
      <c r="GB213" s="331" t="e">
        <f t="shared" si="400"/>
        <v>#DIV/0!</v>
      </c>
      <c r="GC213" s="331" t="e">
        <f t="shared" si="401"/>
        <v>#DIV/0!</v>
      </c>
      <c r="GD213" s="333" t="e">
        <f t="shared" si="402"/>
        <v>#DIV/0!</v>
      </c>
    </row>
    <row r="214" spans="1:186" s="329" customFormat="1" ht="15.75" customHeight="1">
      <c r="A214" s="421"/>
      <c r="B214" s="421"/>
      <c r="C214" s="311">
        <f t="shared" si="359"/>
        <v>0</v>
      </c>
      <c r="D214" s="429"/>
      <c r="E214" s="429"/>
      <c r="F214" s="429"/>
      <c r="G214" s="429"/>
      <c r="H214" s="429"/>
      <c r="I214" s="429"/>
      <c r="J214" s="429"/>
      <c r="K214" s="429"/>
      <c r="L214" s="429"/>
      <c r="M214" s="429"/>
      <c r="N214" s="429"/>
      <c r="O214" s="429"/>
      <c r="P214" s="429"/>
      <c r="Q214" s="429"/>
      <c r="R214" s="312"/>
      <c r="S214" s="430"/>
      <c r="T214" s="429"/>
      <c r="U214" s="429"/>
      <c r="V214" s="429"/>
      <c r="W214" s="429"/>
      <c r="X214" s="429"/>
      <c r="Y214" s="429"/>
      <c r="Z214" s="429"/>
      <c r="AA214" s="429"/>
      <c r="AB214" s="429"/>
      <c r="AC214" s="429"/>
      <c r="AD214" s="429"/>
      <c r="AE214" s="429"/>
      <c r="AF214" s="429"/>
      <c r="AG214" s="429"/>
      <c r="AH214" s="429"/>
      <c r="AI214" s="431"/>
      <c r="AJ214" s="328"/>
      <c r="AK214" s="314">
        <f t="shared" si="361"/>
        <v>0</v>
      </c>
      <c r="AL214" s="469">
        <f t="shared" si="362"/>
        <v>0</v>
      </c>
      <c r="AM214" s="469">
        <f t="shared" si="363"/>
        <v>0</v>
      </c>
      <c r="AN214" s="470">
        <f t="shared" si="364"/>
        <v>0</v>
      </c>
      <c r="AO214" s="469">
        <f t="shared" si="355"/>
        <v>0</v>
      </c>
      <c r="AP214" s="469">
        <f t="shared" si="356"/>
        <v>0</v>
      </c>
      <c r="AQ214" s="471">
        <f t="shared" si="365"/>
        <v>0</v>
      </c>
      <c r="AR214" s="472">
        <f t="shared" si="360"/>
        <v>0</v>
      </c>
      <c r="AS214" s="422"/>
      <c r="AT214" s="423">
        <f t="shared" si="366"/>
        <v>0</v>
      </c>
      <c r="AU214" s="422"/>
      <c r="AV214" s="315">
        <f t="shared" si="367"/>
        <v>0</v>
      </c>
      <c r="AW214" s="422"/>
      <c r="AX214" s="422"/>
      <c r="AY214" s="315">
        <f t="shared" si="368"/>
        <v>0</v>
      </c>
      <c r="AZ214" s="315">
        <f>(AQ214)*'Datos Mes'!$B$27+DB214</f>
        <v>0</v>
      </c>
      <c r="BA214" s="421"/>
      <c r="BB214" s="427"/>
      <c r="BC214" s="438"/>
      <c r="BF214" s="473"/>
      <c r="BG214" s="317">
        <f>(COUNTIF($D214:$AI214,"LL")+DL214)*(AS214-'Datos Mes'!$B$23)</f>
        <v>0</v>
      </c>
      <c r="BH214" s="474">
        <f t="shared" si="369"/>
        <v>0</v>
      </c>
      <c r="BI214" s="402"/>
      <c r="BJ214" s="403"/>
      <c r="BK214" s="403"/>
      <c r="BL214" s="403"/>
      <c r="BM214" s="403"/>
      <c r="BN214" s="403"/>
      <c r="BO214" s="403"/>
      <c r="BP214" s="403"/>
      <c r="BQ214" s="403"/>
      <c r="BR214" s="403"/>
      <c r="BS214" s="403"/>
      <c r="BT214" s="404"/>
      <c r="BU214" s="404"/>
      <c r="BV214" s="404"/>
      <c r="BW214" s="405"/>
      <c r="BX214" s="406"/>
      <c r="BY214" s="403"/>
      <c r="BZ214" s="403"/>
      <c r="CA214" s="407"/>
      <c r="CB214" s="407"/>
      <c r="CC214" s="408"/>
      <c r="CD214" s="408"/>
      <c r="CE214" s="408"/>
      <c r="CF214" s="408"/>
      <c r="CG214" s="408"/>
      <c r="CH214" s="407"/>
      <c r="CI214" s="407"/>
      <c r="CJ214" s="408"/>
      <c r="CK214" s="408"/>
      <c r="CL214" s="408"/>
      <c r="CM214" s="408"/>
      <c r="CN214" s="408"/>
      <c r="CO214" s="407"/>
      <c r="CP214" s="409"/>
      <c r="CQ214" s="410"/>
      <c r="CR214" s="411"/>
      <c r="CS214" s="410"/>
      <c r="CT214" s="410"/>
      <c r="CU214" s="410"/>
      <c r="CV214" s="410"/>
      <c r="CW214" s="410"/>
      <c r="CX214" s="404"/>
      <c r="CY214" s="404"/>
      <c r="CZ214" s="320">
        <f t="shared" si="370"/>
        <v>0</v>
      </c>
      <c r="DA214" s="321"/>
      <c r="DB214" s="414"/>
      <c r="DC214" s="322">
        <f t="shared" si="371"/>
        <v>0</v>
      </c>
      <c r="DD214" s="413"/>
      <c r="DE214" s="414"/>
      <c r="DF214" s="323">
        <f t="shared" si="372"/>
        <v>0</v>
      </c>
      <c r="DG214" s="323">
        <f t="shared" si="373"/>
        <v>0</v>
      </c>
      <c r="DH214" s="324">
        <f t="shared" si="374"/>
        <v>0</v>
      </c>
      <c r="DI214" s="325">
        <f t="shared" si="375"/>
        <v>0</v>
      </c>
      <c r="DJ214" s="177"/>
      <c r="DK214" s="315">
        <f t="shared" si="376"/>
        <v>0</v>
      </c>
      <c r="DL214" s="315">
        <f t="shared" si="377"/>
        <v>0</v>
      </c>
      <c r="DM214" s="315">
        <f t="shared" si="378"/>
        <v>0</v>
      </c>
      <c r="DN214" s="415"/>
      <c r="DO214" s="416"/>
      <c r="DP214" s="416"/>
      <c r="DQ214" s="416"/>
      <c r="DR214" s="417"/>
      <c r="DS214" s="416"/>
      <c r="DT214" s="416"/>
      <c r="DU214" s="416"/>
      <c r="DV214" s="418"/>
      <c r="DW214" s="416"/>
      <c r="DX214" s="416"/>
      <c r="DY214" s="419"/>
      <c r="DZ214" s="419"/>
      <c r="EA214" s="420"/>
      <c r="EB214" s="313"/>
      <c r="EC214" s="329" t="s">
        <v>133</v>
      </c>
      <c r="EF214" s="330">
        <f>'Datos Mes'!$B$23</f>
        <v>7000</v>
      </c>
      <c r="EG214" s="330">
        <f t="shared" si="379"/>
        <v>0</v>
      </c>
      <c r="EH214" s="330">
        <f t="shared" si="380"/>
        <v>0</v>
      </c>
      <c r="EI214" s="330" t="e">
        <f t="shared" si="381"/>
        <v>#DIV/0!</v>
      </c>
      <c r="EJ214" s="330" t="e">
        <f t="shared" si="382"/>
        <v>#DIV/0!</v>
      </c>
      <c r="EK214" s="330">
        <f t="shared" si="383"/>
        <v>0</v>
      </c>
      <c r="EL214" s="330">
        <f t="shared" si="384"/>
        <v>0</v>
      </c>
      <c r="EM214" s="330">
        <f t="shared" si="385"/>
        <v>0</v>
      </c>
      <c r="EN214" s="330">
        <f>'Datos Mes'!$B$24*AL214</f>
        <v>0</v>
      </c>
      <c r="EO214" s="330" t="e">
        <f>IF(SUM(EH214:EN214)&gt;'Datos Mes'!$B$21,'Datos Mes'!$B$21,SUM(EH214:EN214))</f>
        <v>#DIV/0!</v>
      </c>
      <c r="EP214" s="330" t="e">
        <f>IF(SUM(EH214:EN214)&gt;'Datos Mes'!$B$21,SUM(EH214:EN214)-EO214,0)</f>
        <v>#DIV/0!</v>
      </c>
      <c r="EQ214" s="330"/>
      <c r="ER214" s="330" t="e">
        <f>LOOKUP(EO214/AL214,'Datos Mes'!$B$75:$B$82,'Datos Mes'!$C$75:$C$82)*EQ214</f>
        <v>#DIV/0!</v>
      </c>
      <c r="ES214" s="330">
        <f>'Datos Mes'!$B$25*$AQ214</f>
        <v>0</v>
      </c>
      <c r="ET214" s="330">
        <f>'Datos Mes'!$B$26*$AQ214</f>
        <v>0</v>
      </c>
      <c r="EU214" s="330">
        <f t="shared" si="386"/>
        <v>0</v>
      </c>
      <c r="EV214" s="331" t="e">
        <f t="shared" si="387"/>
        <v>#DIV/0!</v>
      </c>
      <c r="EW214" s="455" t="s">
        <v>244</v>
      </c>
      <c r="EX214" s="457"/>
      <c r="EY214" s="331" t="e">
        <f>'Datos Mes'!$B$28*EO214</f>
        <v>#DIV/0!</v>
      </c>
      <c r="EZ214" s="331" t="e">
        <f>IF(EX214*'Datos Mes'!$B$19-EY214&gt;0,EX214*'Datos Mes'!$B$19-EY214,0)</f>
        <v>#DIV/0!</v>
      </c>
      <c r="FA214" s="456" t="s">
        <v>233</v>
      </c>
      <c r="FB214" s="455" t="s">
        <v>245</v>
      </c>
      <c r="FC214" s="333"/>
      <c r="FD214" s="331" t="e">
        <f t="shared" si="388"/>
        <v>#DIV/0!</v>
      </c>
      <c r="FE214" s="331" t="e">
        <f>IF(SUM(EH214:EN214)&gt;'Datos Mes'!$B$22,'Datos Mes'!$B$22,SUM(EH214:EN214))</f>
        <v>#DIV/0!</v>
      </c>
      <c r="FF214" s="331" t="e">
        <f>FE214*'Datos Mes'!$B$30</f>
        <v>#DIV/0!</v>
      </c>
      <c r="FG214" s="331" t="e">
        <f t="shared" si="389"/>
        <v>#DIV/0!</v>
      </c>
      <c r="FH214" s="331" t="e">
        <f t="shared" si="390"/>
        <v>#DIV/0!</v>
      </c>
      <c r="FI214" s="334" t="e">
        <f>LOOKUP(FH214,'Datos Mes'!$B$54:$B$69,'Datos Mes'!$C$54:$C$69)</f>
        <v>#DIV/0!</v>
      </c>
      <c r="FJ214" s="331" t="e">
        <f>LOOKUP(FH214,'Datos Mes'!$B$54:$B$69,'Datos Mes'!$E$54:$E$69)</f>
        <v>#DIV/0!</v>
      </c>
      <c r="FK214" s="331" t="e">
        <f t="shared" si="391"/>
        <v>#DIV/0!</v>
      </c>
      <c r="FL214" s="331">
        <f t="shared" si="392"/>
        <v>0</v>
      </c>
      <c r="FM214" s="331">
        <f t="shared" si="393"/>
        <v>0</v>
      </c>
      <c r="FN214" s="331">
        <f t="shared" si="394"/>
        <v>0</v>
      </c>
      <c r="FO214" s="331" t="e">
        <f t="shared" si="395"/>
        <v>#DIV/0!</v>
      </c>
      <c r="FP214" s="331" t="e">
        <f t="shared" si="396"/>
        <v>#DIV/0!</v>
      </c>
      <c r="FQ214" s="335" t="e">
        <f t="shared" si="397"/>
        <v>#DIV/0!</v>
      </c>
      <c r="FS214" s="331" t="e">
        <f t="shared" si="398"/>
        <v>#DIV/0!</v>
      </c>
      <c r="FT214" s="331" t="e">
        <f>IF($FB214="Activo",LOOKUP($FA214,'Datos Mes'!$A$87:$A$92,'Datos Mes'!$C$87:$C$92),0)*$EO214</f>
        <v>#DIV/0!</v>
      </c>
      <c r="FU214" s="331" t="e">
        <f>IF($FB214="Activo",'Datos Mes'!$B$31,0)*$EO214</f>
        <v>#DIV/0!</v>
      </c>
      <c r="FV214" s="331" t="e">
        <f>'Datos Mes'!$B$32*$EO214</f>
        <v>#DIV/0!</v>
      </c>
      <c r="FW214" s="331" t="e">
        <f>'Datos Mes'!$D$28*$EO214</f>
        <v>#DIV/0!</v>
      </c>
      <c r="FX214" s="331" t="e">
        <f t="shared" si="399"/>
        <v>#DIV/0!</v>
      </c>
      <c r="FY214" s="331" t="e">
        <f t="shared" si="357"/>
        <v>#DIV/0!</v>
      </c>
      <c r="FZ214" s="331" t="e">
        <f t="shared" si="358"/>
        <v>#DIV/0!</v>
      </c>
      <c r="GA214" s="331">
        <f>(AS214+'Datos Mes'!B$24)*30/12</f>
        <v>9035.326086956522</v>
      </c>
      <c r="GB214" s="331" t="e">
        <f t="shared" si="400"/>
        <v>#DIV/0!</v>
      </c>
      <c r="GC214" s="331" t="e">
        <f t="shared" si="401"/>
        <v>#DIV/0!</v>
      </c>
      <c r="GD214" s="333" t="e">
        <f t="shared" si="402"/>
        <v>#DIV/0!</v>
      </c>
    </row>
    <row r="215" spans="1:186" s="329" customFormat="1" ht="15.75" customHeight="1">
      <c r="A215" s="421"/>
      <c r="B215" s="421"/>
      <c r="C215" s="311">
        <f t="shared" si="359"/>
        <v>0</v>
      </c>
      <c r="D215" s="429"/>
      <c r="E215" s="429"/>
      <c r="F215" s="429"/>
      <c r="G215" s="429"/>
      <c r="H215" s="429"/>
      <c r="I215" s="429"/>
      <c r="J215" s="429"/>
      <c r="K215" s="429"/>
      <c r="L215" s="429"/>
      <c r="M215" s="429"/>
      <c r="N215" s="429"/>
      <c r="O215" s="429"/>
      <c r="P215" s="429"/>
      <c r="Q215" s="429"/>
      <c r="R215" s="312"/>
      <c r="S215" s="430"/>
      <c r="T215" s="429"/>
      <c r="U215" s="429"/>
      <c r="V215" s="429"/>
      <c r="W215" s="429"/>
      <c r="X215" s="429"/>
      <c r="Y215" s="429"/>
      <c r="Z215" s="429"/>
      <c r="AA215" s="429"/>
      <c r="AB215" s="429"/>
      <c r="AC215" s="429"/>
      <c r="AD215" s="429"/>
      <c r="AE215" s="429"/>
      <c r="AF215" s="429"/>
      <c r="AG215" s="429"/>
      <c r="AH215" s="429"/>
      <c r="AI215" s="431"/>
      <c r="AJ215" s="328"/>
      <c r="AK215" s="314">
        <f t="shared" si="361"/>
        <v>0</v>
      </c>
      <c r="AL215" s="469">
        <f t="shared" si="362"/>
        <v>0</v>
      </c>
      <c r="AM215" s="469">
        <f t="shared" si="363"/>
        <v>0</v>
      </c>
      <c r="AN215" s="470">
        <f t="shared" si="364"/>
        <v>0</v>
      </c>
      <c r="AO215" s="469">
        <f t="shared" si="355"/>
        <v>0</v>
      </c>
      <c r="AP215" s="469">
        <f t="shared" si="356"/>
        <v>0</v>
      </c>
      <c r="AQ215" s="471">
        <f t="shared" si="365"/>
        <v>0</v>
      </c>
      <c r="AR215" s="472">
        <f t="shared" si="360"/>
        <v>0</v>
      </c>
      <c r="AS215" s="422"/>
      <c r="AT215" s="423">
        <f t="shared" si="366"/>
        <v>0</v>
      </c>
      <c r="AU215" s="422"/>
      <c r="AV215" s="315">
        <f t="shared" si="367"/>
        <v>0</v>
      </c>
      <c r="AW215" s="422"/>
      <c r="AX215" s="422"/>
      <c r="AY215" s="315">
        <f t="shared" si="368"/>
        <v>0</v>
      </c>
      <c r="AZ215" s="315">
        <f>(AQ215)*'Datos Mes'!$B$27+DB215</f>
        <v>0</v>
      </c>
      <c r="BA215" s="421"/>
      <c r="BB215" s="427"/>
      <c r="BC215" s="438"/>
      <c r="BF215" s="473"/>
      <c r="BG215" s="317">
        <f>(COUNTIF($D215:$AI215,"LL")+DL215)*(AS215-'Datos Mes'!$B$23)</f>
        <v>0</v>
      </c>
      <c r="BH215" s="474">
        <f t="shared" si="369"/>
        <v>0</v>
      </c>
      <c r="BI215" s="402"/>
      <c r="BJ215" s="403"/>
      <c r="BK215" s="403"/>
      <c r="BL215" s="403"/>
      <c r="BM215" s="403"/>
      <c r="BN215" s="403"/>
      <c r="BO215" s="403"/>
      <c r="BP215" s="403"/>
      <c r="BQ215" s="403"/>
      <c r="BR215" s="403"/>
      <c r="BS215" s="403"/>
      <c r="BT215" s="404"/>
      <c r="BU215" s="404"/>
      <c r="BV215" s="404"/>
      <c r="BW215" s="405"/>
      <c r="BX215" s="406"/>
      <c r="BY215" s="403"/>
      <c r="BZ215" s="403"/>
      <c r="CA215" s="407"/>
      <c r="CB215" s="407"/>
      <c r="CC215" s="408"/>
      <c r="CD215" s="408"/>
      <c r="CE215" s="408"/>
      <c r="CF215" s="408"/>
      <c r="CG215" s="408"/>
      <c r="CH215" s="407"/>
      <c r="CI215" s="407"/>
      <c r="CJ215" s="408"/>
      <c r="CK215" s="408"/>
      <c r="CL215" s="408"/>
      <c r="CM215" s="408"/>
      <c r="CN215" s="408"/>
      <c r="CO215" s="407"/>
      <c r="CP215" s="409"/>
      <c r="CQ215" s="410"/>
      <c r="CR215" s="411"/>
      <c r="CS215" s="410"/>
      <c r="CT215" s="410"/>
      <c r="CU215" s="410"/>
      <c r="CV215" s="410"/>
      <c r="CW215" s="410"/>
      <c r="CX215" s="404"/>
      <c r="CY215" s="404"/>
      <c r="CZ215" s="320">
        <f t="shared" si="370"/>
        <v>0</v>
      </c>
      <c r="DA215" s="321"/>
      <c r="DB215" s="414"/>
      <c r="DC215" s="322">
        <f t="shared" si="371"/>
        <v>0</v>
      </c>
      <c r="DD215" s="413"/>
      <c r="DE215" s="414"/>
      <c r="DF215" s="323">
        <f t="shared" si="372"/>
        <v>0</v>
      </c>
      <c r="DG215" s="323">
        <f t="shared" si="373"/>
        <v>0</v>
      </c>
      <c r="DH215" s="324">
        <f t="shared" si="374"/>
        <v>0</v>
      </c>
      <c r="DI215" s="325">
        <f t="shared" si="375"/>
        <v>0</v>
      </c>
      <c r="DJ215" s="177"/>
      <c r="DK215" s="315">
        <f t="shared" si="376"/>
        <v>0</v>
      </c>
      <c r="DL215" s="315">
        <f t="shared" si="377"/>
        <v>0</v>
      </c>
      <c r="DM215" s="315">
        <f t="shared" si="378"/>
        <v>0</v>
      </c>
      <c r="DN215" s="415"/>
      <c r="DO215" s="416"/>
      <c r="DP215" s="416"/>
      <c r="DQ215" s="416"/>
      <c r="DR215" s="417"/>
      <c r="DS215" s="416"/>
      <c r="DT215" s="416"/>
      <c r="DU215" s="416"/>
      <c r="DV215" s="418"/>
      <c r="DW215" s="416"/>
      <c r="DX215" s="416"/>
      <c r="DY215" s="419"/>
      <c r="DZ215" s="419"/>
      <c r="EA215" s="420"/>
      <c r="EB215" s="313"/>
      <c r="EC215" s="329" t="s">
        <v>133</v>
      </c>
      <c r="EF215" s="330">
        <f>'Datos Mes'!$B$23</f>
        <v>7000</v>
      </c>
      <c r="EG215" s="330">
        <f t="shared" si="379"/>
        <v>0</v>
      </c>
      <c r="EH215" s="330">
        <f t="shared" si="380"/>
        <v>0</v>
      </c>
      <c r="EI215" s="330" t="e">
        <f t="shared" si="381"/>
        <v>#DIV/0!</v>
      </c>
      <c r="EJ215" s="330" t="e">
        <f t="shared" si="382"/>
        <v>#DIV/0!</v>
      </c>
      <c r="EK215" s="330">
        <f t="shared" si="383"/>
        <v>0</v>
      </c>
      <c r="EL215" s="330">
        <f t="shared" si="384"/>
        <v>0</v>
      </c>
      <c r="EM215" s="330">
        <f t="shared" si="385"/>
        <v>0</v>
      </c>
      <c r="EN215" s="330">
        <f>'Datos Mes'!$B$24*AL215</f>
        <v>0</v>
      </c>
      <c r="EO215" s="330" t="e">
        <f>IF(SUM(EH215:EN215)&gt;'Datos Mes'!$B$21,'Datos Mes'!$B$21,SUM(EH215:EN215))</f>
        <v>#DIV/0!</v>
      </c>
      <c r="EP215" s="330" t="e">
        <f>IF(SUM(EH215:EN215)&gt;'Datos Mes'!$B$21,SUM(EH215:EN215)-EO215,0)</f>
        <v>#DIV/0!</v>
      </c>
      <c r="EQ215" s="330"/>
      <c r="ER215" s="330" t="e">
        <f>LOOKUP(EO215/AL215,'Datos Mes'!$B$75:$B$82,'Datos Mes'!$C$75:$C$82)*EQ215</f>
        <v>#DIV/0!</v>
      </c>
      <c r="ES215" s="330">
        <f>'Datos Mes'!$B$25*$AQ215</f>
        <v>0</v>
      </c>
      <c r="ET215" s="330">
        <f>'Datos Mes'!$B$26*$AQ215</f>
        <v>0</v>
      </c>
      <c r="EU215" s="330">
        <f t="shared" si="386"/>
        <v>0</v>
      </c>
      <c r="EV215" s="331" t="e">
        <f t="shared" si="387"/>
        <v>#DIV/0!</v>
      </c>
      <c r="EW215" s="455" t="s">
        <v>244</v>
      </c>
      <c r="EX215" s="457"/>
      <c r="EY215" s="331" t="e">
        <f>'Datos Mes'!$B$28*EO215</f>
        <v>#DIV/0!</v>
      </c>
      <c r="EZ215" s="331" t="e">
        <f>IF(EX215*'Datos Mes'!$B$19-EY215&gt;0,EX215*'Datos Mes'!$B$19-EY215,0)</f>
        <v>#DIV/0!</v>
      </c>
      <c r="FA215" s="456" t="s">
        <v>233</v>
      </c>
      <c r="FB215" s="455" t="s">
        <v>245</v>
      </c>
      <c r="FC215" s="333"/>
      <c r="FD215" s="331" t="e">
        <f t="shared" si="388"/>
        <v>#DIV/0!</v>
      </c>
      <c r="FE215" s="331" t="e">
        <f>IF(SUM(EH215:EN215)&gt;'Datos Mes'!$B$22,'Datos Mes'!$B$22,SUM(EH215:EN215))</f>
        <v>#DIV/0!</v>
      </c>
      <c r="FF215" s="331" t="e">
        <f>FE215*'Datos Mes'!$B$30</f>
        <v>#DIV/0!</v>
      </c>
      <c r="FG215" s="331" t="e">
        <f t="shared" si="389"/>
        <v>#DIV/0!</v>
      </c>
      <c r="FH215" s="331" t="e">
        <f t="shared" si="390"/>
        <v>#DIV/0!</v>
      </c>
      <c r="FI215" s="334" t="e">
        <f>LOOKUP(FH215,'Datos Mes'!$B$54:$B$69,'Datos Mes'!$C$54:$C$69)</f>
        <v>#DIV/0!</v>
      </c>
      <c r="FJ215" s="331" t="e">
        <f>LOOKUP(FH215,'Datos Mes'!$B$54:$B$69,'Datos Mes'!$E$54:$E$69)</f>
        <v>#DIV/0!</v>
      </c>
      <c r="FK215" s="331" t="e">
        <f t="shared" si="391"/>
        <v>#DIV/0!</v>
      </c>
      <c r="FL215" s="331">
        <f t="shared" si="392"/>
        <v>0</v>
      </c>
      <c r="FM215" s="331">
        <f t="shared" si="393"/>
        <v>0</v>
      </c>
      <c r="FN215" s="331">
        <f t="shared" si="394"/>
        <v>0</v>
      </c>
      <c r="FO215" s="331" t="e">
        <f t="shared" si="395"/>
        <v>#DIV/0!</v>
      </c>
      <c r="FP215" s="331" t="e">
        <f t="shared" si="396"/>
        <v>#DIV/0!</v>
      </c>
      <c r="FQ215" s="335" t="e">
        <f t="shared" si="397"/>
        <v>#DIV/0!</v>
      </c>
      <c r="FS215" s="331" t="e">
        <f t="shared" si="398"/>
        <v>#DIV/0!</v>
      </c>
      <c r="FT215" s="331" t="e">
        <f>IF($FB215="Activo",LOOKUP($FA215,'Datos Mes'!$A$87:$A$92,'Datos Mes'!$C$87:$C$92),0)*$EO215</f>
        <v>#DIV/0!</v>
      </c>
      <c r="FU215" s="331" t="e">
        <f>IF($FB215="Activo",'Datos Mes'!$B$31,0)*$EO215</f>
        <v>#DIV/0!</v>
      </c>
      <c r="FV215" s="331" t="e">
        <f>'Datos Mes'!$B$32*$EO215</f>
        <v>#DIV/0!</v>
      </c>
      <c r="FW215" s="331" t="e">
        <f>'Datos Mes'!$D$28*$EO215</f>
        <v>#DIV/0!</v>
      </c>
      <c r="FX215" s="331" t="e">
        <f t="shared" si="399"/>
        <v>#DIV/0!</v>
      </c>
      <c r="FY215" s="331" t="e">
        <f t="shared" si="357"/>
        <v>#DIV/0!</v>
      </c>
      <c r="FZ215" s="331" t="e">
        <f t="shared" si="358"/>
        <v>#DIV/0!</v>
      </c>
      <c r="GA215" s="331">
        <f>(AS215+'Datos Mes'!B$24)*30/12</f>
        <v>9035.326086956522</v>
      </c>
      <c r="GB215" s="331" t="e">
        <f t="shared" si="400"/>
        <v>#DIV/0!</v>
      </c>
      <c r="GC215" s="331" t="e">
        <f t="shared" si="401"/>
        <v>#DIV/0!</v>
      </c>
      <c r="GD215" s="333" t="e">
        <f t="shared" si="402"/>
        <v>#DIV/0!</v>
      </c>
    </row>
    <row r="216" spans="1:186" s="329" customFormat="1" ht="15.75" customHeight="1">
      <c r="A216" s="421"/>
      <c r="B216" s="421"/>
      <c r="C216" s="311">
        <f t="shared" si="359"/>
        <v>0</v>
      </c>
      <c r="D216" s="429"/>
      <c r="E216" s="429"/>
      <c r="F216" s="429"/>
      <c r="G216" s="429"/>
      <c r="H216" s="429"/>
      <c r="I216" s="429"/>
      <c r="J216" s="429"/>
      <c r="K216" s="429"/>
      <c r="L216" s="429"/>
      <c r="M216" s="429"/>
      <c r="N216" s="429"/>
      <c r="O216" s="429"/>
      <c r="P216" s="429"/>
      <c r="Q216" s="429"/>
      <c r="R216" s="312"/>
      <c r="S216" s="430"/>
      <c r="T216" s="429"/>
      <c r="U216" s="429"/>
      <c r="V216" s="429"/>
      <c r="W216" s="429"/>
      <c r="X216" s="429"/>
      <c r="Y216" s="429"/>
      <c r="Z216" s="429"/>
      <c r="AA216" s="429"/>
      <c r="AB216" s="429"/>
      <c r="AC216" s="429"/>
      <c r="AD216" s="429"/>
      <c r="AE216" s="429"/>
      <c r="AF216" s="429"/>
      <c r="AG216" s="429"/>
      <c r="AH216" s="429"/>
      <c r="AI216" s="431"/>
      <c r="AJ216" s="328"/>
      <c r="AK216" s="314">
        <f t="shared" si="361"/>
        <v>0</v>
      </c>
      <c r="AL216" s="469">
        <f t="shared" si="362"/>
        <v>0</v>
      </c>
      <c r="AM216" s="469">
        <f t="shared" si="363"/>
        <v>0</v>
      </c>
      <c r="AN216" s="470">
        <f t="shared" si="364"/>
        <v>0</v>
      </c>
      <c r="AO216" s="469">
        <f t="shared" si="355"/>
        <v>0</v>
      </c>
      <c r="AP216" s="469">
        <f t="shared" si="356"/>
        <v>0</v>
      </c>
      <c r="AQ216" s="471">
        <f t="shared" si="365"/>
        <v>0</v>
      </c>
      <c r="AR216" s="472">
        <f t="shared" si="360"/>
        <v>0</v>
      </c>
      <c r="AS216" s="422"/>
      <c r="AT216" s="423">
        <f t="shared" si="366"/>
        <v>0</v>
      </c>
      <c r="AU216" s="422"/>
      <c r="AV216" s="315">
        <f t="shared" si="367"/>
        <v>0</v>
      </c>
      <c r="AW216" s="422"/>
      <c r="AX216" s="422"/>
      <c r="AY216" s="315">
        <f t="shared" si="368"/>
        <v>0</v>
      </c>
      <c r="AZ216" s="315">
        <f>(AQ216)*'Datos Mes'!$B$27+DB216</f>
        <v>0</v>
      </c>
      <c r="BA216" s="421"/>
      <c r="BB216" s="427"/>
      <c r="BC216" s="438"/>
      <c r="BF216" s="473"/>
      <c r="BG216" s="317">
        <f>(COUNTIF($D216:$AI216,"LL")+DL216)*(AS216-'Datos Mes'!$B$23)</f>
        <v>0</v>
      </c>
      <c r="BH216" s="474">
        <f t="shared" si="369"/>
        <v>0</v>
      </c>
      <c r="BI216" s="402"/>
      <c r="BJ216" s="403"/>
      <c r="BK216" s="403"/>
      <c r="BL216" s="403"/>
      <c r="BM216" s="403"/>
      <c r="BN216" s="403"/>
      <c r="BO216" s="403"/>
      <c r="BP216" s="403"/>
      <c r="BQ216" s="403"/>
      <c r="BR216" s="403"/>
      <c r="BS216" s="403"/>
      <c r="BT216" s="404"/>
      <c r="BU216" s="404"/>
      <c r="BV216" s="404"/>
      <c r="BW216" s="405"/>
      <c r="BX216" s="406"/>
      <c r="BY216" s="403"/>
      <c r="BZ216" s="403"/>
      <c r="CA216" s="407"/>
      <c r="CB216" s="407"/>
      <c r="CC216" s="408"/>
      <c r="CD216" s="408"/>
      <c r="CE216" s="408"/>
      <c r="CF216" s="408"/>
      <c r="CG216" s="408"/>
      <c r="CH216" s="407"/>
      <c r="CI216" s="407"/>
      <c r="CJ216" s="408"/>
      <c r="CK216" s="408"/>
      <c r="CL216" s="408"/>
      <c r="CM216" s="408"/>
      <c r="CN216" s="408"/>
      <c r="CO216" s="407"/>
      <c r="CP216" s="409"/>
      <c r="CQ216" s="410"/>
      <c r="CR216" s="411"/>
      <c r="CS216" s="410"/>
      <c r="CT216" s="410"/>
      <c r="CU216" s="410"/>
      <c r="CV216" s="410"/>
      <c r="CW216" s="410"/>
      <c r="CX216" s="404"/>
      <c r="CY216" s="404"/>
      <c r="CZ216" s="320">
        <f t="shared" si="370"/>
        <v>0</v>
      </c>
      <c r="DA216" s="321"/>
      <c r="DB216" s="414"/>
      <c r="DC216" s="322">
        <f t="shared" si="371"/>
        <v>0</v>
      </c>
      <c r="DD216" s="413"/>
      <c r="DE216" s="414"/>
      <c r="DF216" s="323">
        <f t="shared" si="372"/>
        <v>0</v>
      </c>
      <c r="DG216" s="323">
        <f t="shared" si="373"/>
        <v>0</v>
      </c>
      <c r="DH216" s="324">
        <f t="shared" si="374"/>
        <v>0</v>
      </c>
      <c r="DI216" s="325">
        <f t="shared" si="375"/>
        <v>0</v>
      </c>
      <c r="DJ216" s="177"/>
      <c r="DK216" s="315">
        <f t="shared" si="376"/>
        <v>0</v>
      </c>
      <c r="DL216" s="315">
        <f t="shared" si="377"/>
        <v>0</v>
      </c>
      <c r="DM216" s="315">
        <f t="shared" si="378"/>
        <v>0</v>
      </c>
      <c r="DN216" s="415"/>
      <c r="DO216" s="416"/>
      <c r="DP216" s="416"/>
      <c r="DQ216" s="416"/>
      <c r="DR216" s="417"/>
      <c r="DS216" s="416"/>
      <c r="DT216" s="416"/>
      <c r="DU216" s="416"/>
      <c r="DV216" s="418"/>
      <c r="DW216" s="416"/>
      <c r="DX216" s="416"/>
      <c r="DY216" s="419"/>
      <c r="DZ216" s="419"/>
      <c r="EA216" s="420"/>
      <c r="EB216" s="313"/>
      <c r="EC216" s="329" t="s">
        <v>133</v>
      </c>
      <c r="EF216" s="330">
        <f>'Datos Mes'!$B$23</f>
        <v>7000</v>
      </c>
      <c r="EG216" s="330">
        <f t="shared" si="379"/>
        <v>0</v>
      </c>
      <c r="EH216" s="330">
        <f t="shared" si="380"/>
        <v>0</v>
      </c>
      <c r="EI216" s="330" t="e">
        <f t="shared" si="381"/>
        <v>#DIV/0!</v>
      </c>
      <c r="EJ216" s="330" t="e">
        <f t="shared" si="382"/>
        <v>#DIV/0!</v>
      </c>
      <c r="EK216" s="330">
        <f t="shared" si="383"/>
        <v>0</v>
      </c>
      <c r="EL216" s="330">
        <f t="shared" si="384"/>
        <v>0</v>
      </c>
      <c r="EM216" s="330">
        <f t="shared" si="385"/>
        <v>0</v>
      </c>
      <c r="EN216" s="330">
        <f>'Datos Mes'!$B$24*AL216</f>
        <v>0</v>
      </c>
      <c r="EO216" s="330" t="e">
        <f>IF(SUM(EH216:EN216)&gt;'Datos Mes'!$B$21,'Datos Mes'!$B$21,SUM(EH216:EN216))</f>
        <v>#DIV/0!</v>
      </c>
      <c r="EP216" s="330" t="e">
        <f>IF(SUM(EH216:EN216)&gt;'Datos Mes'!$B$21,SUM(EH216:EN216)-EO216,0)</f>
        <v>#DIV/0!</v>
      </c>
      <c r="EQ216" s="330"/>
      <c r="ER216" s="330" t="e">
        <f>LOOKUP(EO216/AL216,'Datos Mes'!$B$75:$B$82,'Datos Mes'!$C$75:$C$82)*EQ216</f>
        <v>#DIV/0!</v>
      </c>
      <c r="ES216" s="330">
        <f>'Datos Mes'!$B$25*$AQ216</f>
        <v>0</v>
      </c>
      <c r="ET216" s="330">
        <f>'Datos Mes'!$B$26*$AQ216</f>
        <v>0</v>
      </c>
      <c r="EU216" s="330">
        <f t="shared" si="386"/>
        <v>0</v>
      </c>
      <c r="EV216" s="331" t="e">
        <f t="shared" si="387"/>
        <v>#DIV/0!</v>
      </c>
      <c r="EW216" s="455" t="s">
        <v>244</v>
      </c>
      <c r="EX216" s="457"/>
      <c r="EY216" s="331" t="e">
        <f>'Datos Mes'!$B$28*EO216</f>
        <v>#DIV/0!</v>
      </c>
      <c r="EZ216" s="331" t="e">
        <f>IF(EX216*'Datos Mes'!$B$19-EY216&gt;0,EX216*'Datos Mes'!$B$19-EY216,0)</f>
        <v>#DIV/0!</v>
      </c>
      <c r="FA216" s="456" t="s">
        <v>233</v>
      </c>
      <c r="FB216" s="455" t="s">
        <v>245</v>
      </c>
      <c r="FC216" s="333"/>
      <c r="FD216" s="331" t="e">
        <f t="shared" si="388"/>
        <v>#DIV/0!</v>
      </c>
      <c r="FE216" s="331" t="e">
        <f>IF(SUM(EH216:EN216)&gt;'Datos Mes'!$B$22,'Datos Mes'!$B$22,SUM(EH216:EN216))</f>
        <v>#DIV/0!</v>
      </c>
      <c r="FF216" s="331" t="e">
        <f>FE216*'Datos Mes'!$B$30</f>
        <v>#DIV/0!</v>
      </c>
      <c r="FG216" s="331" t="e">
        <f t="shared" si="389"/>
        <v>#DIV/0!</v>
      </c>
      <c r="FH216" s="331" t="e">
        <f t="shared" si="390"/>
        <v>#DIV/0!</v>
      </c>
      <c r="FI216" s="334" t="e">
        <f>LOOKUP(FH216,'Datos Mes'!$B$54:$B$69,'Datos Mes'!$C$54:$C$69)</f>
        <v>#DIV/0!</v>
      </c>
      <c r="FJ216" s="331" t="e">
        <f>LOOKUP(FH216,'Datos Mes'!$B$54:$B$69,'Datos Mes'!$E$54:$E$69)</f>
        <v>#DIV/0!</v>
      </c>
      <c r="FK216" s="331" t="e">
        <f t="shared" si="391"/>
        <v>#DIV/0!</v>
      </c>
      <c r="FL216" s="331">
        <f t="shared" si="392"/>
        <v>0</v>
      </c>
      <c r="FM216" s="331">
        <f t="shared" si="393"/>
        <v>0</v>
      </c>
      <c r="FN216" s="331">
        <f t="shared" si="394"/>
        <v>0</v>
      </c>
      <c r="FO216" s="331" t="e">
        <f t="shared" si="395"/>
        <v>#DIV/0!</v>
      </c>
      <c r="FP216" s="331" t="e">
        <f t="shared" si="396"/>
        <v>#DIV/0!</v>
      </c>
      <c r="FQ216" s="335" t="e">
        <f t="shared" si="397"/>
        <v>#DIV/0!</v>
      </c>
      <c r="FS216" s="331" t="e">
        <f t="shared" si="398"/>
        <v>#DIV/0!</v>
      </c>
      <c r="FT216" s="331" t="e">
        <f>IF($FB216="Activo",LOOKUP($FA216,'Datos Mes'!$A$87:$A$92,'Datos Mes'!$C$87:$C$92),0)*$EO216</f>
        <v>#DIV/0!</v>
      </c>
      <c r="FU216" s="331" t="e">
        <f>IF($FB216="Activo",'Datos Mes'!$B$31,0)*$EO216</f>
        <v>#DIV/0!</v>
      </c>
      <c r="FV216" s="331" t="e">
        <f>'Datos Mes'!$B$32*$EO216</f>
        <v>#DIV/0!</v>
      </c>
      <c r="FW216" s="331" t="e">
        <f>'Datos Mes'!$D$28*$EO216</f>
        <v>#DIV/0!</v>
      </c>
      <c r="FX216" s="331" t="e">
        <f t="shared" si="399"/>
        <v>#DIV/0!</v>
      </c>
      <c r="FY216" s="331" t="e">
        <f t="shared" si="357"/>
        <v>#DIV/0!</v>
      </c>
      <c r="FZ216" s="331" t="e">
        <f t="shared" si="358"/>
        <v>#DIV/0!</v>
      </c>
      <c r="GA216" s="331">
        <f>(AS216+'Datos Mes'!B$24)*30/12</f>
        <v>9035.326086956522</v>
      </c>
      <c r="GB216" s="331" t="e">
        <f t="shared" si="400"/>
        <v>#DIV/0!</v>
      </c>
      <c r="GC216" s="331" t="e">
        <f t="shared" si="401"/>
        <v>#DIV/0!</v>
      </c>
      <c r="GD216" s="333" t="e">
        <f t="shared" si="402"/>
        <v>#DIV/0!</v>
      </c>
    </row>
    <row r="217" spans="1:186" s="329" customFormat="1" ht="15.75" customHeight="1">
      <c r="A217" s="421"/>
      <c r="B217" s="421"/>
      <c r="C217" s="311">
        <f t="shared" si="359"/>
        <v>0</v>
      </c>
      <c r="D217" s="429"/>
      <c r="E217" s="429"/>
      <c r="F217" s="429"/>
      <c r="G217" s="429"/>
      <c r="H217" s="429"/>
      <c r="I217" s="429"/>
      <c r="J217" s="429"/>
      <c r="K217" s="429"/>
      <c r="L217" s="429"/>
      <c r="M217" s="429"/>
      <c r="N217" s="429"/>
      <c r="O217" s="429"/>
      <c r="P217" s="429"/>
      <c r="Q217" s="429"/>
      <c r="R217" s="312"/>
      <c r="S217" s="430"/>
      <c r="T217" s="429"/>
      <c r="U217" s="429"/>
      <c r="V217" s="429"/>
      <c r="W217" s="429"/>
      <c r="X217" s="429"/>
      <c r="Y217" s="429"/>
      <c r="Z217" s="429"/>
      <c r="AA217" s="429"/>
      <c r="AB217" s="429"/>
      <c r="AC217" s="429"/>
      <c r="AD217" s="429"/>
      <c r="AE217" s="429"/>
      <c r="AF217" s="429"/>
      <c r="AG217" s="429"/>
      <c r="AH217" s="429"/>
      <c r="AI217" s="431"/>
      <c r="AJ217" s="328"/>
      <c r="AK217" s="314">
        <f t="shared" si="361"/>
        <v>0</v>
      </c>
      <c r="AL217" s="469">
        <f t="shared" si="362"/>
        <v>0</v>
      </c>
      <c r="AM217" s="469">
        <f t="shared" si="363"/>
        <v>0</v>
      </c>
      <c r="AN217" s="470">
        <f t="shared" si="364"/>
        <v>0</v>
      </c>
      <c r="AO217" s="469">
        <f t="shared" si="355"/>
        <v>0</v>
      </c>
      <c r="AP217" s="469">
        <f t="shared" si="356"/>
        <v>0</v>
      </c>
      <c r="AQ217" s="471">
        <f t="shared" si="365"/>
        <v>0</v>
      </c>
      <c r="AR217" s="472">
        <f t="shared" si="360"/>
        <v>0</v>
      </c>
      <c r="AS217" s="422"/>
      <c r="AT217" s="423">
        <f t="shared" si="366"/>
        <v>0</v>
      </c>
      <c r="AU217" s="422"/>
      <c r="AV217" s="315">
        <f t="shared" si="367"/>
        <v>0</v>
      </c>
      <c r="AW217" s="422"/>
      <c r="AX217" s="422"/>
      <c r="AY217" s="315">
        <f t="shared" si="368"/>
        <v>0</v>
      </c>
      <c r="AZ217" s="315">
        <f>(AQ217)*'Datos Mes'!$B$27+DB217</f>
        <v>0</v>
      </c>
      <c r="BA217" s="421"/>
      <c r="BB217" s="427"/>
      <c r="BC217" s="438"/>
      <c r="BF217" s="473"/>
      <c r="BG217" s="317">
        <f>(COUNTIF($D217:$AI217,"LL")+DL217)*(AS217-'Datos Mes'!$B$23)</f>
        <v>0</v>
      </c>
      <c r="BH217" s="474">
        <f t="shared" si="369"/>
        <v>0</v>
      </c>
      <c r="BI217" s="402"/>
      <c r="BJ217" s="403"/>
      <c r="BK217" s="403"/>
      <c r="BL217" s="403"/>
      <c r="BM217" s="403"/>
      <c r="BN217" s="403"/>
      <c r="BO217" s="403"/>
      <c r="BP217" s="403"/>
      <c r="BQ217" s="403"/>
      <c r="BR217" s="403"/>
      <c r="BS217" s="403"/>
      <c r="BT217" s="404"/>
      <c r="BU217" s="404"/>
      <c r="BV217" s="404"/>
      <c r="BW217" s="405"/>
      <c r="BX217" s="406"/>
      <c r="BY217" s="403"/>
      <c r="BZ217" s="403"/>
      <c r="CA217" s="407"/>
      <c r="CB217" s="407"/>
      <c r="CC217" s="408"/>
      <c r="CD217" s="408"/>
      <c r="CE217" s="408"/>
      <c r="CF217" s="408"/>
      <c r="CG217" s="408"/>
      <c r="CH217" s="407"/>
      <c r="CI217" s="407"/>
      <c r="CJ217" s="408"/>
      <c r="CK217" s="408"/>
      <c r="CL217" s="408"/>
      <c r="CM217" s="408"/>
      <c r="CN217" s="408"/>
      <c r="CO217" s="407"/>
      <c r="CP217" s="409"/>
      <c r="CQ217" s="410"/>
      <c r="CR217" s="411"/>
      <c r="CS217" s="410"/>
      <c r="CT217" s="410"/>
      <c r="CU217" s="410"/>
      <c r="CV217" s="410"/>
      <c r="CW217" s="410"/>
      <c r="CX217" s="404"/>
      <c r="CY217" s="404"/>
      <c r="CZ217" s="320">
        <f t="shared" si="370"/>
        <v>0</v>
      </c>
      <c r="DA217" s="321"/>
      <c r="DB217" s="414"/>
      <c r="DC217" s="322">
        <f t="shared" si="371"/>
        <v>0</v>
      </c>
      <c r="DD217" s="413"/>
      <c r="DE217" s="414"/>
      <c r="DF217" s="323">
        <f t="shared" si="372"/>
        <v>0</v>
      </c>
      <c r="DG217" s="323">
        <f t="shared" si="373"/>
        <v>0</v>
      </c>
      <c r="DH217" s="324">
        <f t="shared" si="374"/>
        <v>0</v>
      </c>
      <c r="DI217" s="325">
        <f t="shared" si="375"/>
        <v>0</v>
      </c>
      <c r="DJ217" s="177"/>
      <c r="DK217" s="315">
        <f t="shared" si="376"/>
        <v>0</v>
      </c>
      <c r="DL217" s="315">
        <f t="shared" si="377"/>
        <v>0</v>
      </c>
      <c r="DM217" s="315">
        <f t="shared" si="378"/>
        <v>0</v>
      </c>
      <c r="DN217" s="415"/>
      <c r="DO217" s="416"/>
      <c r="DP217" s="416"/>
      <c r="DQ217" s="416"/>
      <c r="DR217" s="417"/>
      <c r="DS217" s="416"/>
      <c r="DT217" s="416"/>
      <c r="DU217" s="416"/>
      <c r="DV217" s="418"/>
      <c r="DW217" s="416"/>
      <c r="DX217" s="416"/>
      <c r="DY217" s="419"/>
      <c r="DZ217" s="419"/>
      <c r="EA217" s="420"/>
      <c r="EB217" s="313"/>
      <c r="EC217" s="329" t="s">
        <v>133</v>
      </c>
      <c r="EF217" s="330">
        <f>'Datos Mes'!$B$23</f>
        <v>7000</v>
      </c>
      <c r="EG217" s="330">
        <f t="shared" si="379"/>
        <v>0</v>
      </c>
      <c r="EH217" s="330">
        <f t="shared" si="380"/>
        <v>0</v>
      </c>
      <c r="EI217" s="330" t="e">
        <f t="shared" si="381"/>
        <v>#DIV/0!</v>
      </c>
      <c r="EJ217" s="330" t="e">
        <f t="shared" si="382"/>
        <v>#DIV/0!</v>
      </c>
      <c r="EK217" s="330">
        <f t="shared" si="383"/>
        <v>0</v>
      </c>
      <c r="EL217" s="330">
        <f t="shared" si="384"/>
        <v>0</v>
      </c>
      <c r="EM217" s="330">
        <f t="shared" si="385"/>
        <v>0</v>
      </c>
      <c r="EN217" s="330">
        <f>'Datos Mes'!$B$24*AL217</f>
        <v>0</v>
      </c>
      <c r="EO217" s="330" t="e">
        <f>IF(SUM(EH217:EN217)&gt;'Datos Mes'!$B$21,'Datos Mes'!$B$21,SUM(EH217:EN217))</f>
        <v>#DIV/0!</v>
      </c>
      <c r="EP217" s="330" t="e">
        <f>IF(SUM(EH217:EN217)&gt;'Datos Mes'!$B$21,SUM(EH217:EN217)-EO217,0)</f>
        <v>#DIV/0!</v>
      </c>
      <c r="EQ217" s="330"/>
      <c r="ER217" s="330" t="e">
        <f>LOOKUP(EO217/AL217,'Datos Mes'!$B$75:$B$82,'Datos Mes'!$C$75:$C$82)*EQ217</f>
        <v>#DIV/0!</v>
      </c>
      <c r="ES217" s="330">
        <f>'Datos Mes'!$B$25*$AQ217</f>
        <v>0</v>
      </c>
      <c r="ET217" s="330">
        <f>'Datos Mes'!$B$26*$AQ217</f>
        <v>0</v>
      </c>
      <c r="EU217" s="330">
        <f t="shared" si="386"/>
        <v>0</v>
      </c>
      <c r="EV217" s="331" t="e">
        <f t="shared" si="387"/>
        <v>#DIV/0!</v>
      </c>
      <c r="EW217" s="455" t="s">
        <v>244</v>
      </c>
      <c r="EX217" s="457"/>
      <c r="EY217" s="331" t="e">
        <f>'Datos Mes'!$B$28*EO217</f>
        <v>#DIV/0!</v>
      </c>
      <c r="EZ217" s="331" t="e">
        <f>IF(EX217*'Datos Mes'!$B$19-EY217&gt;0,EX217*'Datos Mes'!$B$19-EY217,0)</f>
        <v>#DIV/0!</v>
      </c>
      <c r="FA217" s="456" t="s">
        <v>233</v>
      </c>
      <c r="FB217" s="455" t="s">
        <v>245</v>
      </c>
      <c r="FC217" s="333"/>
      <c r="FD217" s="331" t="e">
        <f t="shared" si="388"/>
        <v>#DIV/0!</v>
      </c>
      <c r="FE217" s="331" t="e">
        <f>IF(SUM(EH217:EN217)&gt;'Datos Mes'!$B$22,'Datos Mes'!$B$22,SUM(EH217:EN217))</f>
        <v>#DIV/0!</v>
      </c>
      <c r="FF217" s="331" t="e">
        <f>FE217*'Datos Mes'!$B$30</f>
        <v>#DIV/0!</v>
      </c>
      <c r="FG217" s="331" t="e">
        <f t="shared" si="389"/>
        <v>#DIV/0!</v>
      </c>
      <c r="FH217" s="331" t="e">
        <f t="shared" si="390"/>
        <v>#DIV/0!</v>
      </c>
      <c r="FI217" s="334" t="e">
        <f>LOOKUP(FH217,'Datos Mes'!$B$54:$B$69,'Datos Mes'!$C$54:$C$69)</f>
        <v>#DIV/0!</v>
      </c>
      <c r="FJ217" s="331" t="e">
        <f>LOOKUP(FH217,'Datos Mes'!$B$54:$B$69,'Datos Mes'!$E$54:$E$69)</f>
        <v>#DIV/0!</v>
      </c>
      <c r="FK217" s="331" t="e">
        <f t="shared" si="391"/>
        <v>#DIV/0!</v>
      </c>
      <c r="FL217" s="331">
        <f t="shared" si="392"/>
        <v>0</v>
      </c>
      <c r="FM217" s="331">
        <f t="shared" si="393"/>
        <v>0</v>
      </c>
      <c r="FN217" s="331">
        <f t="shared" si="394"/>
        <v>0</v>
      </c>
      <c r="FO217" s="331" t="e">
        <f t="shared" si="395"/>
        <v>#DIV/0!</v>
      </c>
      <c r="FP217" s="331" t="e">
        <f t="shared" si="396"/>
        <v>#DIV/0!</v>
      </c>
      <c r="FQ217" s="335" t="e">
        <f t="shared" si="397"/>
        <v>#DIV/0!</v>
      </c>
      <c r="FS217" s="331" t="e">
        <f t="shared" si="398"/>
        <v>#DIV/0!</v>
      </c>
      <c r="FT217" s="331" t="e">
        <f>IF($FB217="Activo",LOOKUP($FA217,'Datos Mes'!$A$87:$A$92,'Datos Mes'!$C$87:$C$92),0)*$EO217</f>
        <v>#DIV/0!</v>
      </c>
      <c r="FU217" s="331" t="e">
        <f>IF($FB217="Activo",'Datos Mes'!$B$31,0)*$EO217</f>
        <v>#DIV/0!</v>
      </c>
      <c r="FV217" s="331" t="e">
        <f>'Datos Mes'!$B$32*$EO217</f>
        <v>#DIV/0!</v>
      </c>
      <c r="FW217" s="331" t="e">
        <f>'Datos Mes'!$D$28*$EO217</f>
        <v>#DIV/0!</v>
      </c>
      <c r="FX217" s="331" t="e">
        <f t="shared" si="399"/>
        <v>#DIV/0!</v>
      </c>
      <c r="FY217" s="331" t="e">
        <f t="shared" si="357"/>
        <v>#DIV/0!</v>
      </c>
      <c r="FZ217" s="331" t="e">
        <f t="shared" si="358"/>
        <v>#DIV/0!</v>
      </c>
      <c r="GA217" s="331">
        <f>(AS217+'Datos Mes'!B$24)*30/12</f>
        <v>9035.326086956522</v>
      </c>
      <c r="GB217" s="331" t="e">
        <f t="shared" si="400"/>
        <v>#DIV/0!</v>
      </c>
      <c r="GC217" s="331" t="e">
        <f t="shared" si="401"/>
        <v>#DIV/0!</v>
      </c>
      <c r="GD217" s="333" t="e">
        <f t="shared" si="402"/>
        <v>#DIV/0!</v>
      </c>
    </row>
    <row r="218" spans="1:186" s="329" customFormat="1" ht="15.75" customHeight="1">
      <c r="A218" s="421"/>
      <c r="B218" s="421"/>
      <c r="C218" s="311">
        <f t="shared" si="359"/>
        <v>0</v>
      </c>
      <c r="D218" s="429"/>
      <c r="E218" s="429"/>
      <c r="F218" s="429"/>
      <c r="G218" s="429"/>
      <c r="H218" s="429"/>
      <c r="I218" s="429"/>
      <c r="J218" s="429"/>
      <c r="K218" s="429"/>
      <c r="L218" s="429"/>
      <c r="M218" s="429"/>
      <c r="N218" s="429"/>
      <c r="O218" s="429"/>
      <c r="P218" s="429"/>
      <c r="Q218" s="429"/>
      <c r="R218" s="312"/>
      <c r="S218" s="430"/>
      <c r="T218" s="429"/>
      <c r="U218" s="429"/>
      <c r="V218" s="429"/>
      <c r="W218" s="429"/>
      <c r="X218" s="429"/>
      <c r="Y218" s="429"/>
      <c r="Z218" s="429"/>
      <c r="AA218" s="429"/>
      <c r="AB218" s="429"/>
      <c r="AC218" s="429"/>
      <c r="AD218" s="429"/>
      <c r="AE218" s="429"/>
      <c r="AF218" s="429"/>
      <c r="AG218" s="429"/>
      <c r="AH218" s="429"/>
      <c r="AI218" s="431"/>
      <c r="AJ218" s="328"/>
      <c r="AK218" s="314">
        <f t="shared" si="361"/>
        <v>0</v>
      </c>
      <c r="AL218" s="469">
        <f t="shared" si="362"/>
        <v>0</v>
      </c>
      <c r="AM218" s="469">
        <f t="shared" si="363"/>
        <v>0</v>
      </c>
      <c r="AN218" s="470">
        <f t="shared" si="364"/>
        <v>0</v>
      </c>
      <c r="AO218" s="469">
        <f t="shared" si="355"/>
        <v>0</v>
      </c>
      <c r="AP218" s="469">
        <f t="shared" si="356"/>
        <v>0</v>
      </c>
      <c r="AQ218" s="471">
        <f t="shared" si="365"/>
        <v>0</v>
      </c>
      <c r="AR218" s="472">
        <f t="shared" si="360"/>
        <v>0</v>
      </c>
      <c r="AS218" s="422"/>
      <c r="AT218" s="423">
        <f t="shared" si="366"/>
        <v>0</v>
      </c>
      <c r="AU218" s="422"/>
      <c r="AV218" s="315">
        <f t="shared" si="367"/>
        <v>0</v>
      </c>
      <c r="AW218" s="422"/>
      <c r="AX218" s="422"/>
      <c r="AY218" s="315">
        <f t="shared" si="368"/>
        <v>0</v>
      </c>
      <c r="AZ218" s="315">
        <f>(AQ218)*'Datos Mes'!$B$27+DB218</f>
        <v>0</v>
      </c>
      <c r="BA218" s="421"/>
      <c r="BB218" s="427"/>
      <c r="BC218" s="438"/>
      <c r="BF218" s="473"/>
      <c r="BG218" s="317">
        <f>(COUNTIF($D218:$AI218,"LL")+DL218)*(AS218-'Datos Mes'!$B$23)</f>
        <v>0</v>
      </c>
      <c r="BH218" s="474">
        <f t="shared" si="369"/>
        <v>0</v>
      </c>
      <c r="BI218" s="402"/>
      <c r="BJ218" s="403"/>
      <c r="BK218" s="403"/>
      <c r="BL218" s="403"/>
      <c r="BM218" s="403"/>
      <c r="BN218" s="403"/>
      <c r="BO218" s="403"/>
      <c r="BP218" s="403"/>
      <c r="BQ218" s="403"/>
      <c r="BR218" s="403"/>
      <c r="BS218" s="403"/>
      <c r="BT218" s="404"/>
      <c r="BU218" s="404"/>
      <c r="BV218" s="404"/>
      <c r="BW218" s="405"/>
      <c r="BX218" s="406"/>
      <c r="BY218" s="403"/>
      <c r="BZ218" s="403"/>
      <c r="CA218" s="407"/>
      <c r="CB218" s="407"/>
      <c r="CC218" s="408"/>
      <c r="CD218" s="408"/>
      <c r="CE218" s="408"/>
      <c r="CF218" s="408"/>
      <c r="CG218" s="408"/>
      <c r="CH218" s="407"/>
      <c r="CI218" s="407"/>
      <c r="CJ218" s="408"/>
      <c r="CK218" s="408"/>
      <c r="CL218" s="408"/>
      <c r="CM218" s="408"/>
      <c r="CN218" s="408"/>
      <c r="CO218" s="407"/>
      <c r="CP218" s="409"/>
      <c r="CQ218" s="410"/>
      <c r="CR218" s="411"/>
      <c r="CS218" s="410"/>
      <c r="CT218" s="410"/>
      <c r="CU218" s="410"/>
      <c r="CV218" s="410"/>
      <c r="CW218" s="410"/>
      <c r="CX218" s="404"/>
      <c r="CY218" s="404"/>
      <c r="CZ218" s="320">
        <f t="shared" si="370"/>
        <v>0</v>
      </c>
      <c r="DA218" s="321"/>
      <c r="DB218" s="414"/>
      <c r="DC218" s="322">
        <f t="shared" si="371"/>
        <v>0</v>
      </c>
      <c r="DD218" s="413"/>
      <c r="DE218" s="414"/>
      <c r="DF218" s="323">
        <f t="shared" si="372"/>
        <v>0</v>
      </c>
      <c r="DG218" s="323">
        <f t="shared" si="373"/>
        <v>0</v>
      </c>
      <c r="DH218" s="324">
        <f t="shared" si="374"/>
        <v>0</v>
      </c>
      <c r="DI218" s="325">
        <f t="shared" si="375"/>
        <v>0</v>
      </c>
      <c r="DJ218" s="177"/>
      <c r="DK218" s="315">
        <f t="shared" si="376"/>
        <v>0</v>
      </c>
      <c r="DL218" s="315">
        <f t="shared" si="377"/>
        <v>0</v>
      </c>
      <c r="DM218" s="315">
        <f t="shared" si="378"/>
        <v>0</v>
      </c>
      <c r="DN218" s="415"/>
      <c r="DO218" s="416"/>
      <c r="DP218" s="416"/>
      <c r="DQ218" s="416"/>
      <c r="DR218" s="417"/>
      <c r="DS218" s="416"/>
      <c r="DT218" s="416"/>
      <c r="DU218" s="416"/>
      <c r="DV218" s="418"/>
      <c r="DW218" s="416"/>
      <c r="DX218" s="416"/>
      <c r="DY218" s="419"/>
      <c r="DZ218" s="419"/>
      <c r="EA218" s="420"/>
      <c r="EB218" s="313"/>
      <c r="EC218" s="329" t="s">
        <v>133</v>
      </c>
      <c r="EF218" s="330">
        <f>'Datos Mes'!$B$23</f>
        <v>7000</v>
      </c>
      <c r="EG218" s="330">
        <f t="shared" si="379"/>
        <v>0</v>
      </c>
      <c r="EH218" s="330">
        <f t="shared" si="380"/>
        <v>0</v>
      </c>
      <c r="EI218" s="330" t="e">
        <f t="shared" si="381"/>
        <v>#DIV/0!</v>
      </c>
      <c r="EJ218" s="330" t="e">
        <f t="shared" si="382"/>
        <v>#DIV/0!</v>
      </c>
      <c r="EK218" s="330">
        <f t="shared" si="383"/>
        <v>0</v>
      </c>
      <c r="EL218" s="330">
        <f t="shared" si="384"/>
        <v>0</v>
      </c>
      <c r="EM218" s="330">
        <f t="shared" si="385"/>
        <v>0</v>
      </c>
      <c r="EN218" s="330">
        <f>'Datos Mes'!$B$24*AL218</f>
        <v>0</v>
      </c>
      <c r="EO218" s="330" t="e">
        <f>IF(SUM(EH218:EN218)&gt;'Datos Mes'!$B$21,'Datos Mes'!$B$21,SUM(EH218:EN218))</f>
        <v>#DIV/0!</v>
      </c>
      <c r="EP218" s="330" t="e">
        <f>IF(SUM(EH218:EN218)&gt;'Datos Mes'!$B$21,SUM(EH218:EN218)-EO218,0)</f>
        <v>#DIV/0!</v>
      </c>
      <c r="EQ218" s="330"/>
      <c r="ER218" s="330" t="e">
        <f>LOOKUP(EO218/AL218,'Datos Mes'!$B$75:$B$82,'Datos Mes'!$C$75:$C$82)*EQ218</f>
        <v>#DIV/0!</v>
      </c>
      <c r="ES218" s="330">
        <f>'Datos Mes'!$B$25*$AQ218</f>
        <v>0</v>
      </c>
      <c r="ET218" s="330">
        <f>'Datos Mes'!$B$26*$AQ218</f>
        <v>0</v>
      </c>
      <c r="EU218" s="330">
        <f t="shared" si="386"/>
        <v>0</v>
      </c>
      <c r="EV218" s="331" t="e">
        <f t="shared" si="387"/>
        <v>#DIV/0!</v>
      </c>
      <c r="EW218" s="455" t="s">
        <v>244</v>
      </c>
      <c r="EX218" s="457"/>
      <c r="EY218" s="331" t="e">
        <f>'Datos Mes'!$B$28*EO218</f>
        <v>#DIV/0!</v>
      </c>
      <c r="EZ218" s="331" t="e">
        <f>IF(EX218*'Datos Mes'!$B$19-EY218&gt;0,EX218*'Datos Mes'!$B$19-EY218,0)</f>
        <v>#DIV/0!</v>
      </c>
      <c r="FA218" s="456" t="s">
        <v>233</v>
      </c>
      <c r="FB218" s="455" t="s">
        <v>245</v>
      </c>
      <c r="FC218" s="333"/>
      <c r="FD218" s="331" t="e">
        <f t="shared" si="388"/>
        <v>#DIV/0!</v>
      </c>
      <c r="FE218" s="331" t="e">
        <f>IF(SUM(EH218:EN218)&gt;'Datos Mes'!$B$22,'Datos Mes'!$B$22,SUM(EH218:EN218))</f>
        <v>#DIV/0!</v>
      </c>
      <c r="FF218" s="331" t="e">
        <f>FE218*'Datos Mes'!$B$30</f>
        <v>#DIV/0!</v>
      </c>
      <c r="FG218" s="331" t="e">
        <f t="shared" si="389"/>
        <v>#DIV/0!</v>
      </c>
      <c r="FH218" s="331" t="e">
        <f t="shared" si="390"/>
        <v>#DIV/0!</v>
      </c>
      <c r="FI218" s="334" t="e">
        <f>LOOKUP(FH218,'Datos Mes'!$B$54:$B$69,'Datos Mes'!$C$54:$C$69)</f>
        <v>#DIV/0!</v>
      </c>
      <c r="FJ218" s="331" t="e">
        <f>LOOKUP(FH218,'Datos Mes'!$B$54:$B$69,'Datos Mes'!$E$54:$E$69)</f>
        <v>#DIV/0!</v>
      </c>
      <c r="FK218" s="331" t="e">
        <f t="shared" si="391"/>
        <v>#DIV/0!</v>
      </c>
      <c r="FL218" s="331">
        <f t="shared" si="392"/>
        <v>0</v>
      </c>
      <c r="FM218" s="331">
        <f t="shared" si="393"/>
        <v>0</v>
      </c>
      <c r="FN218" s="331">
        <f t="shared" si="394"/>
        <v>0</v>
      </c>
      <c r="FO218" s="331" t="e">
        <f t="shared" si="395"/>
        <v>#DIV/0!</v>
      </c>
      <c r="FP218" s="331" t="e">
        <f t="shared" si="396"/>
        <v>#DIV/0!</v>
      </c>
      <c r="FQ218" s="335" t="e">
        <f t="shared" si="397"/>
        <v>#DIV/0!</v>
      </c>
      <c r="FS218" s="331" t="e">
        <f t="shared" si="398"/>
        <v>#DIV/0!</v>
      </c>
      <c r="FT218" s="331" t="e">
        <f>IF($FB218="Activo",LOOKUP($FA218,'Datos Mes'!$A$87:$A$92,'Datos Mes'!$C$87:$C$92),0)*$EO218</f>
        <v>#DIV/0!</v>
      </c>
      <c r="FU218" s="331" t="e">
        <f>IF($FB218="Activo",'Datos Mes'!$B$31,0)*$EO218</f>
        <v>#DIV/0!</v>
      </c>
      <c r="FV218" s="331" t="e">
        <f>'Datos Mes'!$B$32*$EO218</f>
        <v>#DIV/0!</v>
      </c>
      <c r="FW218" s="331" t="e">
        <f>'Datos Mes'!$D$28*$EO218</f>
        <v>#DIV/0!</v>
      </c>
      <c r="FX218" s="331" t="e">
        <f t="shared" si="399"/>
        <v>#DIV/0!</v>
      </c>
      <c r="FY218" s="331" t="e">
        <f t="shared" si="357"/>
        <v>#DIV/0!</v>
      </c>
      <c r="FZ218" s="331" t="e">
        <f t="shared" si="358"/>
        <v>#DIV/0!</v>
      </c>
      <c r="GA218" s="331">
        <f>(AS218+'Datos Mes'!B$24)*30/12</f>
        <v>9035.326086956522</v>
      </c>
      <c r="GB218" s="331" t="e">
        <f t="shared" si="400"/>
        <v>#DIV/0!</v>
      </c>
      <c r="GC218" s="331" t="e">
        <f t="shared" si="401"/>
        <v>#DIV/0!</v>
      </c>
      <c r="GD218" s="333" t="e">
        <f t="shared" si="402"/>
        <v>#DIV/0!</v>
      </c>
    </row>
    <row r="219" spans="1:186" s="329" customFormat="1" ht="15.75" customHeight="1">
      <c r="A219" s="421"/>
      <c r="B219" s="421"/>
      <c r="C219" s="311">
        <f t="shared" si="359"/>
        <v>0</v>
      </c>
      <c r="D219" s="429"/>
      <c r="E219" s="429"/>
      <c r="F219" s="429"/>
      <c r="G219" s="429"/>
      <c r="H219" s="429"/>
      <c r="I219" s="429"/>
      <c r="J219" s="429"/>
      <c r="K219" s="429"/>
      <c r="L219" s="429"/>
      <c r="M219" s="429"/>
      <c r="N219" s="429"/>
      <c r="O219" s="429"/>
      <c r="P219" s="429"/>
      <c r="Q219" s="429"/>
      <c r="R219" s="312"/>
      <c r="S219" s="430"/>
      <c r="T219" s="429"/>
      <c r="U219" s="429"/>
      <c r="V219" s="429"/>
      <c r="W219" s="429"/>
      <c r="X219" s="429"/>
      <c r="Y219" s="429"/>
      <c r="Z219" s="429"/>
      <c r="AA219" s="429"/>
      <c r="AB219" s="429"/>
      <c r="AC219" s="429"/>
      <c r="AD219" s="429"/>
      <c r="AE219" s="429"/>
      <c r="AF219" s="429"/>
      <c r="AG219" s="429"/>
      <c r="AH219" s="429"/>
      <c r="AI219" s="431"/>
      <c r="AJ219" s="328"/>
      <c r="AK219" s="314">
        <f t="shared" si="361"/>
        <v>0</v>
      </c>
      <c r="AL219" s="469">
        <f t="shared" si="362"/>
        <v>0</v>
      </c>
      <c r="AM219" s="469">
        <f t="shared" si="363"/>
        <v>0</v>
      </c>
      <c r="AN219" s="470">
        <f t="shared" si="364"/>
        <v>0</v>
      </c>
      <c r="AO219" s="469">
        <f t="shared" si="355"/>
        <v>0</v>
      </c>
      <c r="AP219" s="469">
        <f t="shared" si="356"/>
        <v>0</v>
      </c>
      <c r="AQ219" s="471">
        <f t="shared" si="365"/>
        <v>0</v>
      </c>
      <c r="AR219" s="472">
        <f t="shared" si="360"/>
        <v>0</v>
      </c>
      <c r="AS219" s="422"/>
      <c r="AT219" s="423">
        <f t="shared" si="366"/>
        <v>0</v>
      </c>
      <c r="AU219" s="422"/>
      <c r="AV219" s="315">
        <f t="shared" si="367"/>
        <v>0</v>
      </c>
      <c r="AW219" s="422"/>
      <c r="AX219" s="422"/>
      <c r="AY219" s="315">
        <f t="shared" si="368"/>
        <v>0</v>
      </c>
      <c r="AZ219" s="315">
        <f>(AQ219)*'Datos Mes'!$B$27+DB219</f>
        <v>0</v>
      </c>
      <c r="BA219" s="421"/>
      <c r="BB219" s="427"/>
      <c r="BC219" s="438"/>
      <c r="BF219" s="473"/>
      <c r="BG219" s="317">
        <f>(COUNTIF($D219:$AI219,"LL")+DL219)*(AS219-'Datos Mes'!$B$23)</f>
        <v>0</v>
      </c>
      <c r="BH219" s="474">
        <f t="shared" si="369"/>
        <v>0</v>
      </c>
      <c r="BI219" s="402"/>
      <c r="BJ219" s="403"/>
      <c r="BK219" s="403"/>
      <c r="BL219" s="403"/>
      <c r="BM219" s="403"/>
      <c r="BN219" s="403"/>
      <c r="BO219" s="403"/>
      <c r="BP219" s="403"/>
      <c r="BQ219" s="403"/>
      <c r="BR219" s="403"/>
      <c r="BS219" s="403"/>
      <c r="BT219" s="404"/>
      <c r="BU219" s="404"/>
      <c r="BV219" s="404"/>
      <c r="BW219" s="405"/>
      <c r="BX219" s="406"/>
      <c r="BY219" s="403"/>
      <c r="BZ219" s="403"/>
      <c r="CA219" s="407"/>
      <c r="CB219" s="407"/>
      <c r="CC219" s="408"/>
      <c r="CD219" s="408"/>
      <c r="CE219" s="408"/>
      <c r="CF219" s="408"/>
      <c r="CG219" s="408"/>
      <c r="CH219" s="407"/>
      <c r="CI219" s="407"/>
      <c r="CJ219" s="408"/>
      <c r="CK219" s="408"/>
      <c r="CL219" s="408"/>
      <c r="CM219" s="408"/>
      <c r="CN219" s="408"/>
      <c r="CO219" s="407"/>
      <c r="CP219" s="409"/>
      <c r="CQ219" s="410"/>
      <c r="CR219" s="411"/>
      <c r="CS219" s="410"/>
      <c r="CT219" s="410"/>
      <c r="CU219" s="410"/>
      <c r="CV219" s="410"/>
      <c r="CW219" s="410"/>
      <c r="CX219" s="404"/>
      <c r="CY219" s="404"/>
      <c r="CZ219" s="320">
        <f t="shared" si="370"/>
        <v>0</v>
      </c>
      <c r="DA219" s="321"/>
      <c r="DB219" s="414"/>
      <c r="DC219" s="322">
        <f t="shared" si="371"/>
        <v>0</v>
      </c>
      <c r="DD219" s="413"/>
      <c r="DE219" s="414"/>
      <c r="DF219" s="323">
        <f t="shared" si="372"/>
        <v>0</v>
      </c>
      <c r="DG219" s="323">
        <f t="shared" si="373"/>
        <v>0</v>
      </c>
      <c r="DH219" s="324">
        <f t="shared" si="374"/>
        <v>0</v>
      </c>
      <c r="DI219" s="325">
        <f t="shared" si="375"/>
        <v>0</v>
      </c>
      <c r="DJ219" s="177"/>
      <c r="DK219" s="315">
        <f t="shared" si="376"/>
        <v>0</v>
      </c>
      <c r="DL219" s="315">
        <f t="shared" si="377"/>
        <v>0</v>
      </c>
      <c r="DM219" s="315">
        <f t="shared" si="378"/>
        <v>0</v>
      </c>
      <c r="DN219" s="415"/>
      <c r="DO219" s="416"/>
      <c r="DP219" s="416"/>
      <c r="DQ219" s="416"/>
      <c r="DR219" s="417"/>
      <c r="DS219" s="416"/>
      <c r="DT219" s="416"/>
      <c r="DU219" s="416"/>
      <c r="DV219" s="418"/>
      <c r="DW219" s="416"/>
      <c r="DX219" s="416"/>
      <c r="DY219" s="419"/>
      <c r="DZ219" s="419"/>
      <c r="EA219" s="420"/>
      <c r="EB219" s="313"/>
      <c r="EC219" s="329" t="s">
        <v>133</v>
      </c>
      <c r="EF219" s="330">
        <f>'Datos Mes'!$B$23</f>
        <v>7000</v>
      </c>
      <c r="EG219" s="330">
        <f t="shared" si="379"/>
        <v>0</v>
      </c>
      <c r="EH219" s="330">
        <f t="shared" si="380"/>
        <v>0</v>
      </c>
      <c r="EI219" s="330" t="e">
        <f t="shared" si="381"/>
        <v>#DIV/0!</v>
      </c>
      <c r="EJ219" s="330" t="e">
        <f t="shared" si="382"/>
        <v>#DIV/0!</v>
      </c>
      <c r="EK219" s="330">
        <f t="shared" si="383"/>
        <v>0</v>
      </c>
      <c r="EL219" s="330">
        <f t="shared" si="384"/>
        <v>0</v>
      </c>
      <c r="EM219" s="330">
        <f t="shared" si="385"/>
        <v>0</v>
      </c>
      <c r="EN219" s="330">
        <f>'Datos Mes'!$B$24*AL219</f>
        <v>0</v>
      </c>
      <c r="EO219" s="330" t="e">
        <f>IF(SUM(EH219:EN219)&gt;'Datos Mes'!$B$21,'Datos Mes'!$B$21,SUM(EH219:EN219))</f>
        <v>#DIV/0!</v>
      </c>
      <c r="EP219" s="330" t="e">
        <f>IF(SUM(EH219:EN219)&gt;'Datos Mes'!$B$21,SUM(EH219:EN219)-EO219,0)</f>
        <v>#DIV/0!</v>
      </c>
      <c r="EQ219" s="330"/>
      <c r="ER219" s="330" t="e">
        <f>LOOKUP(EO219/AL219,'Datos Mes'!$B$75:$B$82,'Datos Mes'!$C$75:$C$82)*EQ219</f>
        <v>#DIV/0!</v>
      </c>
      <c r="ES219" s="330">
        <f>'Datos Mes'!$B$25*$AQ219</f>
        <v>0</v>
      </c>
      <c r="ET219" s="330">
        <f>'Datos Mes'!$B$26*$AQ219</f>
        <v>0</v>
      </c>
      <c r="EU219" s="330">
        <f t="shared" si="386"/>
        <v>0</v>
      </c>
      <c r="EV219" s="331" t="e">
        <f t="shared" si="387"/>
        <v>#DIV/0!</v>
      </c>
      <c r="EW219" s="455" t="s">
        <v>244</v>
      </c>
      <c r="EX219" s="457"/>
      <c r="EY219" s="331" t="e">
        <f>'Datos Mes'!$B$28*EO219</f>
        <v>#DIV/0!</v>
      </c>
      <c r="EZ219" s="331" t="e">
        <f>IF(EX219*'Datos Mes'!$B$19-EY219&gt;0,EX219*'Datos Mes'!$B$19-EY219,0)</f>
        <v>#DIV/0!</v>
      </c>
      <c r="FA219" s="456" t="s">
        <v>233</v>
      </c>
      <c r="FB219" s="455" t="s">
        <v>245</v>
      </c>
      <c r="FC219" s="333"/>
      <c r="FD219" s="331" t="e">
        <f t="shared" si="388"/>
        <v>#DIV/0!</v>
      </c>
      <c r="FE219" s="331" t="e">
        <f>IF(SUM(EH219:EN219)&gt;'Datos Mes'!$B$22,'Datos Mes'!$B$22,SUM(EH219:EN219))</f>
        <v>#DIV/0!</v>
      </c>
      <c r="FF219" s="331" t="e">
        <f>FE219*'Datos Mes'!$B$30</f>
        <v>#DIV/0!</v>
      </c>
      <c r="FG219" s="331" t="e">
        <f t="shared" si="389"/>
        <v>#DIV/0!</v>
      </c>
      <c r="FH219" s="331" t="e">
        <f t="shared" si="390"/>
        <v>#DIV/0!</v>
      </c>
      <c r="FI219" s="334" t="e">
        <f>LOOKUP(FH219,'Datos Mes'!$B$54:$B$69,'Datos Mes'!$C$54:$C$69)</f>
        <v>#DIV/0!</v>
      </c>
      <c r="FJ219" s="331" t="e">
        <f>LOOKUP(FH219,'Datos Mes'!$B$54:$B$69,'Datos Mes'!$E$54:$E$69)</f>
        <v>#DIV/0!</v>
      </c>
      <c r="FK219" s="331" t="e">
        <f t="shared" si="391"/>
        <v>#DIV/0!</v>
      </c>
      <c r="FL219" s="331">
        <f t="shared" si="392"/>
        <v>0</v>
      </c>
      <c r="FM219" s="331">
        <f t="shared" si="393"/>
        <v>0</v>
      </c>
      <c r="FN219" s="331">
        <f t="shared" si="394"/>
        <v>0</v>
      </c>
      <c r="FO219" s="331" t="e">
        <f t="shared" si="395"/>
        <v>#DIV/0!</v>
      </c>
      <c r="FP219" s="331" t="e">
        <f t="shared" si="396"/>
        <v>#DIV/0!</v>
      </c>
      <c r="FQ219" s="335" t="e">
        <f t="shared" si="397"/>
        <v>#DIV/0!</v>
      </c>
      <c r="FS219" s="331" t="e">
        <f t="shared" si="398"/>
        <v>#DIV/0!</v>
      </c>
      <c r="FT219" s="331" t="e">
        <f>IF($FB219="Activo",LOOKUP($FA219,'Datos Mes'!$A$87:$A$92,'Datos Mes'!$C$87:$C$92),0)*$EO219</f>
        <v>#DIV/0!</v>
      </c>
      <c r="FU219" s="331" t="e">
        <f>IF($FB219="Activo",'Datos Mes'!$B$31,0)*$EO219</f>
        <v>#DIV/0!</v>
      </c>
      <c r="FV219" s="331" t="e">
        <f>'Datos Mes'!$B$32*$EO219</f>
        <v>#DIV/0!</v>
      </c>
      <c r="FW219" s="331" t="e">
        <f>'Datos Mes'!$D$28*$EO219</f>
        <v>#DIV/0!</v>
      </c>
      <c r="FX219" s="331" t="e">
        <f t="shared" si="399"/>
        <v>#DIV/0!</v>
      </c>
      <c r="FY219" s="331" t="e">
        <f t="shared" si="357"/>
        <v>#DIV/0!</v>
      </c>
      <c r="FZ219" s="331" t="e">
        <f t="shared" si="358"/>
        <v>#DIV/0!</v>
      </c>
      <c r="GA219" s="331">
        <f>(AS219+'Datos Mes'!B$24)*30/12</f>
        <v>9035.326086956522</v>
      </c>
      <c r="GB219" s="331" t="e">
        <f t="shared" si="400"/>
        <v>#DIV/0!</v>
      </c>
      <c r="GC219" s="331" t="e">
        <f t="shared" si="401"/>
        <v>#DIV/0!</v>
      </c>
      <c r="GD219" s="333" t="e">
        <f t="shared" si="402"/>
        <v>#DIV/0!</v>
      </c>
    </row>
    <row r="220" spans="1:186" s="329" customFormat="1" ht="15.75" customHeight="1">
      <c r="A220" s="421"/>
      <c r="B220" s="421"/>
      <c r="C220" s="311">
        <f t="shared" si="359"/>
        <v>0</v>
      </c>
      <c r="D220" s="429"/>
      <c r="E220" s="429"/>
      <c r="F220" s="429"/>
      <c r="G220" s="429"/>
      <c r="H220" s="429"/>
      <c r="I220" s="429"/>
      <c r="J220" s="429"/>
      <c r="K220" s="429"/>
      <c r="L220" s="429"/>
      <c r="M220" s="429"/>
      <c r="N220" s="429"/>
      <c r="O220" s="429"/>
      <c r="P220" s="429"/>
      <c r="Q220" s="429"/>
      <c r="R220" s="312"/>
      <c r="S220" s="430"/>
      <c r="T220" s="429"/>
      <c r="U220" s="429"/>
      <c r="V220" s="429"/>
      <c r="W220" s="429"/>
      <c r="X220" s="429"/>
      <c r="Y220" s="429"/>
      <c r="Z220" s="429"/>
      <c r="AA220" s="429"/>
      <c r="AB220" s="429"/>
      <c r="AC220" s="429"/>
      <c r="AD220" s="429"/>
      <c r="AE220" s="429"/>
      <c r="AF220" s="429"/>
      <c r="AG220" s="429"/>
      <c r="AH220" s="429"/>
      <c r="AI220" s="431"/>
      <c r="AJ220" s="328"/>
      <c r="AK220" s="314">
        <f t="shared" si="361"/>
        <v>0</v>
      </c>
      <c r="AL220" s="469">
        <f t="shared" si="362"/>
        <v>0</v>
      </c>
      <c r="AM220" s="469">
        <f t="shared" si="363"/>
        <v>0</v>
      </c>
      <c r="AN220" s="470">
        <f t="shared" si="364"/>
        <v>0</v>
      </c>
      <c r="AO220" s="469">
        <f t="shared" si="355"/>
        <v>0</v>
      </c>
      <c r="AP220" s="469">
        <f t="shared" si="356"/>
        <v>0</v>
      </c>
      <c r="AQ220" s="471">
        <f t="shared" si="365"/>
        <v>0</v>
      </c>
      <c r="AR220" s="472">
        <f t="shared" si="360"/>
        <v>0</v>
      </c>
      <c r="AS220" s="422"/>
      <c r="AT220" s="423">
        <f t="shared" si="366"/>
        <v>0</v>
      </c>
      <c r="AU220" s="422"/>
      <c r="AV220" s="315">
        <f t="shared" si="367"/>
        <v>0</v>
      </c>
      <c r="AW220" s="422"/>
      <c r="AX220" s="422"/>
      <c r="AY220" s="315">
        <f t="shared" si="368"/>
        <v>0</v>
      </c>
      <c r="AZ220" s="315">
        <f>(AQ220)*'Datos Mes'!$B$27+DB220</f>
        <v>0</v>
      </c>
      <c r="BA220" s="421"/>
      <c r="BB220" s="427"/>
      <c r="BC220" s="438"/>
      <c r="BF220" s="473"/>
      <c r="BG220" s="317">
        <f>(COUNTIF($D220:$AI220,"LL")+DL220)*(AS220-'Datos Mes'!$B$23)</f>
        <v>0</v>
      </c>
      <c r="BH220" s="474">
        <f t="shared" si="369"/>
        <v>0</v>
      </c>
      <c r="BI220" s="402"/>
      <c r="BJ220" s="403"/>
      <c r="BK220" s="403"/>
      <c r="BL220" s="403"/>
      <c r="BM220" s="403"/>
      <c r="BN220" s="403"/>
      <c r="BO220" s="403"/>
      <c r="BP220" s="403"/>
      <c r="BQ220" s="403"/>
      <c r="BR220" s="403"/>
      <c r="BS220" s="403"/>
      <c r="BT220" s="404"/>
      <c r="BU220" s="404"/>
      <c r="BV220" s="404"/>
      <c r="BW220" s="405"/>
      <c r="BX220" s="406"/>
      <c r="BY220" s="403"/>
      <c r="BZ220" s="403"/>
      <c r="CA220" s="407"/>
      <c r="CB220" s="407"/>
      <c r="CC220" s="408"/>
      <c r="CD220" s="408"/>
      <c r="CE220" s="408"/>
      <c r="CF220" s="408"/>
      <c r="CG220" s="408"/>
      <c r="CH220" s="407"/>
      <c r="CI220" s="407"/>
      <c r="CJ220" s="408"/>
      <c r="CK220" s="408"/>
      <c r="CL220" s="408"/>
      <c r="CM220" s="408"/>
      <c r="CN220" s="408"/>
      <c r="CO220" s="407"/>
      <c r="CP220" s="409"/>
      <c r="CQ220" s="410"/>
      <c r="CR220" s="411"/>
      <c r="CS220" s="410"/>
      <c r="CT220" s="410"/>
      <c r="CU220" s="410"/>
      <c r="CV220" s="410"/>
      <c r="CW220" s="410"/>
      <c r="CX220" s="404"/>
      <c r="CY220" s="404"/>
      <c r="CZ220" s="320">
        <f t="shared" si="370"/>
        <v>0</v>
      </c>
      <c r="DA220" s="321"/>
      <c r="DB220" s="414"/>
      <c r="DC220" s="322">
        <f t="shared" si="371"/>
        <v>0</v>
      </c>
      <c r="DD220" s="413"/>
      <c r="DE220" s="414"/>
      <c r="DF220" s="323">
        <f t="shared" si="372"/>
        <v>0</v>
      </c>
      <c r="DG220" s="323">
        <f t="shared" si="373"/>
        <v>0</v>
      </c>
      <c r="DH220" s="324">
        <f t="shared" si="374"/>
        <v>0</v>
      </c>
      <c r="DI220" s="325">
        <f t="shared" si="375"/>
        <v>0</v>
      </c>
      <c r="DJ220" s="177"/>
      <c r="DK220" s="315">
        <f t="shared" si="376"/>
        <v>0</v>
      </c>
      <c r="DL220" s="315">
        <f t="shared" si="377"/>
        <v>0</v>
      </c>
      <c r="DM220" s="315">
        <f t="shared" si="378"/>
        <v>0</v>
      </c>
      <c r="DN220" s="415"/>
      <c r="DO220" s="416"/>
      <c r="DP220" s="416"/>
      <c r="DQ220" s="416"/>
      <c r="DR220" s="417"/>
      <c r="DS220" s="416"/>
      <c r="DT220" s="416"/>
      <c r="DU220" s="416"/>
      <c r="DV220" s="418"/>
      <c r="DW220" s="416"/>
      <c r="DX220" s="416"/>
      <c r="DY220" s="419"/>
      <c r="DZ220" s="419"/>
      <c r="EA220" s="420"/>
      <c r="EB220" s="313"/>
      <c r="EC220" s="329" t="s">
        <v>133</v>
      </c>
      <c r="EF220" s="330">
        <f>'Datos Mes'!$B$23</f>
        <v>7000</v>
      </c>
      <c r="EG220" s="330">
        <f t="shared" si="379"/>
        <v>0</v>
      </c>
      <c r="EH220" s="330">
        <f t="shared" si="380"/>
        <v>0</v>
      </c>
      <c r="EI220" s="330" t="e">
        <f t="shared" si="381"/>
        <v>#DIV/0!</v>
      </c>
      <c r="EJ220" s="330" t="e">
        <f t="shared" si="382"/>
        <v>#DIV/0!</v>
      </c>
      <c r="EK220" s="330">
        <f t="shared" si="383"/>
        <v>0</v>
      </c>
      <c r="EL220" s="330">
        <f t="shared" si="384"/>
        <v>0</v>
      </c>
      <c r="EM220" s="330">
        <f t="shared" si="385"/>
        <v>0</v>
      </c>
      <c r="EN220" s="330">
        <f>'Datos Mes'!$B$24*AL220</f>
        <v>0</v>
      </c>
      <c r="EO220" s="330" t="e">
        <f>IF(SUM(EH220:EN220)&gt;'Datos Mes'!$B$21,'Datos Mes'!$B$21,SUM(EH220:EN220))</f>
        <v>#DIV/0!</v>
      </c>
      <c r="EP220" s="330" t="e">
        <f>IF(SUM(EH220:EN220)&gt;'Datos Mes'!$B$21,SUM(EH220:EN220)-EO220,0)</f>
        <v>#DIV/0!</v>
      </c>
      <c r="EQ220" s="330"/>
      <c r="ER220" s="330" t="e">
        <f>LOOKUP(EO220/AL220,'Datos Mes'!$B$75:$B$82,'Datos Mes'!$C$75:$C$82)*EQ220</f>
        <v>#DIV/0!</v>
      </c>
      <c r="ES220" s="330">
        <f>'Datos Mes'!$B$25*$AQ220</f>
        <v>0</v>
      </c>
      <c r="ET220" s="330">
        <f>'Datos Mes'!$B$26*$AQ220</f>
        <v>0</v>
      </c>
      <c r="EU220" s="330">
        <f t="shared" si="386"/>
        <v>0</v>
      </c>
      <c r="EV220" s="331" t="e">
        <f t="shared" si="387"/>
        <v>#DIV/0!</v>
      </c>
      <c r="EW220" s="455" t="s">
        <v>244</v>
      </c>
      <c r="EX220" s="457"/>
      <c r="EY220" s="331" t="e">
        <f>'Datos Mes'!$B$28*EO220</f>
        <v>#DIV/0!</v>
      </c>
      <c r="EZ220" s="331" t="e">
        <f>IF(EX220*'Datos Mes'!$B$19-EY220&gt;0,EX220*'Datos Mes'!$B$19-EY220,0)</f>
        <v>#DIV/0!</v>
      </c>
      <c r="FA220" s="456" t="s">
        <v>233</v>
      </c>
      <c r="FB220" s="455" t="s">
        <v>245</v>
      </c>
      <c r="FC220" s="333"/>
      <c r="FD220" s="331" t="e">
        <f t="shared" si="388"/>
        <v>#DIV/0!</v>
      </c>
      <c r="FE220" s="331" t="e">
        <f>IF(SUM(EH220:EN220)&gt;'Datos Mes'!$B$22,'Datos Mes'!$B$22,SUM(EH220:EN220))</f>
        <v>#DIV/0!</v>
      </c>
      <c r="FF220" s="331" t="e">
        <f>FE220*'Datos Mes'!$B$30</f>
        <v>#DIV/0!</v>
      </c>
      <c r="FG220" s="331" t="e">
        <f t="shared" si="389"/>
        <v>#DIV/0!</v>
      </c>
      <c r="FH220" s="331" t="e">
        <f t="shared" si="390"/>
        <v>#DIV/0!</v>
      </c>
      <c r="FI220" s="334" t="e">
        <f>LOOKUP(FH220,'Datos Mes'!$B$54:$B$69,'Datos Mes'!$C$54:$C$69)</f>
        <v>#DIV/0!</v>
      </c>
      <c r="FJ220" s="331" t="e">
        <f>LOOKUP(FH220,'Datos Mes'!$B$54:$B$69,'Datos Mes'!$E$54:$E$69)</f>
        <v>#DIV/0!</v>
      </c>
      <c r="FK220" s="331" t="e">
        <f t="shared" si="391"/>
        <v>#DIV/0!</v>
      </c>
      <c r="FL220" s="331">
        <f t="shared" si="392"/>
        <v>0</v>
      </c>
      <c r="FM220" s="331">
        <f t="shared" si="393"/>
        <v>0</v>
      </c>
      <c r="FN220" s="331">
        <f t="shared" si="394"/>
        <v>0</v>
      </c>
      <c r="FO220" s="331" t="e">
        <f t="shared" si="395"/>
        <v>#DIV/0!</v>
      </c>
      <c r="FP220" s="331" t="e">
        <f t="shared" si="396"/>
        <v>#DIV/0!</v>
      </c>
      <c r="FQ220" s="335" t="e">
        <f t="shared" si="397"/>
        <v>#DIV/0!</v>
      </c>
      <c r="FS220" s="331" t="e">
        <f t="shared" si="398"/>
        <v>#DIV/0!</v>
      </c>
      <c r="FT220" s="331" t="e">
        <f>IF($FB220="Activo",LOOKUP($FA220,'Datos Mes'!$A$87:$A$92,'Datos Mes'!$C$87:$C$92),0)*$EO220</f>
        <v>#DIV/0!</v>
      </c>
      <c r="FU220" s="331" t="e">
        <f>IF($FB220="Activo",'Datos Mes'!$B$31,0)*$EO220</f>
        <v>#DIV/0!</v>
      </c>
      <c r="FV220" s="331" t="e">
        <f>'Datos Mes'!$B$32*$EO220</f>
        <v>#DIV/0!</v>
      </c>
      <c r="FW220" s="331" t="e">
        <f>'Datos Mes'!$D$28*$EO220</f>
        <v>#DIV/0!</v>
      </c>
      <c r="FX220" s="331" t="e">
        <f t="shared" si="399"/>
        <v>#DIV/0!</v>
      </c>
      <c r="FY220" s="331" t="e">
        <f t="shared" si="357"/>
        <v>#DIV/0!</v>
      </c>
      <c r="FZ220" s="331" t="e">
        <f t="shared" si="358"/>
        <v>#DIV/0!</v>
      </c>
      <c r="GA220" s="331">
        <f>(AS220+'Datos Mes'!B$24)*30/12</f>
        <v>9035.326086956522</v>
      </c>
      <c r="GB220" s="331" t="e">
        <f t="shared" si="400"/>
        <v>#DIV/0!</v>
      </c>
      <c r="GC220" s="331" t="e">
        <f t="shared" si="401"/>
        <v>#DIV/0!</v>
      </c>
      <c r="GD220" s="333" t="e">
        <f t="shared" si="402"/>
        <v>#DIV/0!</v>
      </c>
    </row>
    <row r="221" spans="1:186" s="329" customFormat="1" ht="15.75" customHeight="1">
      <c r="A221" s="421"/>
      <c r="B221" s="421"/>
      <c r="C221" s="311">
        <f t="shared" si="359"/>
        <v>0</v>
      </c>
      <c r="D221" s="429"/>
      <c r="E221" s="429"/>
      <c r="F221" s="429"/>
      <c r="G221" s="429"/>
      <c r="H221" s="429"/>
      <c r="I221" s="429"/>
      <c r="J221" s="429"/>
      <c r="K221" s="429"/>
      <c r="L221" s="429"/>
      <c r="M221" s="429"/>
      <c r="N221" s="429"/>
      <c r="O221" s="429"/>
      <c r="P221" s="429"/>
      <c r="Q221" s="429"/>
      <c r="R221" s="312"/>
      <c r="S221" s="430"/>
      <c r="T221" s="429"/>
      <c r="U221" s="429"/>
      <c r="V221" s="429"/>
      <c r="W221" s="429"/>
      <c r="X221" s="429"/>
      <c r="Y221" s="429"/>
      <c r="Z221" s="429"/>
      <c r="AA221" s="429"/>
      <c r="AB221" s="429"/>
      <c r="AC221" s="429"/>
      <c r="AD221" s="429"/>
      <c r="AE221" s="429"/>
      <c r="AF221" s="429"/>
      <c r="AG221" s="429"/>
      <c r="AH221" s="429"/>
      <c r="AI221" s="431"/>
      <c r="AJ221" s="328"/>
      <c r="AK221" s="314">
        <f t="shared" si="361"/>
        <v>0</v>
      </c>
      <c r="AL221" s="469">
        <f t="shared" si="362"/>
        <v>0</v>
      </c>
      <c r="AM221" s="469">
        <f t="shared" si="363"/>
        <v>0</v>
      </c>
      <c r="AN221" s="470">
        <f t="shared" si="364"/>
        <v>0</v>
      </c>
      <c r="AO221" s="469">
        <f t="shared" si="355"/>
        <v>0</v>
      </c>
      <c r="AP221" s="469">
        <f t="shared" si="356"/>
        <v>0</v>
      </c>
      <c r="AQ221" s="471">
        <f t="shared" si="365"/>
        <v>0</v>
      </c>
      <c r="AR221" s="472">
        <f t="shared" si="360"/>
        <v>0</v>
      </c>
      <c r="AS221" s="422"/>
      <c r="AT221" s="423">
        <f t="shared" si="366"/>
        <v>0</v>
      </c>
      <c r="AU221" s="422"/>
      <c r="AV221" s="315">
        <f t="shared" si="367"/>
        <v>0</v>
      </c>
      <c r="AW221" s="422"/>
      <c r="AX221" s="422"/>
      <c r="AY221" s="315">
        <f t="shared" si="368"/>
        <v>0</v>
      </c>
      <c r="AZ221" s="315">
        <f>(AQ221)*'Datos Mes'!$B$27+DB221</f>
        <v>0</v>
      </c>
      <c r="BA221" s="421"/>
      <c r="BB221" s="427"/>
      <c r="BC221" s="438"/>
      <c r="BF221" s="473"/>
      <c r="BG221" s="317">
        <f>(COUNTIF($D221:$AI221,"LL")+DL221)*(AS221-'Datos Mes'!$B$23)</f>
        <v>0</v>
      </c>
      <c r="BH221" s="474">
        <f t="shared" si="369"/>
        <v>0</v>
      </c>
      <c r="BI221" s="402"/>
      <c r="BJ221" s="403"/>
      <c r="BK221" s="403"/>
      <c r="BL221" s="403"/>
      <c r="BM221" s="403"/>
      <c r="BN221" s="403"/>
      <c r="BO221" s="403"/>
      <c r="BP221" s="403"/>
      <c r="BQ221" s="403"/>
      <c r="BR221" s="403"/>
      <c r="BS221" s="403"/>
      <c r="BT221" s="404"/>
      <c r="BU221" s="404"/>
      <c r="BV221" s="404"/>
      <c r="BW221" s="405"/>
      <c r="BX221" s="406"/>
      <c r="BY221" s="403"/>
      <c r="BZ221" s="403"/>
      <c r="CA221" s="407"/>
      <c r="CB221" s="407"/>
      <c r="CC221" s="408"/>
      <c r="CD221" s="408"/>
      <c r="CE221" s="408"/>
      <c r="CF221" s="408"/>
      <c r="CG221" s="408"/>
      <c r="CH221" s="407"/>
      <c r="CI221" s="407"/>
      <c r="CJ221" s="408"/>
      <c r="CK221" s="408"/>
      <c r="CL221" s="408"/>
      <c r="CM221" s="408"/>
      <c r="CN221" s="408"/>
      <c r="CO221" s="407"/>
      <c r="CP221" s="409"/>
      <c r="CQ221" s="410"/>
      <c r="CR221" s="411"/>
      <c r="CS221" s="410"/>
      <c r="CT221" s="410"/>
      <c r="CU221" s="410"/>
      <c r="CV221" s="410"/>
      <c r="CW221" s="410"/>
      <c r="CX221" s="404"/>
      <c r="CY221" s="404"/>
      <c r="CZ221" s="320">
        <f t="shared" si="370"/>
        <v>0</v>
      </c>
      <c r="DA221" s="321"/>
      <c r="DB221" s="414"/>
      <c r="DC221" s="322">
        <f t="shared" si="371"/>
        <v>0</v>
      </c>
      <c r="DD221" s="413"/>
      <c r="DE221" s="414"/>
      <c r="DF221" s="323">
        <f t="shared" si="372"/>
        <v>0</v>
      </c>
      <c r="DG221" s="323">
        <f t="shared" si="373"/>
        <v>0</v>
      </c>
      <c r="DH221" s="324">
        <f t="shared" si="374"/>
        <v>0</v>
      </c>
      <c r="DI221" s="325">
        <f t="shared" si="375"/>
        <v>0</v>
      </c>
      <c r="DJ221" s="177"/>
      <c r="DK221" s="315">
        <f t="shared" si="376"/>
        <v>0</v>
      </c>
      <c r="DL221" s="315">
        <f t="shared" si="377"/>
        <v>0</v>
      </c>
      <c r="DM221" s="315">
        <f t="shared" si="378"/>
        <v>0</v>
      </c>
      <c r="DN221" s="415"/>
      <c r="DO221" s="416"/>
      <c r="DP221" s="416"/>
      <c r="DQ221" s="416"/>
      <c r="DR221" s="417"/>
      <c r="DS221" s="416"/>
      <c r="DT221" s="416"/>
      <c r="DU221" s="416"/>
      <c r="DV221" s="418"/>
      <c r="DW221" s="416"/>
      <c r="DX221" s="416"/>
      <c r="DY221" s="419"/>
      <c r="DZ221" s="419"/>
      <c r="EA221" s="420"/>
      <c r="EB221" s="313"/>
      <c r="EC221" s="329" t="s">
        <v>133</v>
      </c>
      <c r="EF221" s="330">
        <f>'Datos Mes'!$B$23</f>
        <v>7000</v>
      </c>
      <c r="EG221" s="330">
        <f t="shared" si="379"/>
        <v>0</v>
      </c>
      <c r="EH221" s="330">
        <f t="shared" si="380"/>
        <v>0</v>
      </c>
      <c r="EI221" s="330" t="e">
        <f t="shared" si="381"/>
        <v>#DIV/0!</v>
      </c>
      <c r="EJ221" s="330" t="e">
        <f t="shared" si="382"/>
        <v>#DIV/0!</v>
      </c>
      <c r="EK221" s="330">
        <f t="shared" si="383"/>
        <v>0</v>
      </c>
      <c r="EL221" s="330">
        <f t="shared" si="384"/>
        <v>0</v>
      </c>
      <c r="EM221" s="330">
        <f t="shared" si="385"/>
        <v>0</v>
      </c>
      <c r="EN221" s="330">
        <f>'Datos Mes'!$B$24*AL221</f>
        <v>0</v>
      </c>
      <c r="EO221" s="330" t="e">
        <f>IF(SUM(EH221:EN221)&gt;'Datos Mes'!$B$21,'Datos Mes'!$B$21,SUM(EH221:EN221))</f>
        <v>#DIV/0!</v>
      </c>
      <c r="EP221" s="330" t="e">
        <f>IF(SUM(EH221:EN221)&gt;'Datos Mes'!$B$21,SUM(EH221:EN221)-EO221,0)</f>
        <v>#DIV/0!</v>
      </c>
      <c r="EQ221" s="330"/>
      <c r="ER221" s="330" t="e">
        <f>LOOKUP(EO221/AL221,'Datos Mes'!$B$75:$B$82,'Datos Mes'!$C$75:$C$82)*EQ221</f>
        <v>#DIV/0!</v>
      </c>
      <c r="ES221" s="330">
        <f>'Datos Mes'!$B$25*$AQ221</f>
        <v>0</v>
      </c>
      <c r="ET221" s="330">
        <f>'Datos Mes'!$B$26*$AQ221</f>
        <v>0</v>
      </c>
      <c r="EU221" s="330">
        <f t="shared" si="386"/>
        <v>0</v>
      </c>
      <c r="EV221" s="331" t="e">
        <f t="shared" si="387"/>
        <v>#DIV/0!</v>
      </c>
      <c r="EW221" s="455" t="s">
        <v>244</v>
      </c>
      <c r="EX221" s="457"/>
      <c r="EY221" s="331" t="e">
        <f>'Datos Mes'!$B$28*EO221</f>
        <v>#DIV/0!</v>
      </c>
      <c r="EZ221" s="331" t="e">
        <f>IF(EX221*'Datos Mes'!$B$19-EY221&gt;0,EX221*'Datos Mes'!$B$19-EY221,0)</f>
        <v>#DIV/0!</v>
      </c>
      <c r="FA221" s="456" t="s">
        <v>233</v>
      </c>
      <c r="FB221" s="455" t="s">
        <v>245</v>
      </c>
      <c r="FC221" s="333"/>
      <c r="FD221" s="331" t="e">
        <f t="shared" si="388"/>
        <v>#DIV/0!</v>
      </c>
      <c r="FE221" s="331" t="e">
        <f>IF(SUM(EH221:EN221)&gt;'Datos Mes'!$B$22,'Datos Mes'!$B$22,SUM(EH221:EN221))</f>
        <v>#DIV/0!</v>
      </c>
      <c r="FF221" s="331" t="e">
        <f>FE221*'Datos Mes'!$B$30</f>
        <v>#DIV/0!</v>
      </c>
      <c r="FG221" s="331" t="e">
        <f t="shared" si="389"/>
        <v>#DIV/0!</v>
      </c>
      <c r="FH221" s="331" t="e">
        <f t="shared" si="390"/>
        <v>#DIV/0!</v>
      </c>
      <c r="FI221" s="334" t="e">
        <f>LOOKUP(FH221,'Datos Mes'!$B$54:$B$69,'Datos Mes'!$C$54:$C$69)</f>
        <v>#DIV/0!</v>
      </c>
      <c r="FJ221" s="331" t="e">
        <f>LOOKUP(FH221,'Datos Mes'!$B$54:$B$69,'Datos Mes'!$E$54:$E$69)</f>
        <v>#DIV/0!</v>
      </c>
      <c r="FK221" s="331" t="e">
        <f t="shared" si="391"/>
        <v>#DIV/0!</v>
      </c>
      <c r="FL221" s="331">
        <f t="shared" si="392"/>
        <v>0</v>
      </c>
      <c r="FM221" s="331">
        <f t="shared" si="393"/>
        <v>0</v>
      </c>
      <c r="FN221" s="331">
        <f t="shared" si="394"/>
        <v>0</v>
      </c>
      <c r="FO221" s="331" t="e">
        <f t="shared" si="395"/>
        <v>#DIV/0!</v>
      </c>
      <c r="FP221" s="331" t="e">
        <f t="shared" si="396"/>
        <v>#DIV/0!</v>
      </c>
      <c r="FQ221" s="335" t="e">
        <f t="shared" si="397"/>
        <v>#DIV/0!</v>
      </c>
      <c r="FS221" s="331" t="e">
        <f t="shared" si="398"/>
        <v>#DIV/0!</v>
      </c>
      <c r="FT221" s="331" t="e">
        <f>IF($FB221="Activo",LOOKUP($FA221,'Datos Mes'!$A$87:$A$92,'Datos Mes'!$C$87:$C$92),0)*$EO221</f>
        <v>#DIV/0!</v>
      </c>
      <c r="FU221" s="331" t="e">
        <f>IF($FB221="Activo",'Datos Mes'!$B$31,0)*$EO221</f>
        <v>#DIV/0!</v>
      </c>
      <c r="FV221" s="331" t="e">
        <f>'Datos Mes'!$B$32*$EO221</f>
        <v>#DIV/0!</v>
      </c>
      <c r="FW221" s="331" t="e">
        <f>'Datos Mes'!$D$28*$EO221</f>
        <v>#DIV/0!</v>
      </c>
      <c r="FX221" s="331" t="e">
        <f t="shared" si="399"/>
        <v>#DIV/0!</v>
      </c>
      <c r="FY221" s="331" t="e">
        <f t="shared" si="357"/>
        <v>#DIV/0!</v>
      </c>
      <c r="FZ221" s="331" t="e">
        <f t="shared" si="358"/>
        <v>#DIV/0!</v>
      </c>
      <c r="GA221" s="331">
        <f>(AS221+'Datos Mes'!B$24)*30/12</f>
        <v>9035.326086956522</v>
      </c>
      <c r="GB221" s="331" t="e">
        <f t="shared" si="400"/>
        <v>#DIV/0!</v>
      </c>
      <c r="GC221" s="331" t="e">
        <f t="shared" si="401"/>
        <v>#DIV/0!</v>
      </c>
      <c r="GD221" s="333" t="e">
        <f t="shared" si="402"/>
        <v>#DIV/0!</v>
      </c>
    </row>
    <row r="222" spans="1:186" s="329" customFormat="1" ht="15.75" customHeight="1">
      <c r="A222" s="421"/>
      <c r="B222" s="421"/>
      <c r="C222" s="311">
        <f t="shared" si="359"/>
        <v>0</v>
      </c>
      <c r="D222" s="429"/>
      <c r="E222" s="429"/>
      <c r="F222" s="429"/>
      <c r="G222" s="429"/>
      <c r="H222" s="429"/>
      <c r="I222" s="429"/>
      <c r="J222" s="429"/>
      <c r="K222" s="429"/>
      <c r="L222" s="429"/>
      <c r="M222" s="429"/>
      <c r="N222" s="429"/>
      <c r="O222" s="429"/>
      <c r="P222" s="429"/>
      <c r="Q222" s="429"/>
      <c r="R222" s="312"/>
      <c r="S222" s="430"/>
      <c r="T222" s="429"/>
      <c r="U222" s="429"/>
      <c r="V222" s="429"/>
      <c r="W222" s="429"/>
      <c r="X222" s="429"/>
      <c r="Y222" s="429"/>
      <c r="Z222" s="429"/>
      <c r="AA222" s="429"/>
      <c r="AB222" s="429"/>
      <c r="AC222" s="429"/>
      <c r="AD222" s="429"/>
      <c r="AE222" s="429"/>
      <c r="AF222" s="429"/>
      <c r="AG222" s="429"/>
      <c r="AH222" s="429"/>
      <c r="AI222" s="431"/>
      <c r="AJ222" s="328"/>
      <c r="AK222" s="314">
        <f t="shared" si="361"/>
        <v>0</v>
      </c>
      <c r="AL222" s="469">
        <f t="shared" si="362"/>
        <v>0</v>
      </c>
      <c r="AM222" s="469">
        <f t="shared" si="363"/>
        <v>0</v>
      </c>
      <c r="AN222" s="470">
        <f t="shared" si="364"/>
        <v>0</v>
      </c>
      <c r="AO222" s="469">
        <f t="shared" si="355"/>
        <v>0</v>
      </c>
      <c r="AP222" s="469">
        <f t="shared" si="356"/>
        <v>0</v>
      </c>
      <c r="AQ222" s="471">
        <f t="shared" si="365"/>
        <v>0</v>
      </c>
      <c r="AR222" s="472">
        <f t="shared" si="360"/>
        <v>0</v>
      </c>
      <c r="AS222" s="422"/>
      <c r="AT222" s="423">
        <f t="shared" si="366"/>
        <v>0</v>
      </c>
      <c r="AU222" s="422"/>
      <c r="AV222" s="315">
        <f t="shared" si="367"/>
        <v>0</v>
      </c>
      <c r="AW222" s="422"/>
      <c r="AX222" s="422"/>
      <c r="AY222" s="315">
        <f t="shared" si="368"/>
        <v>0</v>
      </c>
      <c r="AZ222" s="315">
        <f>(AQ222)*'Datos Mes'!$B$27+DB222</f>
        <v>0</v>
      </c>
      <c r="BA222" s="421"/>
      <c r="BB222" s="427"/>
      <c r="BC222" s="438"/>
      <c r="BF222" s="473"/>
      <c r="BG222" s="317">
        <f>(COUNTIF($D222:$AI222,"LL")+DL222)*(AS222-'Datos Mes'!$B$23)</f>
        <v>0</v>
      </c>
      <c r="BH222" s="474">
        <f t="shared" si="369"/>
        <v>0</v>
      </c>
      <c r="BI222" s="402"/>
      <c r="BJ222" s="403"/>
      <c r="BK222" s="403"/>
      <c r="BL222" s="403"/>
      <c r="BM222" s="403"/>
      <c r="BN222" s="403"/>
      <c r="BO222" s="403"/>
      <c r="BP222" s="403"/>
      <c r="BQ222" s="403"/>
      <c r="BR222" s="403"/>
      <c r="BS222" s="403"/>
      <c r="BT222" s="404"/>
      <c r="BU222" s="404"/>
      <c r="BV222" s="404"/>
      <c r="BW222" s="405"/>
      <c r="BX222" s="406"/>
      <c r="BY222" s="403"/>
      <c r="BZ222" s="403"/>
      <c r="CA222" s="407"/>
      <c r="CB222" s="407"/>
      <c r="CC222" s="408"/>
      <c r="CD222" s="408"/>
      <c r="CE222" s="408"/>
      <c r="CF222" s="408"/>
      <c r="CG222" s="408"/>
      <c r="CH222" s="407"/>
      <c r="CI222" s="407"/>
      <c r="CJ222" s="408"/>
      <c r="CK222" s="408"/>
      <c r="CL222" s="408"/>
      <c r="CM222" s="408"/>
      <c r="CN222" s="408"/>
      <c r="CO222" s="407"/>
      <c r="CP222" s="409"/>
      <c r="CQ222" s="410"/>
      <c r="CR222" s="411"/>
      <c r="CS222" s="410"/>
      <c r="CT222" s="410"/>
      <c r="CU222" s="410"/>
      <c r="CV222" s="410"/>
      <c r="CW222" s="410"/>
      <c r="CX222" s="404"/>
      <c r="CY222" s="404"/>
      <c r="CZ222" s="320">
        <f t="shared" si="370"/>
        <v>0</v>
      </c>
      <c r="DA222" s="321"/>
      <c r="DB222" s="414"/>
      <c r="DC222" s="322">
        <f t="shared" si="371"/>
        <v>0</v>
      </c>
      <c r="DD222" s="413"/>
      <c r="DE222" s="414"/>
      <c r="DF222" s="323">
        <f t="shared" si="372"/>
        <v>0</v>
      </c>
      <c r="DG222" s="323">
        <f t="shared" si="373"/>
        <v>0</v>
      </c>
      <c r="DH222" s="324">
        <f t="shared" si="374"/>
        <v>0</v>
      </c>
      <c r="DI222" s="325">
        <f t="shared" si="375"/>
        <v>0</v>
      </c>
      <c r="DJ222" s="177"/>
      <c r="DK222" s="315">
        <f t="shared" si="376"/>
        <v>0</v>
      </c>
      <c r="DL222" s="315">
        <f t="shared" si="377"/>
        <v>0</v>
      </c>
      <c r="DM222" s="315">
        <f t="shared" si="378"/>
        <v>0</v>
      </c>
      <c r="DN222" s="415"/>
      <c r="DO222" s="416"/>
      <c r="DP222" s="416"/>
      <c r="DQ222" s="416"/>
      <c r="DR222" s="417"/>
      <c r="DS222" s="416"/>
      <c r="DT222" s="416"/>
      <c r="DU222" s="416"/>
      <c r="DV222" s="418"/>
      <c r="DW222" s="416"/>
      <c r="DX222" s="416"/>
      <c r="DY222" s="419"/>
      <c r="DZ222" s="419"/>
      <c r="EA222" s="420"/>
      <c r="EB222" s="313"/>
      <c r="EC222" s="329" t="s">
        <v>133</v>
      </c>
      <c r="EF222" s="330">
        <f>'Datos Mes'!$B$23</f>
        <v>7000</v>
      </c>
      <c r="EG222" s="330">
        <f t="shared" si="379"/>
        <v>0</v>
      </c>
      <c r="EH222" s="330">
        <f t="shared" si="380"/>
        <v>0</v>
      </c>
      <c r="EI222" s="330" t="e">
        <f t="shared" si="381"/>
        <v>#DIV/0!</v>
      </c>
      <c r="EJ222" s="330" t="e">
        <f t="shared" si="382"/>
        <v>#DIV/0!</v>
      </c>
      <c r="EK222" s="330">
        <f t="shared" si="383"/>
        <v>0</v>
      </c>
      <c r="EL222" s="330">
        <f t="shared" si="384"/>
        <v>0</v>
      </c>
      <c r="EM222" s="330">
        <f t="shared" si="385"/>
        <v>0</v>
      </c>
      <c r="EN222" s="330">
        <f>'Datos Mes'!$B$24*AL222</f>
        <v>0</v>
      </c>
      <c r="EO222" s="330" t="e">
        <f>IF(SUM(EH222:EN222)&gt;'Datos Mes'!$B$21,'Datos Mes'!$B$21,SUM(EH222:EN222))</f>
        <v>#DIV/0!</v>
      </c>
      <c r="EP222" s="330" t="e">
        <f>IF(SUM(EH222:EN222)&gt;'Datos Mes'!$B$21,SUM(EH222:EN222)-EO222,0)</f>
        <v>#DIV/0!</v>
      </c>
      <c r="EQ222" s="330"/>
      <c r="ER222" s="330" t="e">
        <f>LOOKUP(EO222/AL222,'Datos Mes'!$B$75:$B$82,'Datos Mes'!$C$75:$C$82)*EQ222</f>
        <v>#DIV/0!</v>
      </c>
      <c r="ES222" s="330">
        <f>'Datos Mes'!$B$25*$AQ222</f>
        <v>0</v>
      </c>
      <c r="ET222" s="330">
        <f>'Datos Mes'!$B$26*$AQ222</f>
        <v>0</v>
      </c>
      <c r="EU222" s="330">
        <f t="shared" si="386"/>
        <v>0</v>
      </c>
      <c r="EV222" s="331" t="e">
        <f t="shared" si="387"/>
        <v>#DIV/0!</v>
      </c>
      <c r="EW222" s="455" t="s">
        <v>244</v>
      </c>
      <c r="EX222" s="457"/>
      <c r="EY222" s="331" t="e">
        <f>'Datos Mes'!$B$28*EO222</f>
        <v>#DIV/0!</v>
      </c>
      <c r="EZ222" s="331" t="e">
        <f>IF(EX222*'Datos Mes'!$B$19-EY222&gt;0,EX222*'Datos Mes'!$B$19-EY222,0)</f>
        <v>#DIV/0!</v>
      </c>
      <c r="FA222" s="456" t="s">
        <v>233</v>
      </c>
      <c r="FB222" s="455" t="s">
        <v>245</v>
      </c>
      <c r="FC222" s="333"/>
      <c r="FD222" s="331" t="e">
        <f t="shared" si="388"/>
        <v>#DIV/0!</v>
      </c>
      <c r="FE222" s="331" t="e">
        <f>IF(SUM(EH222:EN222)&gt;'Datos Mes'!$B$22,'Datos Mes'!$B$22,SUM(EH222:EN222))</f>
        <v>#DIV/0!</v>
      </c>
      <c r="FF222" s="331" t="e">
        <f>FE222*'Datos Mes'!$B$30</f>
        <v>#DIV/0!</v>
      </c>
      <c r="FG222" s="331" t="e">
        <f t="shared" si="389"/>
        <v>#DIV/0!</v>
      </c>
      <c r="FH222" s="331" t="e">
        <f t="shared" si="390"/>
        <v>#DIV/0!</v>
      </c>
      <c r="FI222" s="334" t="e">
        <f>LOOKUP(FH222,'Datos Mes'!$B$54:$B$69,'Datos Mes'!$C$54:$C$69)</f>
        <v>#DIV/0!</v>
      </c>
      <c r="FJ222" s="331" t="e">
        <f>LOOKUP(FH222,'Datos Mes'!$B$54:$B$69,'Datos Mes'!$E$54:$E$69)</f>
        <v>#DIV/0!</v>
      </c>
      <c r="FK222" s="331" t="e">
        <f t="shared" si="391"/>
        <v>#DIV/0!</v>
      </c>
      <c r="FL222" s="331">
        <f t="shared" si="392"/>
        <v>0</v>
      </c>
      <c r="FM222" s="331">
        <f t="shared" si="393"/>
        <v>0</v>
      </c>
      <c r="FN222" s="331">
        <f t="shared" si="394"/>
        <v>0</v>
      </c>
      <c r="FO222" s="331" t="e">
        <f t="shared" si="395"/>
        <v>#DIV/0!</v>
      </c>
      <c r="FP222" s="331" t="e">
        <f t="shared" si="396"/>
        <v>#DIV/0!</v>
      </c>
      <c r="FQ222" s="335" t="e">
        <f t="shared" si="397"/>
        <v>#DIV/0!</v>
      </c>
      <c r="FS222" s="331" t="e">
        <f t="shared" si="398"/>
        <v>#DIV/0!</v>
      </c>
      <c r="FT222" s="331" t="e">
        <f>IF($FB222="Activo",LOOKUP($FA222,'Datos Mes'!$A$87:$A$92,'Datos Mes'!$C$87:$C$92),0)*$EO222</f>
        <v>#DIV/0!</v>
      </c>
      <c r="FU222" s="331" t="e">
        <f>IF($FB222="Activo",'Datos Mes'!$B$31,0)*$EO222</f>
        <v>#DIV/0!</v>
      </c>
      <c r="FV222" s="331" t="e">
        <f>'Datos Mes'!$B$32*$EO222</f>
        <v>#DIV/0!</v>
      </c>
      <c r="FW222" s="331" t="e">
        <f>'Datos Mes'!$D$28*$EO222</f>
        <v>#DIV/0!</v>
      </c>
      <c r="FX222" s="331" t="e">
        <f t="shared" si="399"/>
        <v>#DIV/0!</v>
      </c>
      <c r="FY222" s="331" t="e">
        <f t="shared" si="357"/>
        <v>#DIV/0!</v>
      </c>
      <c r="FZ222" s="331" t="e">
        <f t="shared" si="358"/>
        <v>#DIV/0!</v>
      </c>
      <c r="GA222" s="331">
        <f>(AS222+'Datos Mes'!B$24)*30/12</f>
        <v>9035.326086956522</v>
      </c>
      <c r="GB222" s="331" t="e">
        <f t="shared" si="400"/>
        <v>#DIV/0!</v>
      </c>
      <c r="GC222" s="331" t="e">
        <f t="shared" si="401"/>
        <v>#DIV/0!</v>
      </c>
      <c r="GD222" s="333" t="e">
        <f t="shared" si="402"/>
        <v>#DIV/0!</v>
      </c>
    </row>
    <row r="223" spans="1:186" s="329" customFormat="1" ht="15.75" customHeight="1">
      <c r="A223" s="421"/>
      <c r="B223" s="421"/>
      <c r="C223" s="311">
        <f t="shared" si="359"/>
        <v>0</v>
      </c>
      <c r="D223" s="429"/>
      <c r="E223" s="429"/>
      <c r="F223" s="429"/>
      <c r="G223" s="429"/>
      <c r="H223" s="429"/>
      <c r="I223" s="429"/>
      <c r="J223" s="429"/>
      <c r="K223" s="429"/>
      <c r="L223" s="429"/>
      <c r="M223" s="429"/>
      <c r="N223" s="429"/>
      <c r="O223" s="429"/>
      <c r="P223" s="429"/>
      <c r="Q223" s="429"/>
      <c r="R223" s="312"/>
      <c r="S223" s="430"/>
      <c r="T223" s="429"/>
      <c r="U223" s="429"/>
      <c r="V223" s="429"/>
      <c r="W223" s="429"/>
      <c r="X223" s="429"/>
      <c r="Y223" s="429"/>
      <c r="Z223" s="429"/>
      <c r="AA223" s="429"/>
      <c r="AB223" s="429"/>
      <c r="AC223" s="429"/>
      <c r="AD223" s="429"/>
      <c r="AE223" s="429"/>
      <c r="AF223" s="429"/>
      <c r="AG223" s="429"/>
      <c r="AH223" s="429"/>
      <c r="AI223" s="431"/>
      <c r="AJ223" s="328"/>
      <c r="AK223" s="314">
        <f t="shared" si="361"/>
        <v>0</v>
      </c>
      <c r="AL223" s="469">
        <f t="shared" si="362"/>
        <v>0</v>
      </c>
      <c r="AM223" s="469">
        <f t="shared" si="363"/>
        <v>0</v>
      </c>
      <c r="AN223" s="470">
        <f t="shared" si="364"/>
        <v>0</v>
      </c>
      <c r="AO223" s="469">
        <f t="shared" si="355"/>
        <v>0</v>
      </c>
      <c r="AP223" s="469">
        <f t="shared" si="356"/>
        <v>0</v>
      </c>
      <c r="AQ223" s="471">
        <f t="shared" si="365"/>
        <v>0</v>
      </c>
      <c r="AR223" s="472">
        <f t="shared" si="360"/>
        <v>0</v>
      </c>
      <c r="AS223" s="422"/>
      <c r="AT223" s="423">
        <f t="shared" si="366"/>
        <v>0</v>
      </c>
      <c r="AU223" s="422"/>
      <c r="AV223" s="315">
        <f t="shared" si="367"/>
        <v>0</v>
      </c>
      <c r="AW223" s="422"/>
      <c r="AX223" s="422"/>
      <c r="AY223" s="315">
        <f t="shared" si="368"/>
        <v>0</v>
      </c>
      <c r="AZ223" s="315">
        <f>(AQ223)*'Datos Mes'!$B$27+DB223</f>
        <v>0</v>
      </c>
      <c r="BA223" s="421"/>
      <c r="BB223" s="427"/>
      <c r="BC223" s="438"/>
      <c r="BF223" s="473"/>
      <c r="BG223" s="317">
        <f>(COUNTIF($D223:$AI223,"LL")+DL223)*(AS223-'Datos Mes'!$B$23)</f>
        <v>0</v>
      </c>
      <c r="BH223" s="474">
        <f t="shared" si="369"/>
        <v>0</v>
      </c>
      <c r="BI223" s="402"/>
      <c r="BJ223" s="403"/>
      <c r="BK223" s="403"/>
      <c r="BL223" s="403"/>
      <c r="BM223" s="403"/>
      <c r="BN223" s="403"/>
      <c r="BO223" s="403"/>
      <c r="BP223" s="403"/>
      <c r="BQ223" s="403"/>
      <c r="BR223" s="403"/>
      <c r="BS223" s="403"/>
      <c r="BT223" s="404"/>
      <c r="BU223" s="404"/>
      <c r="BV223" s="404"/>
      <c r="BW223" s="405"/>
      <c r="BX223" s="406"/>
      <c r="BY223" s="403"/>
      <c r="BZ223" s="403"/>
      <c r="CA223" s="407"/>
      <c r="CB223" s="407"/>
      <c r="CC223" s="408"/>
      <c r="CD223" s="408"/>
      <c r="CE223" s="408"/>
      <c r="CF223" s="408"/>
      <c r="CG223" s="408"/>
      <c r="CH223" s="407"/>
      <c r="CI223" s="407"/>
      <c r="CJ223" s="408"/>
      <c r="CK223" s="408"/>
      <c r="CL223" s="408"/>
      <c r="CM223" s="408"/>
      <c r="CN223" s="408"/>
      <c r="CO223" s="407"/>
      <c r="CP223" s="409"/>
      <c r="CQ223" s="410"/>
      <c r="CR223" s="411"/>
      <c r="CS223" s="410"/>
      <c r="CT223" s="410"/>
      <c r="CU223" s="410"/>
      <c r="CV223" s="410"/>
      <c r="CW223" s="410"/>
      <c r="CX223" s="404"/>
      <c r="CY223" s="404"/>
      <c r="CZ223" s="320">
        <f t="shared" si="370"/>
        <v>0</v>
      </c>
      <c r="DA223" s="321"/>
      <c r="DB223" s="414"/>
      <c r="DC223" s="322">
        <f t="shared" si="371"/>
        <v>0</v>
      </c>
      <c r="DD223" s="413"/>
      <c r="DE223" s="414"/>
      <c r="DF223" s="323">
        <f t="shared" si="372"/>
        <v>0</v>
      </c>
      <c r="DG223" s="323">
        <f t="shared" si="373"/>
        <v>0</v>
      </c>
      <c r="DH223" s="324">
        <f t="shared" si="374"/>
        <v>0</v>
      </c>
      <c r="DI223" s="325">
        <f t="shared" si="375"/>
        <v>0</v>
      </c>
      <c r="DJ223" s="177"/>
      <c r="DK223" s="315">
        <f t="shared" si="376"/>
        <v>0</v>
      </c>
      <c r="DL223" s="315">
        <f t="shared" si="377"/>
        <v>0</v>
      </c>
      <c r="DM223" s="315">
        <f t="shared" si="378"/>
        <v>0</v>
      </c>
      <c r="DN223" s="415"/>
      <c r="DO223" s="416"/>
      <c r="DP223" s="416"/>
      <c r="DQ223" s="416"/>
      <c r="DR223" s="417"/>
      <c r="DS223" s="416"/>
      <c r="DT223" s="416"/>
      <c r="DU223" s="416"/>
      <c r="DV223" s="418"/>
      <c r="DW223" s="416"/>
      <c r="DX223" s="416"/>
      <c r="DY223" s="419"/>
      <c r="DZ223" s="419"/>
      <c r="EA223" s="420"/>
      <c r="EB223" s="313"/>
      <c r="EC223" s="329" t="s">
        <v>133</v>
      </c>
      <c r="EF223" s="330">
        <f>'Datos Mes'!$B$23</f>
        <v>7000</v>
      </c>
      <c r="EG223" s="330">
        <f t="shared" si="379"/>
        <v>0</v>
      </c>
      <c r="EH223" s="330">
        <f t="shared" si="380"/>
        <v>0</v>
      </c>
      <c r="EI223" s="330" t="e">
        <f t="shared" si="381"/>
        <v>#DIV/0!</v>
      </c>
      <c r="EJ223" s="330" t="e">
        <f t="shared" si="382"/>
        <v>#DIV/0!</v>
      </c>
      <c r="EK223" s="330">
        <f t="shared" si="383"/>
        <v>0</v>
      </c>
      <c r="EL223" s="330">
        <f t="shared" si="384"/>
        <v>0</v>
      </c>
      <c r="EM223" s="330">
        <f t="shared" si="385"/>
        <v>0</v>
      </c>
      <c r="EN223" s="330">
        <f>'Datos Mes'!$B$24*AL223</f>
        <v>0</v>
      </c>
      <c r="EO223" s="330" t="e">
        <f>IF(SUM(EH223:EN223)&gt;'Datos Mes'!$B$21,'Datos Mes'!$B$21,SUM(EH223:EN223))</f>
        <v>#DIV/0!</v>
      </c>
      <c r="EP223" s="330" t="e">
        <f>IF(SUM(EH223:EN223)&gt;'Datos Mes'!$B$21,SUM(EH223:EN223)-EO223,0)</f>
        <v>#DIV/0!</v>
      </c>
      <c r="EQ223" s="330"/>
      <c r="ER223" s="330" t="e">
        <f>LOOKUP(EO223/AL223,'Datos Mes'!$B$75:$B$82,'Datos Mes'!$C$75:$C$82)*EQ223</f>
        <v>#DIV/0!</v>
      </c>
      <c r="ES223" s="330">
        <f>'Datos Mes'!$B$25*$AQ223</f>
        <v>0</v>
      </c>
      <c r="ET223" s="330">
        <f>'Datos Mes'!$B$26*$AQ223</f>
        <v>0</v>
      </c>
      <c r="EU223" s="330">
        <f t="shared" si="386"/>
        <v>0</v>
      </c>
      <c r="EV223" s="331" t="e">
        <f t="shared" si="387"/>
        <v>#DIV/0!</v>
      </c>
      <c r="EW223" s="455" t="s">
        <v>244</v>
      </c>
      <c r="EX223" s="457"/>
      <c r="EY223" s="331" t="e">
        <f>'Datos Mes'!$B$28*EO223</f>
        <v>#DIV/0!</v>
      </c>
      <c r="EZ223" s="331" t="e">
        <f>IF(EX223*'Datos Mes'!$B$19-EY223&gt;0,EX223*'Datos Mes'!$B$19-EY223,0)</f>
        <v>#DIV/0!</v>
      </c>
      <c r="FA223" s="456" t="s">
        <v>233</v>
      </c>
      <c r="FB223" s="455" t="s">
        <v>245</v>
      </c>
      <c r="FC223" s="333"/>
      <c r="FD223" s="331" t="e">
        <f t="shared" si="388"/>
        <v>#DIV/0!</v>
      </c>
      <c r="FE223" s="331" t="e">
        <f>IF(SUM(EH223:EN223)&gt;'Datos Mes'!$B$22,'Datos Mes'!$B$22,SUM(EH223:EN223))</f>
        <v>#DIV/0!</v>
      </c>
      <c r="FF223" s="331" t="e">
        <f>FE223*'Datos Mes'!$B$30</f>
        <v>#DIV/0!</v>
      </c>
      <c r="FG223" s="331" t="e">
        <f t="shared" si="389"/>
        <v>#DIV/0!</v>
      </c>
      <c r="FH223" s="331" t="e">
        <f t="shared" si="390"/>
        <v>#DIV/0!</v>
      </c>
      <c r="FI223" s="334" t="e">
        <f>LOOKUP(FH223,'Datos Mes'!$B$54:$B$69,'Datos Mes'!$C$54:$C$69)</f>
        <v>#DIV/0!</v>
      </c>
      <c r="FJ223" s="331" t="e">
        <f>LOOKUP(FH223,'Datos Mes'!$B$54:$B$69,'Datos Mes'!$E$54:$E$69)</f>
        <v>#DIV/0!</v>
      </c>
      <c r="FK223" s="331" t="e">
        <f t="shared" si="391"/>
        <v>#DIV/0!</v>
      </c>
      <c r="FL223" s="331">
        <f t="shared" si="392"/>
        <v>0</v>
      </c>
      <c r="FM223" s="331">
        <f t="shared" si="393"/>
        <v>0</v>
      </c>
      <c r="FN223" s="331">
        <f t="shared" si="394"/>
        <v>0</v>
      </c>
      <c r="FO223" s="331" t="e">
        <f t="shared" si="395"/>
        <v>#DIV/0!</v>
      </c>
      <c r="FP223" s="331" t="e">
        <f t="shared" si="396"/>
        <v>#DIV/0!</v>
      </c>
      <c r="FQ223" s="335" t="e">
        <f t="shared" si="397"/>
        <v>#DIV/0!</v>
      </c>
      <c r="FS223" s="331" t="e">
        <f t="shared" si="398"/>
        <v>#DIV/0!</v>
      </c>
      <c r="FT223" s="331" t="e">
        <f>IF($FB223="Activo",LOOKUP($FA223,'Datos Mes'!$A$87:$A$92,'Datos Mes'!$C$87:$C$92),0)*$EO223</f>
        <v>#DIV/0!</v>
      </c>
      <c r="FU223" s="331" t="e">
        <f>IF($FB223="Activo",'Datos Mes'!$B$31,0)*$EO223</f>
        <v>#DIV/0!</v>
      </c>
      <c r="FV223" s="331" t="e">
        <f>'Datos Mes'!$B$32*$EO223</f>
        <v>#DIV/0!</v>
      </c>
      <c r="FW223" s="331" t="e">
        <f>'Datos Mes'!$D$28*$EO223</f>
        <v>#DIV/0!</v>
      </c>
      <c r="FX223" s="331" t="e">
        <f t="shared" si="399"/>
        <v>#DIV/0!</v>
      </c>
      <c r="FY223" s="331" t="e">
        <f t="shared" si="357"/>
        <v>#DIV/0!</v>
      </c>
      <c r="FZ223" s="331" t="e">
        <f t="shared" si="358"/>
        <v>#DIV/0!</v>
      </c>
      <c r="GA223" s="331">
        <f>(AS223+'Datos Mes'!B$24)*30/12</f>
        <v>9035.326086956522</v>
      </c>
      <c r="GB223" s="331" t="e">
        <f t="shared" si="400"/>
        <v>#DIV/0!</v>
      </c>
      <c r="GC223" s="331" t="e">
        <f t="shared" si="401"/>
        <v>#DIV/0!</v>
      </c>
      <c r="GD223" s="333" t="e">
        <f t="shared" si="402"/>
        <v>#DIV/0!</v>
      </c>
    </row>
    <row r="224" spans="1:186" s="329" customFormat="1" ht="15.75" customHeight="1">
      <c r="A224" s="421"/>
      <c r="B224" s="421"/>
      <c r="C224" s="311">
        <f t="shared" si="359"/>
        <v>0</v>
      </c>
      <c r="D224" s="429"/>
      <c r="E224" s="429"/>
      <c r="F224" s="429"/>
      <c r="G224" s="429"/>
      <c r="H224" s="429"/>
      <c r="I224" s="429"/>
      <c r="J224" s="429"/>
      <c r="K224" s="429"/>
      <c r="L224" s="429"/>
      <c r="M224" s="429"/>
      <c r="N224" s="429"/>
      <c r="O224" s="429"/>
      <c r="P224" s="429"/>
      <c r="Q224" s="429"/>
      <c r="R224" s="312"/>
      <c r="S224" s="430"/>
      <c r="T224" s="429"/>
      <c r="U224" s="429"/>
      <c r="V224" s="429"/>
      <c r="W224" s="429"/>
      <c r="X224" s="429"/>
      <c r="Y224" s="429"/>
      <c r="Z224" s="429"/>
      <c r="AA224" s="429"/>
      <c r="AB224" s="429"/>
      <c r="AC224" s="429"/>
      <c r="AD224" s="429"/>
      <c r="AE224" s="429"/>
      <c r="AF224" s="429"/>
      <c r="AG224" s="429"/>
      <c r="AH224" s="429"/>
      <c r="AI224" s="431"/>
      <c r="AJ224" s="328"/>
      <c r="AK224" s="314">
        <f t="shared" si="361"/>
        <v>0</v>
      </c>
      <c r="AL224" s="469">
        <f t="shared" si="362"/>
        <v>0</v>
      </c>
      <c r="AM224" s="469">
        <f t="shared" si="363"/>
        <v>0</v>
      </c>
      <c r="AN224" s="470">
        <f t="shared" si="364"/>
        <v>0</v>
      </c>
      <c r="AO224" s="469">
        <f t="shared" si="355"/>
        <v>0</v>
      </c>
      <c r="AP224" s="469">
        <f t="shared" si="356"/>
        <v>0</v>
      </c>
      <c r="AQ224" s="471">
        <f t="shared" si="365"/>
        <v>0</v>
      </c>
      <c r="AR224" s="472">
        <f t="shared" si="360"/>
        <v>0</v>
      </c>
      <c r="AS224" s="422"/>
      <c r="AT224" s="423">
        <f t="shared" si="366"/>
        <v>0</v>
      </c>
      <c r="AU224" s="422"/>
      <c r="AV224" s="315">
        <f t="shared" si="367"/>
        <v>0</v>
      </c>
      <c r="AW224" s="422"/>
      <c r="AX224" s="422"/>
      <c r="AY224" s="315">
        <f t="shared" si="368"/>
        <v>0</v>
      </c>
      <c r="AZ224" s="315">
        <f>(AQ224)*'Datos Mes'!$B$27+DB224</f>
        <v>0</v>
      </c>
      <c r="BA224" s="421"/>
      <c r="BB224" s="427"/>
      <c r="BC224" s="438"/>
      <c r="BF224" s="473"/>
      <c r="BG224" s="317">
        <f>(COUNTIF($D224:$AI224,"LL")+DL224)*(AS224-'Datos Mes'!$B$23)</f>
        <v>0</v>
      </c>
      <c r="BH224" s="474">
        <f t="shared" si="369"/>
        <v>0</v>
      </c>
      <c r="BI224" s="402"/>
      <c r="BJ224" s="403"/>
      <c r="BK224" s="403"/>
      <c r="BL224" s="403"/>
      <c r="BM224" s="403"/>
      <c r="BN224" s="403"/>
      <c r="BO224" s="403"/>
      <c r="BP224" s="403"/>
      <c r="BQ224" s="403"/>
      <c r="BR224" s="403"/>
      <c r="BS224" s="403"/>
      <c r="BT224" s="404"/>
      <c r="BU224" s="404"/>
      <c r="BV224" s="404"/>
      <c r="BW224" s="405"/>
      <c r="BX224" s="406"/>
      <c r="BY224" s="403"/>
      <c r="BZ224" s="403"/>
      <c r="CA224" s="407"/>
      <c r="CB224" s="407"/>
      <c r="CC224" s="408"/>
      <c r="CD224" s="408"/>
      <c r="CE224" s="408"/>
      <c r="CF224" s="408"/>
      <c r="CG224" s="408"/>
      <c r="CH224" s="407"/>
      <c r="CI224" s="407"/>
      <c r="CJ224" s="408"/>
      <c r="CK224" s="408"/>
      <c r="CL224" s="408"/>
      <c r="CM224" s="408"/>
      <c r="CN224" s="408"/>
      <c r="CO224" s="407"/>
      <c r="CP224" s="409"/>
      <c r="CQ224" s="410"/>
      <c r="CR224" s="411"/>
      <c r="CS224" s="410"/>
      <c r="CT224" s="410"/>
      <c r="CU224" s="410"/>
      <c r="CV224" s="410"/>
      <c r="CW224" s="410"/>
      <c r="CX224" s="404"/>
      <c r="CY224" s="404"/>
      <c r="CZ224" s="320">
        <f t="shared" si="370"/>
        <v>0</v>
      </c>
      <c r="DA224" s="321"/>
      <c r="DB224" s="414"/>
      <c r="DC224" s="322">
        <f t="shared" si="371"/>
        <v>0</v>
      </c>
      <c r="DD224" s="413"/>
      <c r="DE224" s="414"/>
      <c r="DF224" s="323">
        <f t="shared" si="372"/>
        <v>0</v>
      </c>
      <c r="DG224" s="323">
        <f t="shared" si="373"/>
        <v>0</v>
      </c>
      <c r="DH224" s="324">
        <f t="shared" si="374"/>
        <v>0</v>
      </c>
      <c r="DI224" s="325">
        <f t="shared" si="375"/>
        <v>0</v>
      </c>
      <c r="DJ224" s="177"/>
      <c r="DK224" s="315">
        <f t="shared" si="376"/>
        <v>0</v>
      </c>
      <c r="DL224" s="315">
        <f t="shared" si="377"/>
        <v>0</v>
      </c>
      <c r="DM224" s="315">
        <f t="shared" si="378"/>
        <v>0</v>
      </c>
      <c r="DN224" s="415"/>
      <c r="DO224" s="416"/>
      <c r="DP224" s="416"/>
      <c r="DQ224" s="416"/>
      <c r="DR224" s="417"/>
      <c r="DS224" s="416"/>
      <c r="DT224" s="416"/>
      <c r="DU224" s="416"/>
      <c r="DV224" s="418"/>
      <c r="DW224" s="416"/>
      <c r="DX224" s="416"/>
      <c r="DY224" s="419"/>
      <c r="DZ224" s="419"/>
      <c r="EA224" s="420"/>
      <c r="EB224" s="313"/>
      <c r="EC224" s="329" t="s">
        <v>133</v>
      </c>
      <c r="EF224" s="330">
        <f>'Datos Mes'!$B$23</f>
        <v>7000</v>
      </c>
      <c r="EG224" s="330">
        <f t="shared" si="379"/>
        <v>0</v>
      </c>
      <c r="EH224" s="330">
        <f t="shared" si="380"/>
        <v>0</v>
      </c>
      <c r="EI224" s="330" t="e">
        <f t="shared" si="381"/>
        <v>#DIV/0!</v>
      </c>
      <c r="EJ224" s="330" t="e">
        <f t="shared" si="382"/>
        <v>#DIV/0!</v>
      </c>
      <c r="EK224" s="330">
        <f t="shared" si="383"/>
        <v>0</v>
      </c>
      <c r="EL224" s="330">
        <f t="shared" si="384"/>
        <v>0</v>
      </c>
      <c r="EM224" s="330">
        <f t="shared" si="385"/>
        <v>0</v>
      </c>
      <c r="EN224" s="330">
        <f>'Datos Mes'!$B$24*AL224</f>
        <v>0</v>
      </c>
      <c r="EO224" s="330" t="e">
        <f>IF(SUM(EH224:EN224)&gt;'Datos Mes'!$B$21,'Datos Mes'!$B$21,SUM(EH224:EN224))</f>
        <v>#DIV/0!</v>
      </c>
      <c r="EP224" s="330" t="e">
        <f>IF(SUM(EH224:EN224)&gt;'Datos Mes'!$B$21,SUM(EH224:EN224)-EO224,0)</f>
        <v>#DIV/0!</v>
      </c>
      <c r="EQ224" s="330"/>
      <c r="ER224" s="330" t="e">
        <f>LOOKUP(EO224/AL224,'Datos Mes'!$B$75:$B$82,'Datos Mes'!$C$75:$C$82)*EQ224</f>
        <v>#DIV/0!</v>
      </c>
      <c r="ES224" s="330">
        <f>'Datos Mes'!$B$25*$AQ224</f>
        <v>0</v>
      </c>
      <c r="ET224" s="330">
        <f>'Datos Mes'!$B$26*$AQ224</f>
        <v>0</v>
      </c>
      <c r="EU224" s="330">
        <f t="shared" si="386"/>
        <v>0</v>
      </c>
      <c r="EV224" s="331" t="e">
        <f t="shared" si="387"/>
        <v>#DIV/0!</v>
      </c>
      <c r="EW224" s="455" t="s">
        <v>244</v>
      </c>
      <c r="EX224" s="457"/>
      <c r="EY224" s="331" t="e">
        <f>'Datos Mes'!$B$28*EO224</f>
        <v>#DIV/0!</v>
      </c>
      <c r="EZ224" s="331" t="e">
        <f>IF(EX224*'Datos Mes'!$B$19-EY224&gt;0,EX224*'Datos Mes'!$B$19-EY224,0)</f>
        <v>#DIV/0!</v>
      </c>
      <c r="FA224" s="456" t="s">
        <v>233</v>
      </c>
      <c r="FB224" s="455" t="s">
        <v>245</v>
      </c>
      <c r="FC224" s="333"/>
      <c r="FD224" s="331" t="e">
        <f t="shared" si="388"/>
        <v>#DIV/0!</v>
      </c>
      <c r="FE224" s="331" t="e">
        <f>IF(SUM(EH224:EN224)&gt;'Datos Mes'!$B$22,'Datos Mes'!$B$22,SUM(EH224:EN224))</f>
        <v>#DIV/0!</v>
      </c>
      <c r="FF224" s="331" t="e">
        <f>FE224*'Datos Mes'!$B$30</f>
        <v>#DIV/0!</v>
      </c>
      <c r="FG224" s="331" t="e">
        <f t="shared" si="389"/>
        <v>#DIV/0!</v>
      </c>
      <c r="FH224" s="331" t="e">
        <f t="shared" si="390"/>
        <v>#DIV/0!</v>
      </c>
      <c r="FI224" s="334" t="e">
        <f>LOOKUP(FH224,'Datos Mes'!$B$54:$B$69,'Datos Mes'!$C$54:$C$69)</f>
        <v>#DIV/0!</v>
      </c>
      <c r="FJ224" s="331" t="e">
        <f>LOOKUP(FH224,'Datos Mes'!$B$54:$B$69,'Datos Mes'!$E$54:$E$69)</f>
        <v>#DIV/0!</v>
      </c>
      <c r="FK224" s="331" t="e">
        <f t="shared" si="391"/>
        <v>#DIV/0!</v>
      </c>
      <c r="FL224" s="331">
        <f t="shared" si="392"/>
        <v>0</v>
      </c>
      <c r="FM224" s="331">
        <f t="shared" si="393"/>
        <v>0</v>
      </c>
      <c r="FN224" s="331">
        <f t="shared" si="394"/>
        <v>0</v>
      </c>
      <c r="FO224" s="331" t="e">
        <f t="shared" si="395"/>
        <v>#DIV/0!</v>
      </c>
      <c r="FP224" s="331" t="e">
        <f t="shared" si="396"/>
        <v>#DIV/0!</v>
      </c>
      <c r="FQ224" s="335" t="e">
        <f t="shared" si="397"/>
        <v>#DIV/0!</v>
      </c>
      <c r="FS224" s="331" t="e">
        <f t="shared" si="398"/>
        <v>#DIV/0!</v>
      </c>
      <c r="FT224" s="331" t="e">
        <f>IF($FB224="Activo",LOOKUP($FA224,'Datos Mes'!$A$87:$A$92,'Datos Mes'!$C$87:$C$92),0)*$EO224</f>
        <v>#DIV/0!</v>
      </c>
      <c r="FU224" s="331" t="e">
        <f>IF($FB224="Activo",'Datos Mes'!$B$31,0)*$EO224</f>
        <v>#DIV/0!</v>
      </c>
      <c r="FV224" s="331" t="e">
        <f>'Datos Mes'!$B$32*$EO224</f>
        <v>#DIV/0!</v>
      </c>
      <c r="FW224" s="331" t="e">
        <f>'Datos Mes'!$D$28*$EO224</f>
        <v>#DIV/0!</v>
      </c>
      <c r="FX224" s="331" t="e">
        <f t="shared" si="399"/>
        <v>#DIV/0!</v>
      </c>
      <c r="FY224" s="331" t="e">
        <f t="shared" si="357"/>
        <v>#DIV/0!</v>
      </c>
      <c r="FZ224" s="331" t="e">
        <f t="shared" si="358"/>
        <v>#DIV/0!</v>
      </c>
      <c r="GA224" s="331">
        <f>(AS224+'Datos Mes'!B$24)*30/12</f>
        <v>9035.326086956522</v>
      </c>
      <c r="GB224" s="331" t="e">
        <f t="shared" si="400"/>
        <v>#DIV/0!</v>
      </c>
      <c r="GC224" s="331" t="e">
        <f t="shared" si="401"/>
        <v>#DIV/0!</v>
      </c>
      <c r="GD224" s="333" t="e">
        <f t="shared" si="402"/>
        <v>#DIV/0!</v>
      </c>
    </row>
    <row r="225" spans="1:186" s="329" customFormat="1" ht="15.75" customHeight="1">
      <c r="A225" s="421"/>
      <c r="B225" s="421"/>
      <c r="C225" s="311">
        <f t="shared" si="359"/>
        <v>0</v>
      </c>
      <c r="D225" s="429"/>
      <c r="E225" s="429"/>
      <c r="F225" s="429"/>
      <c r="G225" s="429"/>
      <c r="H225" s="429"/>
      <c r="I225" s="429"/>
      <c r="J225" s="429"/>
      <c r="K225" s="429"/>
      <c r="L225" s="429"/>
      <c r="M225" s="429"/>
      <c r="N225" s="429"/>
      <c r="O225" s="429"/>
      <c r="P225" s="429"/>
      <c r="Q225" s="429"/>
      <c r="R225" s="312"/>
      <c r="S225" s="430"/>
      <c r="T225" s="429"/>
      <c r="U225" s="429"/>
      <c r="V225" s="429"/>
      <c r="W225" s="429"/>
      <c r="X225" s="429"/>
      <c r="Y225" s="429"/>
      <c r="Z225" s="429"/>
      <c r="AA225" s="429"/>
      <c r="AB225" s="429"/>
      <c r="AC225" s="429"/>
      <c r="AD225" s="429"/>
      <c r="AE225" s="429"/>
      <c r="AF225" s="429"/>
      <c r="AG225" s="429"/>
      <c r="AH225" s="429"/>
      <c r="AI225" s="431"/>
      <c r="AJ225" s="328"/>
      <c r="AK225" s="314">
        <f t="shared" si="361"/>
        <v>0</v>
      </c>
      <c r="AL225" s="469">
        <f t="shared" si="362"/>
        <v>0</v>
      </c>
      <c r="AM225" s="469">
        <f t="shared" si="363"/>
        <v>0</v>
      </c>
      <c r="AN225" s="470">
        <f t="shared" si="364"/>
        <v>0</v>
      </c>
      <c r="AO225" s="469">
        <f t="shared" si="355"/>
        <v>0</v>
      </c>
      <c r="AP225" s="469">
        <f t="shared" si="356"/>
        <v>0</v>
      </c>
      <c r="AQ225" s="471">
        <f t="shared" si="365"/>
        <v>0</v>
      </c>
      <c r="AR225" s="472">
        <f t="shared" si="360"/>
        <v>0</v>
      </c>
      <c r="AS225" s="422"/>
      <c r="AT225" s="423">
        <f t="shared" si="366"/>
        <v>0</v>
      </c>
      <c r="AU225" s="422"/>
      <c r="AV225" s="315">
        <f t="shared" si="367"/>
        <v>0</v>
      </c>
      <c r="AW225" s="422"/>
      <c r="AX225" s="422"/>
      <c r="AY225" s="315">
        <f t="shared" si="368"/>
        <v>0</v>
      </c>
      <c r="AZ225" s="315">
        <f>(AQ225)*'Datos Mes'!$B$27+DB225</f>
        <v>0</v>
      </c>
      <c r="BA225" s="421"/>
      <c r="BB225" s="427"/>
      <c r="BC225" s="438"/>
      <c r="BF225" s="473"/>
      <c r="BG225" s="317">
        <f>(COUNTIF($D225:$AI225,"LL")+DL225)*(AS225-'Datos Mes'!$B$23)</f>
        <v>0</v>
      </c>
      <c r="BH225" s="474">
        <f t="shared" si="369"/>
        <v>0</v>
      </c>
      <c r="BI225" s="402"/>
      <c r="BJ225" s="403"/>
      <c r="BK225" s="403"/>
      <c r="BL225" s="403"/>
      <c r="BM225" s="403"/>
      <c r="BN225" s="403"/>
      <c r="BO225" s="403"/>
      <c r="BP225" s="403"/>
      <c r="BQ225" s="403"/>
      <c r="BR225" s="403"/>
      <c r="BS225" s="403"/>
      <c r="BT225" s="404"/>
      <c r="BU225" s="404"/>
      <c r="BV225" s="404"/>
      <c r="BW225" s="405"/>
      <c r="BX225" s="406"/>
      <c r="BY225" s="403"/>
      <c r="BZ225" s="403"/>
      <c r="CA225" s="407"/>
      <c r="CB225" s="407"/>
      <c r="CC225" s="408"/>
      <c r="CD225" s="408"/>
      <c r="CE225" s="408"/>
      <c r="CF225" s="408"/>
      <c r="CG225" s="408"/>
      <c r="CH225" s="407"/>
      <c r="CI225" s="407"/>
      <c r="CJ225" s="408"/>
      <c r="CK225" s="408"/>
      <c r="CL225" s="408"/>
      <c r="CM225" s="408"/>
      <c r="CN225" s="408"/>
      <c r="CO225" s="407"/>
      <c r="CP225" s="409"/>
      <c r="CQ225" s="410"/>
      <c r="CR225" s="411"/>
      <c r="CS225" s="410"/>
      <c r="CT225" s="410"/>
      <c r="CU225" s="410"/>
      <c r="CV225" s="410"/>
      <c r="CW225" s="410"/>
      <c r="CX225" s="404"/>
      <c r="CY225" s="404"/>
      <c r="CZ225" s="320">
        <f t="shared" si="370"/>
        <v>0</v>
      </c>
      <c r="DA225" s="321"/>
      <c r="DB225" s="414"/>
      <c r="DC225" s="322">
        <f t="shared" si="371"/>
        <v>0</v>
      </c>
      <c r="DD225" s="413"/>
      <c r="DE225" s="414"/>
      <c r="DF225" s="323">
        <f t="shared" si="372"/>
        <v>0</v>
      </c>
      <c r="DG225" s="323">
        <f t="shared" si="373"/>
        <v>0</v>
      </c>
      <c r="DH225" s="324">
        <f t="shared" si="374"/>
        <v>0</v>
      </c>
      <c r="DI225" s="325">
        <f t="shared" si="375"/>
        <v>0</v>
      </c>
      <c r="DJ225" s="177"/>
      <c r="DK225" s="315">
        <f t="shared" si="376"/>
        <v>0</v>
      </c>
      <c r="DL225" s="315">
        <f t="shared" si="377"/>
        <v>0</v>
      </c>
      <c r="DM225" s="315">
        <f t="shared" si="378"/>
        <v>0</v>
      </c>
      <c r="DN225" s="415"/>
      <c r="DO225" s="416"/>
      <c r="DP225" s="416"/>
      <c r="DQ225" s="416"/>
      <c r="DR225" s="417"/>
      <c r="DS225" s="416"/>
      <c r="DT225" s="416"/>
      <c r="DU225" s="416"/>
      <c r="DV225" s="418"/>
      <c r="DW225" s="416"/>
      <c r="DX225" s="416"/>
      <c r="DY225" s="419"/>
      <c r="DZ225" s="419"/>
      <c r="EA225" s="420"/>
      <c r="EB225" s="313"/>
      <c r="EC225" s="329" t="s">
        <v>133</v>
      </c>
      <c r="EF225" s="330">
        <f>'Datos Mes'!$B$23</f>
        <v>7000</v>
      </c>
      <c r="EG225" s="330">
        <f t="shared" si="379"/>
        <v>0</v>
      </c>
      <c r="EH225" s="330">
        <f t="shared" si="380"/>
        <v>0</v>
      </c>
      <c r="EI225" s="330" t="e">
        <f t="shared" si="381"/>
        <v>#DIV/0!</v>
      </c>
      <c r="EJ225" s="330" t="e">
        <f t="shared" si="382"/>
        <v>#DIV/0!</v>
      </c>
      <c r="EK225" s="330">
        <f t="shared" si="383"/>
        <v>0</v>
      </c>
      <c r="EL225" s="330">
        <f t="shared" si="384"/>
        <v>0</v>
      </c>
      <c r="EM225" s="330">
        <f t="shared" si="385"/>
        <v>0</v>
      </c>
      <c r="EN225" s="330">
        <f>'Datos Mes'!$B$24*AL225</f>
        <v>0</v>
      </c>
      <c r="EO225" s="330" t="e">
        <f>IF(SUM(EH225:EN225)&gt;'Datos Mes'!$B$21,'Datos Mes'!$B$21,SUM(EH225:EN225))</f>
        <v>#DIV/0!</v>
      </c>
      <c r="EP225" s="330" t="e">
        <f>IF(SUM(EH225:EN225)&gt;'Datos Mes'!$B$21,SUM(EH225:EN225)-EO225,0)</f>
        <v>#DIV/0!</v>
      </c>
      <c r="EQ225" s="330"/>
      <c r="ER225" s="330" t="e">
        <f>LOOKUP(EO225/AL225,'Datos Mes'!$B$75:$B$82,'Datos Mes'!$C$75:$C$82)*EQ225</f>
        <v>#DIV/0!</v>
      </c>
      <c r="ES225" s="330">
        <f>'Datos Mes'!$B$25*$AQ225</f>
        <v>0</v>
      </c>
      <c r="ET225" s="330">
        <f>'Datos Mes'!$B$26*$AQ225</f>
        <v>0</v>
      </c>
      <c r="EU225" s="330">
        <f t="shared" si="386"/>
        <v>0</v>
      </c>
      <c r="EV225" s="331" t="e">
        <f t="shared" si="387"/>
        <v>#DIV/0!</v>
      </c>
      <c r="EW225" s="455" t="s">
        <v>244</v>
      </c>
      <c r="EX225" s="457"/>
      <c r="EY225" s="331" t="e">
        <f>'Datos Mes'!$B$28*EO225</f>
        <v>#DIV/0!</v>
      </c>
      <c r="EZ225" s="331" t="e">
        <f>IF(EX225*'Datos Mes'!$B$19-EY225&gt;0,EX225*'Datos Mes'!$B$19-EY225,0)</f>
        <v>#DIV/0!</v>
      </c>
      <c r="FA225" s="456" t="s">
        <v>233</v>
      </c>
      <c r="FB225" s="455" t="s">
        <v>245</v>
      </c>
      <c r="FC225" s="333"/>
      <c r="FD225" s="331" t="e">
        <f t="shared" si="388"/>
        <v>#DIV/0!</v>
      </c>
      <c r="FE225" s="331" t="e">
        <f>IF(SUM(EH225:EN225)&gt;'Datos Mes'!$B$22,'Datos Mes'!$B$22,SUM(EH225:EN225))</f>
        <v>#DIV/0!</v>
      </c>
      <c r="FF225" s="331" t="e">
        <f>FE225*'Datos Mes'!$B$30</f>
        <v>#DIV/0!</v>
      </c>
      <c r="FG225" s="331" t="e">
        <f t="shared" si="389"/>
        <v>#DIV/0!</v>
      </c>
      <c r="FH225" s="331" t="e">
        <f t="shared" si="390"/>
        <v>#DIV/0!</v>
      </c>
      <c r="FI225" s="334" t="e">
        <f>LOOKUP(FH225,'Datos Mes'!$B$54:$B$69,'Datos Mes'!$C$54:$C$69)</f>
        <v>#DIV/0!</v>
      </c>
      <c r="FJ225" s="331" t="e">
        <f>LOOKUP(FH225,'Datos Mes'!$B$54:$B$69,'Datos Mes'!$E$54:$E$69)</f>
        <v>#DIV/0!</v>
      </c>
      <c r="FK225" s="331" t="e">
        <f t="shared" si="391"/>
        <v>#DIV/0!</v>
      </c>
      <c r="FL225" s="331">
        <f t="shared" si="392"/>
        <v>0</v>
      </c>
      <c r="FM225" s="331">
        <f t="shared" si="393"/>
        <v>0</v>
      </c>
      <c r="FN225" s="331">
        <f t="shared" si="394"/>
        <v>0</v>
      </c>
      <c r="FO225" s="331" t="e">
        <f t="shared" si="395"/>
        <v>#DIV/0!</v>
      </c>
      <c r="FP225" s="331" t="e">
        <f t="shared" si="396"/>
        <v>#DIV/0!</v>
      </c>
      <c r="FQ225" s="335" t="e">
        <f t="shared" si="397"/>
        <v>#DIV/0!</v>
      </c>
      <c r="FS225" s="331" t="e">
        <f t="shared" si="398"/>
        <v>#DIV/0!</v>
      </c>
      <c r="FT225" s="331" t="e">
        <f>IF($FB225="Activo",LOOKUP($FA225,'Datos Mes'!$A$87:$A$92,'Datos Mes'!$C$87:$C$92),0)*$EO225</f>
        <v>#DIV/0!</v>
      </c>
      <c r="FU225" s="331" t="e">
        <f>IF($FB225="Activo",'Datos Mes'!$B$31,0)*$EO225</f>
        <v>#DIV/0!</v>
      </c>
      <c r="FV225" s="331" t="e">
        <f>'Datos Mes'!$B$32*$EO225</f>
        <v>#DIV/0!</v>
      </c>
      <c r="FW225" s="331" t="e">
        <f>'Datos Mes'!$D$28*$EO225</f>
        <v>#DIV/0!</v>
      </c>
      <c r="FX225" s="331" t="e">
        <f t="shared" si="399"/>
        <v>#DIV/0!</v>
      </c>
      <c r="FY225" s="331" t="e">
        <f t="shared" si="357"/>
        <v>#DIV/0!</v>
      </c>
      <c r="FZ225" s="331" t="e">
        <f t="shared" si="358"/>
        <v>#DIV/0!</v>
      </c>
      <c r="GA225" s="331">
        <f>(AS225+'Datos Mes'!B$24)*30/12</f>
        <v>9035.326086956522</v>
      </c>
      <c r="GB225" s="331" t="e">
        <f t="shared" si="400"/>
        <v>#DIV/0!</v>
      </c>
      <c r="GC225" s="331" t="e">
        <f t="shared" si="401"/>
        <v>#DIV/0!</v>
      </c>
      <c r="GD225" s="333" t="e">
        <f t="shared" si="402"/>
        <v>#DIV/0!</v>
      </c>
    </row>
    <row r="226" spans="1:186" s="329" customFormat="1" ht="15.75" customHeight="1">
      <c r="A226" s="421"/>
      <c r="B226" s="421"/>
      <c r="C226" s="311">
        <f t="shared" si="359"/>
        <v>0</v>
      </c>
      <c r="D226" s="429"/>
      <c r="E226" s="429"/>
      <c r="F226" s="429"/>
      <c r="G226" s="429"/>
      <c r="H226" s="429"/>
      <c r="I226" s="429"/>
      <c r="J226" s="429"/>
      <c r="K226" s="429"/>
      <c r="L226" s="429"/>
      <c r="M226" s="429"/>
      <c r="N226" s="429"/>
      <c r="O226" s="429"/>
      <c r="P226" s="429"/>
      <c r="Q226" s="429"/>
      <c r="R226" s="312"/>
      <c r="S226" s="430"/>
      <c r="T226" s="429"/>
      <c r="U226" s="429"/>
      <c r="V226" s="429"/>
      <c r="W226" s="429"/>
      <c r="X226" s="429"/>
      <c r="Y226" s="429"/>
      <c r="Z226" s="429"/>
      <c r="AA226" s="429"/>
      <c r="AB226" s="429"/>
      <c r="AC226" s="429"/>
      <c r="AD226" s="429"/>
      <c r="AE226" s="429"/>
      <c r="AF226" s="429"/>
      <c r="AG226" s="429"/>
      <c r="AH226" s="429"/>
      <c r="AI226" s="431"/>
      <c r="AJ226" s="328"/>
      <c r="AK226" s="314">
        <f t="shared" si="361"/>
        <v>0</v>
      </c>
      <c r="AL226" s="469">
        <f t="shared" si="362"/>
        <v>0</v>
      </c>
      <c r="AM226" s="469">
        <f t="shared" si="363"/>
        <v>0</v>
      </c>
      <c r="AN226" s="470">
        <f t="shared" si="364"/>
        <v>0</v>
      </c>
      <c r="AO226" s="469">
        <f t="shared" si="355"/>
        <v>0</v>
      </c>
      <c r="AP226" s="469">
        <f t="shared" si="356"/>
        <v>0</v>
      </c>
      <c r="AQ226" s="471">
        <f t="shared" si="365"/>
        <v>0</v>
      </c>
      <c r="AR226" s="472">
        <f t="shared" si="360"/>
        <v>0</v>
      </c>
      <c r="AS226" s="422"/>
      <c r="AT226" s="423">
        <f t="shared" si="366"/>
        <v>0</v>
      </c>
      <c r="AU226" s="422"/>
      <c r="AV226" s="315">
        <f t="shared" si="367"/>
        <v>0</v>
      </c>
      <c r="AW226" s="422"/>
      <c r="AX226" s="422"/>
      <c r="AY226" s="315">
        <f t="shared" si="368"/>
        <v>0</v>
      </c>
      <c r="AZ226" s="315">
        <f>(AQ226)*'Datos Mes'!$B$27+DB226</f>
        <v>0</v>
      </c>
      <c r="BA226" s="421"/>
      <c r="BB226" s="427"/>
      <c r="BC226" s="438"/>
      <c r="BF226" s="473"/>
      <c r="BG226" s="317">
        <f>(COUNTIF($D226:$AI226,"LL")+DL226)*(AS226-'Datos Mes'!$B$23)</f>
        <v>0</v>
      </c>
      <c r="BH226" s="474">
        <f t="shared" si="369"/>
        <v>0</v>
      </c>
      <c r="BI226" s="402"/>
      <c r="BJ226" s="403"/>
      <c r="BK226" s="403"/>
      <c r="BL226" s="403"/>
      <c r="BM226" s="403"/>
      <c r="BN226" s="403"/>
      <c r="BO226" s="403"/>
      <c r="BP226" s="403"/>
      <c r="BQ226" s="403"/>
      <c r="BR226" s="403"/>
      <c r="BS226" s="403"/>
      <c r="BT226" s="404"/>
      <c r="BU226" s="404"/>
      <c r="BV226" s="404"/>
      <c r="BW226" s="405"/>
      <c r="BX226" s="406"/>
      <c r="BY226" s="403"/>
      <c r="BZ226" s="403"/>
      <c r="CA226" s="407"/>
      <c r="CB226" s="407"/>
      <c r="CC226" s="408"/>
      <c r="CD226" s="408"/>
      <c r="CE226" s="408"/>
      <c r="CF226" s="408"/>
      <c r="CG226" s="408"/>
      <c r="CH226" s="407"/>
      <c r="CI226" s="407"/>
      <c r="CJ226" s="408"/>
      <c r="CK226" s="408"/>
      <c r="CL226" s="408"/>
      <c r="CM226" s="408"/>
      <c r="CN226" s="408"/>
      <c r="CO226" s="407"/>
      <c r="CP226" s="409"/>
      <c r="CQ226" s="410"/>
      <c r="CR226" s="411"/>
      <c r="CS226" s="410"/>
      <c r="CT226" s="410"/>
      <c r="CU226" s="410"/>
      <c r="CV226" s="410"/>
      <c r="CW226" s="410"/>
      <c r="CX226" s="404"/>
      <c r="CY226" s="404"/>
      <c r="CZ226" s="320">
        <f t="shared" si="370"/>
        <v>0</v>
      </c>
      <c r="DA226" s="321"/>
      <c r="DB226" s="414"/>
      <c r="DC226" s="322">
        <f t="shared" si="371"/>
        <v>0</v>
      </c>
      <c r="DD226" s="413"/>
      <c r="DE226" s="414"/>
      <c r="DF226" s="323">
        <f t="shared" si="372"/>
        <v>0</v>
      </c>
      <c r="DG226" s="323">
        <f t="shared" si="373"/>
        <v>0</v>
      </c>
      <c r="DH226" s="324">
        <f t="shared" si="374"/>
        <v>0</v>
      </c>
      <c r="DI226" s="325">
        <f t="shared" si="375"/>
        <v>0</v>
      </c>
      <c r="DJ226" s="177"/>
      <c r="DK226" s="315">
        <f t="shared" si="376"/>
        <v>0</v>
      </c>
      <c r="DL226" s="315">
        <f t="shared" si="377"/>
        <v>0</v>
      </c>
      <c r="DM226" s="315">
        <f t="shared" si="378"/>
        <v>0</v>
      </c>
      <c r="DN226" s="415"/>
      <c r="DO226" s="416"/>
      <c r="DP226" s="416"/>
      <c r="DQ226" s="416"/>
      <c r="DR226" s="417"/>
      <c r="DS226" s="416"/>
      <c r="DT226" s="416"/>
      <c r="DU226" s="416"/>
      <c r="DV226" s="418"/>
      <c r="DW226" s="416"/>
      <c r="DX226" s="416"/>
      <c r="DY226" s="419"/>
      <c r="DZ226" s="419"/>
      <c r="EA226" s="420"/>
      <c r="EB226" s="313"/>
      <c r="EC226" s="329" t="s">
        <v>133</v>
      </c>
      <c r="EF226" s="330">
        <f>'Datos Mes'!$B$23</f>
        <v>7000</v>
      </c>
      <c r="EG226" s="330">
        <f t="shared" si="379"/>
        <v>0</v>
      </c>
      <c r="EH226" s="330">
        <f t="shared" si="380"/>
        <v>0</v>
      </c>
      <c r="EI226" s="330" t="e">
        <f t="shared" si="381"/>
        <v>#DIV/0!</v>
      </c>
      <c r="EJ226" s="330" t="e">
        <f t="shared" si="382"/>
        <v>#DIV/0!</v>
      </c>
      <c r="EK226" s="330">
        <f t="shared" si="383"/>
        <v>0</v>
      </c>
      <c r="EL226" s="330">
        <f t="shared" si="384"/>
        <v>0</v>
      </c>
      <c r="EM226" s="330">
        <f t="shared" si="385"/>
        <v>0</v>
      </c>
      <c r="EN226" s="330">
        <f>'Datos Mes'!$B$24*AL226</f>
        <v>0</v>
      </c>
      <c r="EO226" s="330" t="e">
        <f>IF(SUM(EH226:EN226)&gt;'Datos Mes'!$B$21,'Datos Mes'!$B$21,SUM(EH226:EN226))</f>
        <v>#DIV/0!</v>
      </c>
      <c r="EP226" s="330" t="e">
        <f>IF(SUM(EH226:EN226)&gt;'Datos Mes'!$B$21,SUM(EH226:EN226)-EO226,0)</f>
        <v>#DIV/0!</v>
      </c>
      <c r="EQ226" s="330"/>
      <c r="ER226" s="330" t="e">
        <f>LOOKUP(EO226/AL226,'Datos Mes'!$B$75:$B$82,'Datos Mes'!$C$75:$C$82)*EQ226</f>
        <v>#DIV/0!</v>
      </c>
      <c r="ES226" s="330">
        <f>'Datos Mes'!$B$25*$AQ226</f>
        <v>0</v>
      </c>
      <c r="ET226" s="330">
        <f>'Datos Mes'!$B$26*$AQ226</f>
        <v>0</v>
      </c>
      <c r="EU226" s="330">
        <f t="shared" si="386"/>
        <v>0</v>
      </c>
      <c r="EV226" s="331" t="e">
        <f t="shared" si="387"/>
        <v>#DIV/0!</v>
      </c>
      <c r="EW226" s="455" t="s">
        <v>244</v>
      </c>
      <c r="EX226" s="457"/>
      <c r="EY226" s="331" t="e">
        <f>'Datos Mes'!$B$28*EO226</f>
        <v>#DIV/0!</v>
      </c>
      <c r="EZ226" s="331" t="e">
        <f>IF(EX226*'Datos Mes'!$B$19-EY226&gt;0,EX226*'Datos Mes'!$B$19-EY226,0)</f>
        <v>#DIV/0!</v>
      </c>
      <c r="FA226" s="456" t="s">
        <v>233</v>
      </c>
      <c r="FB226" s="455" t="s">
        <v>245</v>
      </c>
      <c r="FC226" s="333"/>
      <c r="FD226" s="331" t="e">
        <f t="shared" si="388"/>
        <v>#DIV/0!</v>
      </c>
      <c r="FE226" s="331" t="e">
        <f>IF(SUM(EH226:EN226)&gt;'Datos Mes'!$B$22,'Datos Mes'!$B$22,SUM(EH226:EN226))</f>
        <v>#DIV/0!</v>
      </c>
      <c r="FF226" s="331" t="e">
        <f>FE226*'Datos Mes'!$B$30</f>
        <v>#DIV/0!</v>
      </c>
      <c r="FG226" s="331" t="e">
        <f t="shared" si="389"/>
        <v>#DIV/0!</v>
      </c>
      <c r="FH226" s="331" t="e">
        <f t="shared" si="390"/>
        <v>#DIV/0!</v>
      </c>
      <c r="FI226" s="334" t="e">
        <f>LOOKUP(FH226,'Datos Mes'!$B$54:$B$69,'Datos Mes'!$C$54:$C$69)</f>
        <v>#DIV/0!</v>
      </c>
      <c r="FJ226" s="331" t="e">
        <f>LOOKUP(FH226,'Datos Mes'!$B$54:$B$69,'Datos Mes'!$E$54:$E$69)</f>
        <v>#DIV/0!</v>
      </c>
      <c r="FK226" s="331" t="e">
        <f t="shared" si="391"/>
        <v>#DIV/0!</v>
      </c>
      <c r="FL226" s="331">
        <f t="shared" si="392"/>
        <v>0</v>
      </c>
      <c r="FM226" s="331">
        <f t="shared" si="393"/>
        <v>0</v>
      </c>
      <c r="FN226" s="331">
        <f t="shared" si="394"/>
        <v>0</v>
      </c>
      <c r="FO226" s="331" t="e">
        <f t="shared" si="395"/>
        <v>#DIV/0!</v>
      </c>
      <c r="FP226" s="331" t="e">
        <f t="shared" si="396"/>
        <v>#DIV/0!</v>
      </c>
      <c r="FQ226" s="335" t="e">
        <f t="shared" si="397"/>
        <v>#DIV/0!</v>
      </c>
      <c r="FS226" s="331" t="e">
        <f t="shared" si="398"/>
        <v>#DIV/0!</v>
      </c>
      <c r="FT226" s="331" t="e">
        <f>IF($FB226="Activo",LOOKUP($FA226,'Datos Mes'!$A$87:$A$92,'Datos Mes'!$C$87:$C$92),0)*$EO226</f>
        <v>#DIV/0!</v>
      </c>
      <c r="FU226" s="331" t="e">
        <f>IF($FB226="Activo",'Datos Mes'!$B$31,0)*$EO226</f>
        <v>#DIV/0!</v>
      </c>
      <c r="FV226" s="331" t="e">
        <f>'Datos Mes'!$B$32*$EO226</f>
        <v>#DIV/0!</v>
      </c>
      <c r="FW226" s="331" t="e">
        <f>'Datos Mes'!$D$28*$EO226</f>
        <v>#DIV/0!</v>
      </c>
      <c r="FX226" s="331" t="e">
        <f t="shared" si="399"/>
        <v>#DIV/0!</v>
      </c>
      <c r="FY226" s="331" t="e">
        <f t="shared" si="357"/>
        <v>#DIV/0!</v>
      </c>
      <c r="FZ226" s="331" t="e">
        <f t="shared" si="358"/>
        <v>#DIV/0!</v>
      </c>
      <c r="GA226" s="331">
        <f>(AS226+'Datos Mes'!B$24)*30/12</f>
        <v>9035.326086956522</v>
      </c>
      <c r="GB226" s="331" t="e">
        <f t="shared" si="400"/>
        <v>#DIV/0!</v>
      </c>
      <c r="GC226" s="331" t="e">
        <f t="shared" si="401"/>
        <v>#DIV/0!</v>
      </c>
      <c r="GD226" s="333" t="e">
        <f t="shared" si="402"/>
        <v>#DIV/0!</v>
      </c>
    </row>
    <row r="227" spans="1:186" s="329" customFormat="1" ht="15.75" customHeight="1">
      <c r="A227" s="421"/>
      <c r="B227" s="421"/>
      <c r="C227" s="311">
        <f t="shared" si="359"/>
        <v>0</v>
      </c>
      <c r="D227" s="429"/>
      <c r="E227" s="429"/>
      <c r="F227" s="429"/>
      <c r="G227" s="429"/>
      <c r="H227" s="429"/>
      <c r="I227" s="429"/>
      <c r="J227" s="429"/>
      <c r="K227" s="429"/>
      <c r="L227" s="429"/>
      <c r="M227" s="429"/>
      <c r="N227" s="429"/>
      <c r="O227" s="429"/>
      <c r="P227" s="429"/>
      <c r="Q227" s="429"/>
      <c r="R227" s="312"/>
      <c r="S227" s="430"/>
      <c r="T227" s="429"/>
      <c r="U227" s="429"/>
      <c r="V227" s="429"/>
      <c r="W227" s="429"/>
      <c r="X227" s="429"/>
      <c r="Y227" s="429"/>
      <c r="Z227" s="429"/>
      <c r="AA227" s="429"/>
      <c r="AB227" s="429"/>
      <c r="AC227" s="429"/>
      <c r="AD227" s="429"/>
      <c r="AE227" s="429"/>
      <c r="AF227" s="429"/>
      <c r="AG227" s="429"/>
      <c r="AH227" s="429"/>
      <c r="AI227" s="431"/>
      <c r="AJ227" s="328"/>
      <c r="AK227" s="314">
        <f t="shared" si="361"/>
        <v>0</v>
      </c>
      <c r="AL227" s="469">
        <f t="shared" si="362"/>
        <v>0</v>
      </c>
      <c r="AM227" s="469">
        <f t="shared" si="363"/>
        <v>0</v>
      </c>
      <c r="AN227" s="470">
        <f t="shared" si="364"/>
        <v>0</v>
      </c>
      <c r="AO227" s="469">
        <f t="shared" si="355"/>
        <v>0</v>
      </c>
      <c r="AP227" s="469">
        <f t="shared" si="356"/>
        <v>0</v>
      </c>
      <c r="AQ227" s="471">
        <f t="shared" si="365"/>
        <v>0</v>
      </c>
      <c r="AR227" s="472">
        <f t="shared" si="360"/>
        <v>0</v>
      </c>
      <c r="AS227" s="422"/>
      <c r="AT227" s="423">
        <f t="shared" si="366"/>
        <v>0</v>
      </c>
      <c r="AU227" s="422"/>
      <c r="AV227" s="315">
        <f t="shared" si="367"/>
        <v>0</v>
      </c>
      <c r="AW227" s="422"/>
      <c r="AX227" s="422"/>
      <c r="AY227" s="315">
        <f t="shared" si="368"/>
        <v>0</v>
      </c>
      <c r="AZ227" s="315">
        <f>(AQ227)*'Datos Mes'!$B$27+DB227</f>
        <v>0</v>
      </c>
      <c r="BA227" s="421"/>
      <c r="BB227" s="427"/>
      <c r="BC227" s="438"/>
      <c r="BF227" s="473"/>
      <c r="BG227" s="317">
        <f>(COUNTIF($D227:$AI227,"LL")+DL227)*(AS227-'Datos Mes'!$B$23)</f>
        <v>0</v>
      </c>
      <c r="BH227" s="474">
        <f t="shared" si="369"/>
        <v>0</v>
      </c>
      <c r="BI227" s="402"/>
      <c r="BJ227" s="403"/>
      <c r="BK227" s="403"/>
      <c r="BL227" s="403"/>
      <c r="BM227" s="403"/>
      <c r="BN227" s="403"/>
      <c r="BO227" s="403"/>
      <c r="BP227" s="403"/>
      <c r="BQ227" s="403"/>
      <c r="BR227" s="403"/>
      <c r="BS227" s="403"/>
      <c r="BT227" s="404"/>
      <c r="BU227" s="404"/>
      <c r="BV227" s="404"/>
      <c r="BW227" s="405"/>
      <c r="BX227" s="406"/>
      <c r="BY227" s="403"/>
      <c r="BZ227" s="403"/>
      <c r="CA227" s="407"/>
      <c r="CB227" s="407"/>
      <c r="CC227" s="408"/>
      <c r="CD227" s="408"/>
      <c r="CE227" s="408"/>
      <c r="CF227" s="408"/>
      <c r="CG227" s="408"/>
      <c r="CH227" s="407"/>
      <c r="CI227" s="407"/>
      <c r="CJ227" s="408"/>
      <c r="CK227" s="408"/>
      <c r="CL227" s="408"/>
      <c r="CM227" s="408"/>
      <c r="CN227" s="408"/>
      <c r="CO227" s="407"/>
      <c r="CP227" s="409"/>
      <c r="CQ227" s="410"/>
      <c r="CR227" s="411"/>
      <c r="CS227" s="410"/>
      <c r="CT227" s="410"/>
      <c r="CU227" s="410"/>
      <c r="CV227" s="410"/>
      <c r="CW227" s="410"/>
      <c r="CX227" s="404"/>
      <c r="CY227" s="404"/>
      <c r="CZ227" s="320">
        <f t="shared" si="370"/>
        <v>0</v>
      </c>
      <c r="DA227" s="321"/>
      <c r="DB227" s="414"/>
      <c r="DC227" s="322">
        <f t="shared" si="371"/>
        <v>0</v>
      </c>
      <c r="DD227" s="413"/>
      <c r="DE227" s="414"/>
      <c r="DF227" s="323">
        <f t="shared" si="372"/>
        <v>0</v>
      </c>
      <c r="DG227" s="323">
        <f t="shared" si="373"/>
        <v>0</v>
      </c>
      <c r="DH227" s="324">
        <f t="shared" si="374"/>
        <v>0</v>
      </c>
      <c r="DI227" s="325">
        <f t="shared" si="375"/>
        <v>0</v>
      </c>
      <c r="DJ227" s="177"/>
      <c r="DK227" s="315">
        <f t="shared" si="376"/>
        <v>0</v>
      </c>
      <c r="DL227" s="315">
        <f t="shared" si="377"/>
        <v>0</v>
      </c>
      <c r="DM227" s="315">
        <f t="shared" si="378"/>
        <v>0</v>
      </c>
      <c r="DN227" s="415"/>
      <c r="DO227" s="416"/>
      <c r="DP227" s="416"/>
      <c r="DQ227" s="416"/>
      <c r="DR227" s="417"/>
      <c r="DS227" s="416"/>
      <c r="DT227" s="416"/>
      <c r="DU227" s="416"/>
      <c r="DV227" s="418"/>
      <c r="DW227" s="416"/>
      <c r="DX227" s="416"/>
      <c r="DY227" s="419"/>
      <c r="DZ227" s="419"/>
      <c r="EA227" s="420"/>
      <c r="EB227" s="313"/>
      <c r="EC227" s="329" t="s">
        <v>133</v>
      </c>
      <c r="EF227" s="330">
        <f>'Datos Mes'!$B$23</f>
        <v>7000</v>
      </c>
      <c r="EG227" s="330">
        <f t="shared" si="379"/>
        <v>0</v>
      </c>
      <c r="EH227" s="330">
        <f t="shared" si="380"/>
        <v>0</v>
      </c>
      <c r="EI227" s="330" t="e">
        <f t="shared" si="381"/>
        <v>#DIV/0!</v>
      </c>
      <c r="EJ227" s="330" t="e">
        <f t="shared" si="382"/>
        <v>#DIV/0!</v>
      </c>
      <c r="EK227" s="330">
        <f t="shared" si="383"/>
        <v>0</v>
      </c>
      <c r="EL227" s="330">
        <f t="shared" si="384"/>
        <v>0</v>
      </c>
      <c r="EM227" s="330">
        <f t="shared" si="385"/>
        <v>0</v>
      </c>
      <c r="EN227" s="330">
        <f>'Datos Mes'!$B$24*AL227</f>
        <v>0</v>
      </c>
      <c r="EO227" s="330" t="e">
        <f>IF(SUM(EH227:EN227)&gt;'Datos Mes'!$B$21,'Datos Mes'!$B$21,SUM(EH227:EN227))</f>
        <v>#DIV/0!</v>
      </c>
      <c r="EP227" s="330" t="e">
        <f>IF(SUM(EH227:EN227)&gt;'Datos Mes'!$B$21,SUM(EH227:EN227)-EO227,0)</f>
        <v>#DIV/0!</v>
      </c>
      <c r="EQ227" s="330"/>
      <c r="ER227" s="330" t="e">
        <f>LOOKUP(EO227/AL227,'Datos Mes'!$B$75:$B$82,'Datos Mes'!$C$75:$C$82)*EQ227</f>
        <v>#DIV/0!</v>
      </c>
      <c r="ES227" s="330">
        <f>'Datos Mes'!$B$25*$AQ227</f>
        <v>0</v>
      </c>
      <c r="ET227" s="330">
        <f>'Datos Mes'!$B$26*$AQ227</f>
        <v>0</v>
      </c>
      <c r="EU227" s="330">
        <f t="shared" si="386"/>
        <v>0</v>
      </c>
      <c r="EV227" s="331" t="e">
        <f t="shared" si="387"/>
        <v>#DIV/0!</v>
      </c>
      <c r="EW227" s="455" t="s">
        <v>244</v>
      </c>
      <c r="EX227" s="457"/>
      <c r="EY227" s="331" t="e">
        <f>'Datos Mes'!$B$28*EO227</f>
        <v>#DIV/0!</v>
      </c>
      <c r="EZ227" s="331" t="e">
        <f>IF(EX227*'Datos Mes'!$B$19-EY227&gt;0,EX227*'Datos Mes'!$B$19-EY227,0)</f>
        <v>#DIV/0!</v>
      </c>
      <c r="FA227" s="456" t="s">
        <v>233</v>
      </c>
      <c r="FB227" s="455" t="s">
        <v>245</v>
      </c>
      <c r="FC227" s="333"/>
      <c r="FD227" s="331" t="e">
        <f t="shared" si="388"/>
        <v>#DIV/0!</v>
      </c>
      <c r="FE227" s="331" t="e">
        <f>IF(SUM(EH227:EN227)&gt;'Datos Mes'!$B$22,'Datos Mes'!$B$22,SUM(EH227:EN227))</f>
        <v>#DIV/0!</v>
      </c>
      <c r="FF227" s="331" t="e">
        <f>FE227*'Datos Mes'!$B$30</f>
        <v>#DIV/0!</v>
      </c>
      <c r="FG227" s="331" t="e">
        <f t="shared" si="389"/>
        <v>#DIV/0!</v>
      </c>
      <c r="FH227" s="331" t="e">
        <f t="shared" si="390"/>
        <v>#DIV/0!</v>
      </c>
      <c r="FI227" s="334" t="e">
        <f>LOOKUP(FH227,'Datos Mes'!$B$54:$B$69,'Datos Mes'!$C$54:$C$69)</f>
        <v>#DIV/0!</v>
      </c>
      <c r="FJ227" s="331" t="e">
        <f>LOOKUP(FH227,'Datos Mes'!$B$54:$B$69,'Datos Mes'!$E$54:$E$69)</f>
        <v>#DIV/0!</v>
      </c>
      <c r="FK227" s="331" t="e">
        <f t="shared" si="391"/>
        <v>#DIV/0!</v>
      </c>
      <c r="FL227" s="331">
        <f t="shared" si="392"/>
        <v>0</v>
      </c>
      <c r="FM227" s="331">
        <f t="shared" si="393"/>
        <v>0</v>
      </c>
      <c r="FN227" s="331">
        <f t="shared" si="394"/>
        <v>0</v>
      </c>
      <c r="FO227" s="331" t="e">
        <f t="shared" si="395"/>
        <v>#DIV/0!</v>
      </c>
      <c r="FP227" s="331" t="e">
        <f t="shared" si="396"/>
        <v>#DIV/0!</v>
      </c>
      <c r="FQ227" s="335" t="e">
        <f t="shared" si="397"/>
        <v>#DIV/0!</v>
      </c>
      <c r="FS227" s="331" t="e">
        <f t="shared" si="398"/>
        <v>#DIV/0!</v>
      </c>
      <c r="FT227" s="331" t="e">
        <f>IF($FB227="Activo",LOOKUP($FA227,'Datos Mes'!$A$87:$A$92,'Datos Mes'!$C$87:$C$92),0)*$EO227</f>
        <v>#DIV/0!</v>
      </c>
      <c r="FU227" s="331" t="e">
        <f>IF($FB227="Activo",'Datos Mes'!$B$31,0)*$EO227</f>
        <v>#DIV/0!</v>
      </c>
      <c r="FV227" s="331" t="e">
        <f>'Datos Mes'!$B$32*$EO227</f>
        <v>#DIV/0!</v>
      </c>
      <c r="FW227" s="331" t="e">
        <f>'Datos Mes'!$D$28*$EO227</f>
        <v>#DIV/0!</v>
      </c>
      <c r="FX227" s="331" t="e">
        <f t="shared" si="399"/>
        <v>#DIV/0!</v>
      </c>
      <c r="FY227" s="331" t="e">
        <f t="shared" si="357"/>
        <v>#DIV/0!</v>
      </c>
      <c r="FZ227" s="331" t="e">
        <f t="shared" si="358"/>
        <v>#DIV/0!</v>
      </c>
      <c r="GA227" s="331">
        <f>(AS227+'Datos Mes'!B$24)*30/12</f>
        <v>9035.326086956522</v>
      </c>
      <c r="GB227" s="331" t="e">
        <f t="shared" si="400"/>
        <v>#DIV/0!</v>
      </c>
      <c r="GC227" s="331" t="e">
        <f t="shared" si="401"/>
        <v>#DIV/0!</v>
      </c>
      <c r="GD227" s="333" t="e">
        <f t="shared" si="402"/>
        <v>#DIV/0!</v>
      </c>
    </row>
    <row r="228" spans="1:186" s="329" customFormat="1" ht="15.75" customHeight="1">
      <c r="A228" s="421"/>
      <c r="B228" s="421"/>
      <c r="C228" s="311">
        <f t="shared" si="359"/>
        <v>0</v>
      </c>
      <c r="D228" s="429"/>
      <c r="E228" s="429"/>
      <c r="F228" s="429"/>
      <c r="G228" s="429"/>
      <c r="H228" s="429"/>
      <c r="I228" s="429"/>
      <c r="J228" s="429"/>
      <c r="K228" s="429"/>
      <c r="L228" s="429"/>
      <c r="M228" s="429"/>
      <c r="N228" s="429"/>
      <c r="O228" s="429"/>
      <c r="P228" s="429"/>
      <c r="Q228" s="429"/>
      <c r="R228" s="312"/>
      <c r="S228" s="430"/>
      <c r="T228" s="429"/>
      <c r="U228" s="429"/>
      <c r="V228" s="429"/>
      <c r="W228" s="429"/>
      <c r="X228" s="429"/>
      <c r="Y228" s="429"/>
      <c r="Z228" s="429"/>
      <c r="AA228" s="429"/>
      <c r="AB228" s="429"/>
      <c r="AC228" s="429"/>
      <c r="AD228" s="429"/>
      <c r="AE228" s="429"/>
      <c r="AF228" s="429"/>
      <c r="AG228" s="429"/>
      <c r="AH228" s="429"/>
      <c r="AI228" s="431"/>
      <c r="AJ228" s="328"/>
      <c r="AK228" s="314">
        <f t="shared" si="361"/>
        <v>0</v>
      </c>
      <c r="AL228" s="469">
        <f t="shared" si="362"/>
        <v>0</v>
      </c>
      <c r="AM228" s="469">
        <f t="shared" si="363"/>
        <v>0</v>
      </c>
      <c r="AN228" s="470">
        <f t="shared" si="364"/>
        <v>0</v>
      </c>
      <c r="AO228" s="469">
        <f t="shared" si="355"/>
        <v>0</v>
      </c>
      <c r="AP228" s="469">
        <f t="shared" si="356"/>
        <v>0</v>
      </c>
      <c r="AQ228" s="471">
        <f t="shared" si="365"/>
        <v>0</v>
      </c>
      <c r="AR228" s="472">
        <f t="shared" si="360"/>
        <v>0</v>
      </c>
      <c r="AS228" s="422"/>
      <c r="AT228" s="423">
        <f t="shared" si="366"/>
        <v>0</v>
      </c>
      <c r="AU228" s="422"/>
      <c r="AV228" s="315">
        <f t="shared" si="367"/>
        <v>0</v>
      </c>
      <c r="AW228" s="422"/>
      <c r="AX228" s="422"/>
      <c r="AY228" s="315">
        <f t="shared" si="368"/>
        <v>0</v>
      </c>
      <c r="AZ228" s="315">
        <f>(AQ228)*'Datos Mes'!$B$27+DB228</f>
        <v>0</v>
      </c>
      <c r="BA228" s="421"/>
      <c r="BB228" s="427"/>
      <c r="BC228" s="438"/>
      <c r="BF228" s="473"/>
      <c r="BG228" s="317">
        <f>(COUNTIF($D228:$AI228,"LL")+DL228)*(AS228-'Datos Mes'!$B$23)</f>
        <v>0</v>
      </c>
      <c r="BH228" s="474">
        <f t="shared" si="369"/>
        <v>0</v>
      </c>
      <c r="BI228" s="402"/>
      <c r="BJ228" s="403"/>
      <c r="BK228" s="403"/>
      <c r="BL228" s="403"/>
      <c r="BM228" s="403"/>
      <c r="BN228" s="403"/>
      <c r="BO228" s="403"/>
      <c r="BP228" s="403"/>
      <c r="BQ228" s="403"/>
      <c r="BR228" s="403"/>
      <c r="BS228" s="403"/>
      <c r="BT228" s="404"/>
      <c r="BU228" s="404"/>
      <c r="BV228" s="404"/>
      <c r="BW228" s="405"/>
      <c r="BX228" s="406"/>
      <c r="BY228" s="403"/>
      <c r="BZ228" s="403"/>
      <c r="CA228" s="407"/>
      <c r="CB228" s="407"/>
      <c r="CC228" s="408"/>
      <c r="CD228" s="408"/>
      <c r="CE228" s="408"/>
      <c r="CF228" s="408"/>
      <c r="CG228" s="408"/>
      <c r="CH228" s="407"/>
      <c r="CI228" s="407"/>
      <c r="CJ228" s="408"/>
      <c r="CK228" s="408"/>
      <c r="CL228" s="408"/>
      <c r="CM228" s="408"/>
      <c r="CN228" s="408"/>
      <c r="CO228" s="407"/>
      <c r="CP228" s="409"/>
      <c r="CQ228" s="410"/>
      <c r="CR228" s="411"/>
      <c r="CS228" s="410"/>
      <c r="CT228" s="410"/>
      <c r="CU228" s="410"/>
      <c r="CV228" s="410"/>
      <c r="CW228" s="410"/>
      <c r="CX228" s="404"/>
      <c r="CY228" s="404"/>
      <c r="CZ228" s="320">
        <f t="shared" si="370"/>
        <v>0</v>
      </c>
      <c r="DA228" s="321"/>
      <c r="DB228" s="414"/>
      <c r="DC228" s="322">
        <f t="shared" si="371"/>
        <v>0</v>
      </c>
      <c r="DD228" s="413"/>
      <c r="DE228" s="414"/>
      <c r="DF228" s="323">
        <f t="shared" si="372"/>
        <v>0</v>
      </c>
      <c r="DG228" s="323">
        <f t="shared" si="373"/>
        <v>0</v>
      </c>
      <c r="DH228" s="324">
        <f t="shared" si="374"/>
        <v>0</v>
      </c>
      <c r="DI228" s="325">
        <f t="shared" si="375"/>
        <v>0</v>
      </c>
      <c r="DJ228" s="177"/>
      <c r="DK228" s="315">
        <f t="shared" si="376"/>
        <v>0</v>
      </c>
      <c r="DL228" s="315">
        <f t="shared" si="377"/>
        <v>0</v>
      </c>
      <c r="DM228" s="315">
        <f t="shared" si="378"/>
        <v>0</v>
      </c>
      <c r="DN228" s="415"/>
      <c r="DO228" s="416"/>
      <c r="DP228" s="416"/>
      <c r="DQ228" s="416"/>
      <c r="DR228" s="417"/>
      <c r="DS228" s="416"/>
      <c r="DT228" s="416"/>
      <c r="DU228" s="416"/>
      <c r="DV228" s="418"/>
      <c r="DW228" s="416"/>
      <c r="DX228" s="416"/>
      <c r="DY228" s="419"/>
      <c r="DZ228" s="419"/>
      <c r="EA228" s="420"/>
      <c r="EB228" s="313"/>
      <c r="EC228" s="329" t="s">
        <v>133</v>
      </c>
      <c r="EF228" s="330">
        <f>'Datos Mes'!$B$23</f>
        <v>7000</v>
      </c>
      <c r="EG228" s="330">
        <f t="shared" si="379"/>
        <v>0</v>
      </c>
      <c r="EH228" s="330">
        <f t="shared" si="380"/>
        <v>0</v>
      </c>
      <c r="EI228" s="330" t="e">
        <f t="shared" si="381"/>
        <v>#DIV/0!</v>
      </c>
      <c r="EJ228" s="330" t="e">
        <f t="shared" si="382"/>
        <v>#DIV/0!</v>
      </c>
      <c r="EK228" s="330">
        <f t="shared" si="383"/>
        <v>0</v>
      </c>
      <c r="EL228" s="330">
        <f t="shared" si="384"/>
        <v>0</v>
      </c>
      <c r="EM228" s="330">
        <f t="shared" si="385"/>
        <v>0</v>
      </c>
      <c r="EN228" s="330">
        <f>'Datos Mes'!$B$24*AL228</f>
        <v>0</v>
      </c>
      <c r="EO228" s="330" t="e">
        <f>IF(SUM(EH228:EN228)&gt;'Datos Mes'!$B$21,'Datos Mes'!$B$21,SUM(EH228:EN228))</f>
        <v>#DIV/0!</v>
      </c>
      <c r="EP228" s="330" t="e">
        <f>IF(SUM(EH228:EN228)&gt;'Datos Mes'!$B$21,SUM(EH228:EN228)-EO228,0)</f>
        <v>#DIV/0!</v>
      </c>
      <c r="EQ228" s="330"/>
      <c r="ER228" s="330" t="e">
        <f>LOOKUP(EO228/AL228,'Datos Mes'!$B$75:$B$82,'Datos Mes'!$C$75:$C$82)*EQ228</f>
        <v>#DIV/0!</v>
      </c>
      <c r="ES228" s="330">
        <f>'Datos Mes'!$B$25*$AQ228</f>
        <v>0</v>
      </c>
      <c r="ET228" s="330">
        <f>'Datos Mes'!$B$26*$AQ228</f>
        <v>0</v>
      </c>
      <c r="EU228" s="330">
        <f t="shared" si="386"/>
        <v>0</v>
      </c>
      <c r="EV228" s="331" t="e">
        <f t="shared" si="387"/>
        <v>#DIV/0!</v>
      </c>
      <c r="EW228" s="455" t="s">
        <v>244</v>
      </c>
      <c r="EX228" s="457"/>
      <c r="EY228" s="331" t="e">
        <f>'Datos Mes'!$B$28*EO228</f>
        <v>#DIV/0!</v>
      </c>
      <c r="EZ228" s="331" t="e">
        <f>IF(EX228*'Datos Mes'!$B$19-EY228&gt;0,EX228*'Datos Mes'!$B$19-EY228,0)</f>
        <v>#DIV/0!</v>
      </c>
      <c r="FA228" s="456" t="s">
        <v>233</v>
      </c>
      <c r="FB228" s="455" t="s">
        <v>245</v>
      </c>
      <c r="FC228" s="333"/>
      <c r="FD228" s="331" t="e">
        <f t="shared" si="388"/>
        <v>#DIV/0!</v>
      </c>
      <c r="FE228" s="331" t="e">
        <f>IF(SUM(EH228:EN228)&gt;'Datos Mes'!$B$22,'Datos Mes'!$B$22,SUM(EH228:EN228))</f>
        <v>#DIV/0!</v>
      </c>
      <c r="FF228" s="331" t="e">
        <f>FE228*'Datos Mes'!$B$30</f>
        <v>#DIV/0!</v>
      </c>
      <c r="FG228" s="331" t="e">
        <f t="shared" si="389"/>
        <v>#DIV/0!</v>
      </c>
      <c r="FH228" s="331" t="e">
        <f t="shared" si="390"/>
        <v>#DIV/0!</v>
      </c>
      <c r="FI228" s="334" t="e">
        <f>LOOKUP(FH228,'Datos Mes'!$B$54:$B$69,'Datos Mes'!$C$54:$C$69)</f>
        <v>#DIV/0!</v>
      </c>
      <c r="FJ228" s="331" t="e">
        <f>LOOKUP(FH228,'Datos Mes'!$B$54:$B$69,'Datos Mes'!$E$54:$E$69)</f>
        <v>#DIV/0!</v>
      </c>
      <c r="FK228" s="331" t="e">
        <f t="shared" si="391"/>
        <v>#DIV/0!</v>
      </c>
      <c r="FL228" s="331">
        <f t="shared" si="392"/>
        <v>0</v>
      </c>
      <c r="FM228" s="331">
        <f t="shared" si="393"/>
        <v>0</v>
      </c>
      <c r="FN228" s="331">
        <f t="shared" si="394"/>
        <v>0</v>
      </c>
      <c r="FO228" s="331" t="e">
        <f t="shared" si="395"/>
        <v>#DIV/0!</v>
      </c>
      <c r="FP228" s="331" t="e">
        <f t="shared" si="396"/>
        <v>#DIV/0!</v>
      </c>
      <c r="FQ228" s="335" t="e">
        <f t="shared" si="397"/>
        <v>#DIV/0!</v>
      </c>
      <c r="FS228" s="331" t="e">
        <f t="shared" si="398"/>
        <v>#DIV/0!</v>
      </c>
      <c r="FT228" s="331" t="e">
        <f>IF($FB228="Activo",LOOKUP($FA228,'Datos Mes'!$A$87:$A$92,'Datos Mes'!$C$87:$C$92),0)*$EO228</f>
        <v>#DIV/0!</v>
      </c>
      <c r="FU228" s="331" t="e">
        <f>IF($FB228="Activo",'Datos Mes'!$B$31,0)*$EO228</f>
        <v>#DIV/0!</v>
      </c>
      <c r="FV228" s="331" t="e">
        <f>'Datos Mes'!$B$32*$EO228</f>
        <v>#DIV/0!</v>
      </c>
      <c r="FW228" s="331" t="e">
        <f>'Datos Mes'!$D$28*$EO228</f>
        <v>#DIV/0!</v>
      </c>
      <c r="FX228" s="331" t="e">
        <f t="shared" si="399"/>
        <v>#DIV/0!</v>
      </c>
      <c r="FY228" s="331" t="e">
        <f t="shared" si="357"/>
        <v>#DIV/0!</v>
      </c>
      <c r="FZ228" s="331" t="e">
        <f t="shared" si="358"/>
        <v>#DIV/0!</v>
      </c>
      <c r="GA228" s="331">
        <f>(AS228+'Datos Mes'!B$24)*30/12</f>
        <v>9035.326086956522</v>
      </c>
      <c r="GB228" s="331" t="e">
        <f t="shared" si="400"/>
        <v>#DIV/0!</v>
      </c>
      <c r="GC228" s="331" t="e">
        <f t="shared" si="401"/>
        <v>#DIV/0!</v>
      </c>
      <c r="GD228" s="333" t="e">
        <f t="shared" si="402"/>
        <v>#DIV/0!</v>
      </c>
    </row>
    <row r="229" spans="1:186" s="329" customFormat="1" ht="15.75" customHeight="1">
      <c r="A229" s="421"/>
      <c r="B229" s="421"/>
      <c r="C229" s="311">
        <f t="shared" si="359"/>
        <v>0</v>
      </c>
      <c r="D229" s="429"/>
      <c r="E229" s="429"/>
      <c r="F229" s="429"/>
      <c r="G229" s="429"/>
      <c r="H229" s="429"/>
      <c r="I229" s="429"/>
      <c r="J229" s="429"/>
      <c r="K229" s="429"/>
      <c r="L229" s="429"/>
      <c r="M229" s="429"/>
      <c r="N229" s="429"/>
      <c r="O229" s="429"/>
      <c r="P229" s="429"/>
      <c r="Q229" s="429"/>
      <c r="R229" s="312"/>
      <c r="S229" s="430"/>
      <c r="T229" s="429"/>
      <c r="U229" s="429"/>
      <c r="V229" s="429"/>
      <c r="W229" s="429"/>
      <c r="X229" s="429"/>
      <c r="Y229" s="429"/>
      <c r="Z229" s="429"/>
      <c r="AA229" s="429"/>
      <c r="AB229" s="429"/>
      <c r="AC229" s="429"/>
      <c r="AD229" s="429"/>
      <c r="AE229" s="429"/>
      <c r="AF229" s="429"/>
      <c r="AG229" s="429"/>
      <c r="AH229" s="429"/>
      <c r="AI229" s="431"/>
      <c r="AJ229" s="328"/>
      <c r="AK229" s="314">
        <f t="shared" si="361"/>
        <v>0</v>
      </c>
      <c r="AL229" s="469">
        <f t="shared" si="362"/>
        <v>0</v>
      </c>
      <c r="AM229" s="469">
        <f t="shared" si="363"/>
        <v>0</v>
      </c>
      <c r="AN229" s="470">
        <f t="shared" si="364"/>
        <v>0</v>
      </c>
      <c r="AO229" s="469">
        <f t="shared" si="355"/>
        <v>0</v>
      </c>
      <c r="AP229" s="469">
        <f t="shared" si="356"/>
        <v>0</v>
      </c>
      <c r="AQ229" s="471">
        <f t="shared" si="365"/>
        <v>0</v>
      </c>
      <c r="AR229" s="472">
        <f t="shared" si="360"/>
        <v>0</v>
      </c>
      <c r="AS229" s="422"/>
      <c r="AT229" s="423">
        <f t="shared" si="366"/>
        <v>0</v>
      </c>
      <c r="AU229" s="422"/>
      <c r="AV229" s="315">
        <f t="shared" si="367"/>
        <v>0</v>
      </c>
      <c r="AW229" s="422"/>
      <c r="AX229" s="422"/>
      <c r="AY229" s="315">
        <f t="shared" si="368"/>
        <v>0</v>
      </c>
      <c r="AZ229" s="315">
        <f>(AQ229)*'Datos Mes'!$B$27+DB229</f>
        <v>0</v>
      </c>
      <c r="BA229" s="421"/>
      <c r="BB229" s="427"/>
      <c r="BC229" s="438"/>
      <c r="BF229" s="473"/>
      <c r="BG229" s="317">
        <f>(COUNTIF($D229:$AI229,"LL")+DL229)*(AS229-'Datos Mes'!$B$23)</f>
        <v>0</v>
      </c>
      <c r="BH229" s="474">
        <f t="shared" si="369"/>
        <v>0</v>
      </c>
      <c r="BI229" s="402"/>
      <c r="BJ229" s="403"/>
      <c r="BK229" s="403"/>
      <c r="BL229" s="403"/>
      <c r="BM229" s="403"/>
      <c r="BN229" s="403"/>
      <c r="BO229" s="403"/>
      <c r="BP229" s="403"/>
      <c r="BQ229" s="403"/>
      <c r="BR229" s="403"/>
      <c r="BS229" s="403"/>
      <c r="BT229" s="404"/>
      <c r="BU229" s="404"/>
      <c r="BV229" s="404"/>
      <c r="BW229" s="405"/>
      <c r="BX229" s="406"/>
      <c r="BY229" s="403"/>
      <c r="BZ229" s="403"/>
      <c r="CA229" s="407"/>
      <c r="CB229" s="407"/>
      <c r="CC229" s="408"/>
      <c r="CD229" s="408"/>
      <c r="CE229" s="408"/>
      <c r="CF229" s="408"/>
      <c r="CG229" s="408"/>
      <c r="CH229" s="407"/>
      <c r="CI229" s="407"/>
      <c r="CJ229" s="408"/>
      <c r="CK229" s="408"/>
      <c r="CL229" s="408"/>
      <c r="CM229" s="408"/>
      <c r="CN229" s="408"/>
      <c r="CO229" s="407"/>
      <c r="CP229" s="409"/>
      <c r="CQ229" s="410"/>
      <c r="CR229" s="411"/>
      <c r="CS229" s="410"/>
      <c r="CT229" s="410"/>
      <c r="CU229" s="410"/>
      <c r="CV229" s="410"/>
      <c r="CW229" s="410"/>
      <c r="CX229" s="404"/>
      <c r="CY229" s="404"/>
      <c r="CZ229" s="320">
        <f t="shared" si="370"/>
        <v>0</v>
      </c>
      <c r="DA229" s="321"/>
      <c r="DB229" s="414"/>
      <c r="DC229" s="322">
        <f t="shared" si="371"/>
        <v>0</v>
      </c>
      <c r="DD229" s="413"/>
      <c r="DE229" s="414"/>
      <c r="DF229" s="323">
        <f t="shared" si="372"/>
        <v>0</v>
      </c>
      <c r="DG229" s="323">
        <f t="shared" si="373"/>
        <v>0</v>
      </c>
      <c r="DH229" s="324">
        <f t="shared" si="374"/>
        <v>0</v>
      </c>
      <c r="DI229" s="325">
        <f t="shared" si="375"/>
        <v>0</v>
      </c>
      <c r="DJ229" s="177"/>
      <c r="DK229" s="315">
        <f t="shared" si="376"/>
        <v>0</v>
      </c>
      <c r="DL229" s="315">
        <f t="shared" si="377"/>
        <v>0</v>
      </c>
      <c r="DM229" s="315">
        <f t="shared" si="378"/>
        <v>0</v>
      </c>
      <c r="DN229" s="415"/>
      <c r="DO229" s="416"/>
      <c r="DP229" s="416"/>
      <c r="DQ229" s="416"/>
      <c r="DR229" s="417"/>
      <c r="DS229" s="416"/>
      <c r="DT229" s="416"/>
      <c r="DU229" s="416"/>
      <c r="DV229" s="418"/>
      <c r="DW229" s="416"/>
      <c r="DX229" s="416"/>
      <c r="DY229" s="419"/>
      <c r="DZ229" s="419"/>
      <c r="EA229" s="420"/>
      <c r="EB229" s="313"/>
      <c r="EC229" s="329" t="s">
        <v>133</v>
      </c>
      <c r="EF229" s="330">
        <f>'Datos Mes'!$B$23</f>
        <v>7000</v>
      </c>
      <c r="EG229" s="330">
        <f t="shared" si="379"/>
        <v>0</v>
      </c>
      <c r="EH229" s="330">
        <f t="shared" si="380"/>
        <v>0</v>
      </c>
      <c r="EI229" s="330" t="e">
        <f t="shared" si="381"/>
        <v>#DIV/0!</v>
      </c>
      <c r="EJ229" s="330" t="e">
        <f t="shared" si="382"/>
        <v>#DIV/0!</v>
      </c>
      <c r="EK229" s="330">
        <f t="shared" si="383"/>
        <v>0</v>
      </c>
      <c r="EL229" s="330">
        <f t="shared" si="384"/>
        <v>0</v>
      </c>
      <c r="EM229" s="330">
        <f t="shared" si="385"/>
        <v>0</v>
      </c>
      <c r="EN229" s="330">
        <f>'Datos Mes'!$B$24*AL229</f>
        <v>0</v>
      </c>
      <c r="EO229" s="330" t="e">
        <f>IF(SUM(EH229:EN229)&gt;'Datos Mes'!$B$21,'Datos Mes'!$B$21,SUM(EH229:EN229))</f>
        <v>#DIV/0!</v>
      </c>
      <c r="EP229" s="330" t="e">
        <f>IF(SUM(EH229:EN229)&gt;'Datos Mes'!$B$21,SUM(EH229:EN229)-EO229,0)</f>
        <v>#DIV/0!</v>
      </c>
      <c r="EQ229" s="330"/>
      <c r="ER229" s="330" t="e">
        <f>LOOKUP(EO229/AL229,'Datos Mes'!$B$75:$B$82,'Datos Mes'!$C$75:$C$82)*EQ229</f>
        <v>#DIV/0!</v>
      </c>
      <c r="ES229" s="330">
        <f>'Datos Mes'!$B$25*$AQ229</f>
        <v>0</v>
      </c>
      <c r="ET229" s="330">
        <f>'Datos Mes'!$B$26*$AQ229</f>
        <v>0</v>
      </c>
      <c r="EU229" s="330">
        <f t="shared" si="386"/>
        <v>0</v>
      </c>
      <c r="EV229" s="331" t="e">
        <f t="shared" si="387"/>
        <v>#DIV/0!</v>
      </c>
      <c r="EW229" s="455" t="s">
        <v>244</v>
      </c>
      <c r="EX229" s="457"/>
      <c r="EY229" s="331" t="e">
        <f>'Datos Mes'!$B$28*EO229</f>
        <v>#DIV/0!</v>
      </c>
      <c r="EZ229" s="331" t="e">
        <f>IF(EX229*'Datos Mes'!$B$19-EY229&gt;0,EX229*'Datos Mes'!$B$19-EY229,0)</f>
        <v>#DIV/0!</v>
      </c>
      <c r="FA229" s="456" t="s">
        <v>233</v>
      </c>
      <c r="FB229" s="455" t="s">
        <v>245</v>
      </c>
      <c r="FC229" s="333"/>
      <c r="FD229" s="331" t="e">
        <f t="shared" si="388"/>
        <v>#DIV/0!</v>
      </c>
      <c r="FE229" s="331" t="e">
        <f>IF(SUM(EH229:EN229)&gt;'Datos Mes'!$B$22,'Datos Mes'!$B$22,SUM(EH229:EN229))</f>
        <v>#DIV/0!</v>
      </c>
      <c r="FF229" s="331" t="e">
        <f>FE229*'Datos Mes'!$B$30</f>
        <v>#DIV/0!</v>
      </c>
      <c r="FG229" s="331" t="e">
        <f t="shared" si="389"/>
        <v>#DIV/0!</v>
      </c>
      <c r="FH229" s="331" t="e">
        <f t="shared" si="390"/>
        <v>#DIV/0!</v>
      </c>
      <c r="FI229" s="334" t="e">
        <f>LOOKUP(FH229,'Datos Mes'!$B$54:$B$69,'Datos Mes'!$C$54:$C$69)</f>
        <v>#DIV/0!</v>
      </c>
      <c r="FJ229" s="331" t="e">
        <f>LOOKUP(FH229,'Datos Mes'!$B$54:$B$69,'Datos Mes'!$E$54:$E$69)</f>
        <v>#DIV/0!</v>
      </c>
      <c r="FK229" s="331" t="e">
        <f t="shared" si="391"/>
        <v>#DIV/0!</v>
      </c>
      <c r="FL229" s="331">
        <f t="shared" si="392"/>
        <v>0</v>
      </c>
      <c r="FM229" s="331">
        <f t="shared" si="393"/>
        <v>0</v>
      </c>
      <c r="FN229" s="331">
        <f t="shared" si="394"/>
        <v>0</v>
      </c>
      <c r="FO229" s="331" t="e">
        <f t="shared" si="395"/>
        <v>#DIV/0!</v>
      </c>
      <c r="FP229" s="331" t="e">
        <f t="shared" si="396"/>
        <v>#DIV/0!</v>
      </c>
      <c r="FQ229" s="335" t="e">
        <f t="shared" si="397"/>
        <v>#DIV/0!</v>
      </c>
      <c r="FS229" s="331" t="e">
        <f t="shared" si="398"/>
        <v>#DIV/0!</v>
      </c>
      <c r="FT229" s="331" t="e">
        <f>IF($FB229="Activo",LOOKUP($FA229,'Datos Mes'!$A$87:$A$92,'Datos Mes'!$C$87:$C$92),0)*$EO229</f>
        <v>#DIV/0!</v>
      </c>
      <c r="FU229" s="331" t="e">
        <f>IF($FB229="Activo",'Datos Mes'!$B$31,0)*$EO229</f>
        <v>#DIV/0!</v>
      </c>
      <c r="FV229" s="331" t="e">
        <f>'Datos Mes'!$B$32*$EO229</f>
        <v>#DIV/0!</v>
      </c>
      <c r="FW229" s="331" t="e">
        <f>'Datos Mes'!$D$28*$EO229</f>
        <v>#DIV/0!</v>
      </c>
      <c r="FX229" s="331" t="e">
        <f t="shared" si="399"/>
        <v>#DIV/0!</v>
      </c>
      <c r="FY229" s="331" t="e">
        <f t="shared" si="357"/>
        <v>#DIV/0!</v>
      </c>
      <c r="FZ229" s="331" t="e">
        <f t="shared" si="358"/>
        <v>#DIV/0!</v>
      </c>
      <c r="GA229" s="331">
        <f>(AS229+'Datos Mes'!B$24)*30/12</f>
        <v>9035.326086956522</v>
      </c>
      <c r="GB229" s="331" t="e">
        <f t="shared" si="400"/>
        <v>#DIV/0!</v>
      </c>
      <c r="GC229" s="331" t="e">
        <f t="shared" si="401"/>
        <v>#DIV/0!</v>
      </c>
      <c r="GD229" s="333" t="e">
        <f t="shared" si="402"/>
        <v>#DIV/0!</v>
      </c>
    </row>
    <row r="230" spans="1:186" s="329" customFormat="1" ht="15.75" customHeight="1">
      <c r="A230" s="421"/>
      <c r="B230" s="421"/>
      <c r="C230" s="311">
        <f t="shared" si="359"/>
        <v>0</v>
      </c>
      <c r="D230" s="429"/>
      <c r="E230" s="429"/>
      <c r="F230" s="429"/>
      <c r="G230" s="429"/>
      <c r="H230" s="429"/>
      <c r="I230" s="429"/>
      <c r="J230" s="429"/>
      <c r="K230" s="429"/>
      <c r="L230" s="429"/>
      <c r="M230" s="429"/>
      <c r="N230" s="429"/>
      <c r="O230" s="429"/>
      <c r="P230" s="429"/>
      <c r="Q230" s="429"/>
      <c r="R230" s="312"/>
      <c r="S230" s="430"/>
      <c r="T230" s="429"/>
      <c r="U230" s="429"/>
      <c r="V230" s="429"/>
      <c r="W230" s="429"/>
      <c r="X230" s="429"/>
      <c r="Y230" s="429"/>
      <c r="Z230" s="429"/>
      <c r="AA230" s="429"/>
      <c r="AB230" s="429"/>
      <c r="AC230" s="429"/>
      <c r="AD230" s="429"/>
      <c r="AE230" s="429"/>
      <c r="AF230" s="429"/>
      <c r="AG230" s="429"/>
      <c r="AH230" s="429"/>
      <c r="AI230" s="431"/>
      <c r="AJ230" s="328"/>
      <c r="AK230" s="314">
        <f t="shared" si="361"/>
        <v>0</v>
      </c>
      <c r="AL230" s="469">
        <f t="shared" si="362"/>
        <v>0</v>
      </c>
      <c r="AM230" s="469">
        <f t="shared" si="363"/>
        <v>0</v>
      </c>
      <c r="AN230" s="470">
        <f t="shared" si="364"/>
        <v>0</v>
      </c>
      <c r="AO230" s="469">
        <f t="shared" si="355"/>
        <v>0</v>
      </c>
      <c r="AP230" s="469">
        <f t="shared" si="356"/>
        <v>0</v>
      </c>
      <c r="AQ230" s="471">
        <f t="shared" si="365"/>
        <v>0</v>
      </c>
      <c r="AR230" s="472">
        <f t="shared" si="360"/>
        <v>0</v>
      </c>
      <c r="AS230" s="422"/>
      <c r="AT230" s="423">
        <f t="shared" si="366"/>
        <v>0</v>
      </c>
      <c r="AU230" s="422"/>
      <c r="AV230" s="315">
        <f t="shared" si="367"/>
        <v>0</v>
      </c>
      <c r="AW230" s="422"/>
      <c r="AX230" s="422"/>
      <c r="AY230" s="315">
        <f t="shared" si="368"/>
        <v>0</v>
      </c>
      <c r="AZ230" s="315">
        <f>(AQ230)*'Datos Mes'!$B$27+DB230</f>
        <v>0</v>
      </c>
      <c r="BA230" s="421"/>
      <c r="BB230" s="427"/>
      <c r="BC230" s="438"/>
      <c r="BF230" s="473"/>
      <c r="BG230" s="317">
        <f>(COUNTIF($D230:$AI230,"LL")+DL230)*(AS230-'Datos Mes'!$B$23)</f>
        <v>0</v>
      </c>
      <c r="BH230" s="474">
        <f t="shared" si="369"/>
        <v>0</v>
      </c>
      <c r="BI230" s="402"/>
      <c r="BJ230" s="403"/>
      <c r="BK230" s="403"/>
      <c r="BL230" s="403"/>
      <c r="BM230" s="403"/>
      <c r="BN230" s="403"/>
      <c r="BO230" s="403"/>
      <c r="BP230" s="403"/>
      <c r="BQ230" s="403"/>
      <c r="BR230" s="403"/>
      <c r="BS230" s="403"/>
      <c r="BT230" s="404"/>
      <c r="BU230" s="404"/>
      <c r="BV230" s="404"/>
      <c r="BW230" s="405"/>
      <c r="BX230" s="406"/>
      <c r="BY230" s="403"/>
      <c r="BZ230" s="403"/>
      <c r="CA230" s="407"/>
      <c r="CB230" s="407"/>
      <c r="CC230" s="408"/>
      <c r="CD230" s="408"/>
      <c r="CE230" s="408"/>
      <c r="CF230" s="408"/>
      <c r="CG230" s="408"/>
      <c r="CH230" s="407"/>
      <c r="CI230" s="407"/>
      <c r="CJ230" s="408"/>
      <c r="CK230" s="408"/>
      <c r="CL230" s="408"/>
      <c r="CM230" s="408"/>
      <c r="CN230" s="408"/>
      <c r="CO230" s="407"/>
      <c r="CP230" s="409"/>
      <c r="CQ230" s="410"/>
      <c r="CR230" s="411"/>
      <c r="CS230" s="410"/>
      <c r="CT230" s="410"/>
      <c r="CU230" s="410"/>
      <c r="CV230" s="410"/>
      <c r="CW230" s="410"/>
      <c r="CX230" s="404"/>
      <c r="CY230" s="404"/>
      <c r="CZ230" s="320">
        <f t="shared" si="370"/>
        <v>0</v>
      </c>
      <c r="DA230" s="321"/>
      <c r="DB230" s="414"/>
      <c r="DC230" s="322">
        <f t="shared" si="371"/>
        <v>0</v>
      </c>
      <c r="DD230" s="413"/>
      <c r="DE230" s="414"/>
      <c r="DF230" s="323">
        <f t="shared" si="372"/>
        <v>0</v>
      </c>
      <c r="DG230" s="323">
        <f t="shared" si="373"/>
        <v>0</v>
      </c>
      <c r="DH230" s="324">
        <f t="shared" si="374"/>
        <v>0</v>
      </c>
      <c r="DI230" s="325">
        <f t="shared" si="375"/>
        <v>0</v>
      </c>
      <c r="DJ230" s="177"/>
      <c r="DK230" s="315">
        <f t="shared" si="376"/>
        <v>0</v>
      </c>
      <c r="DL230" s="315">
        <f t="shared" si="377"/>
        <v>0</v>
      </c>
      <c r="DM230" s="315">
        <f t="shared" si="378"/>
        <v>0</v>
      </c>
      <c r="DN230" s="415"/>
      <c r="DO230" s="416"/>
      <c r="DP230" s="416"/>
      <c r="DQ230" s="416"/>
      <c r="DR230" s="417"/>
      <c r="DS230" s="416"/>
      <c r="DT230" s="416"/>
      <c r="DU230" s="416"/>
      <c r="DV230" s="418"/>
      <c r="DW230" s="416"/>
      <c r="DX230" s="416"/>
      <c r="DY230" s="419"/>
      <c r="DZ230" s="419"/>
      <c r="EA230" s="420"/>
      <c r="EB230" s="313"/>
      <c r="EC230" s="329" t="s">
        <v>133</v>
      </c>
      <c r="EF230" s="330">
        <f>'Datos Mes'!$B$23</f>
        <v>7000</v>
      </c>
      <c r="EG230" s="330">
        <f t="shared" si="379"/>
        <v>0</v>
      </c>
      <c r="EH230" s="330">
        <f t="shared" si="380"/>
        <v>0</v>
      </c>
      <c r="EI230" s="330" t="e">
        <f t="shared" si="381"/>
        <v>#DIV/0!</v>
      </c>
      <c r="EJ230" s="330" t="e">
        <f t="shared" si="382"/>
        <v>#DIV/0!</v>
      </c>
      <c r="EK230" s="330">
        <f t="shared" si="383"/>
        <v>0</v>
      </c>
      <c r="EL230" s="330">
        <f t="shared" si="384"/>
        <v>0</v>
      </c>
      <c r="EM230" s="330">
        <f t="shared" si="385"/>
        <v>0</v>
      </c>
      <c r="EN230" s="330">
        <f>'Datos Mes'!$B$24*AL230</f>
        <v>0</v>
      </c>
      <c r="EO230" s="330" t="e">
        <f>IF(SUM(EH230:EN230)&gt;'Datos Mes'!$B$21,'Datos Mes'!$B$21,SUM(EH230:EN230))</f>
        <v>#DIV/0!</v>
      </c>
      <c r="EP230" s="330" t="e">
        <f>IF(SUM(EH230:EN230)&gt;'Datos Mes'!$B$21,SUM(EH230:EN230)-EO230,0)</f>
        <v>#DIV/0!</v>
      </c>
      <c r="EQ230" s="330"/>
      <c r="ER230" s="330" t="e">
        <f>LOOKUP(EO230/AL230,'Datos Mes'!$B$75:$B$82,'Datos Mes'!$C$75:$C$82)*EQ230</f>
        <v>#DIV/0!</v>
      </c>
      <c r="ES230" s="330">
        <f>'Datos Mes'!$B$25*$AQ230</f>
        <v>0</v>
      </c>
      <c r="ET230" s="330">
        <f>'Datos Mes'!$B$26*$AQ230</f>
        <v>0</v>
      </c>
      <c r="EU230" s="330">
        <f t="shared" si="386"/>
        <v>0</v>
      </c>
      <c r="EV230" s="331" t="e">
        <f t="shared" si="387"/>
        <v>#DIV/0!</v>
      </c>
      <c r="EW230" s="455" t="s">
        <v>244</v>
      </c>
      <c r="EX230" s="457"/>
      <c r="EY230" s="331" t="e">
        <f>'Datos Mes'!$B$28*EO230</f>
        <v>#DIV/0!</v>
      </c>
      <c r="EZ230" s="331" t="e">
        <f>IF(EX230*'Datos Mes'!$B$19-EY230&gt;0,EX230*'Datos Mes'!$B$19-EY230,0)</f>
        <v>#DIV/0!</v>
      </c>
      <c r="FA230" s="456" t="s">
        <v>233</v>
      </c>
      <c r="FB230" s="455" t="s">
        <v>245</v>
      </c>
      <c r="FC230" s="333"/>
      <c r="FD230" s="331" t="e">
        <f t="shared" si="388"/>
        <v>#DIV/0!</v>
      </c>
      <c r="FE230" s="331" t="e">
        <f>IF(SUM(EH230:EN230)&gt;'Datos Mes'!$B$22,'Datos Mes'!$B$22,SUM(EH230:EN230))</f>
        <v>#DIV/0!</v>
      </c>
      <c r="FF230" s="331" t="e">
        <f>FE230*'Datos Mes'!$B$30</f>
        <v>#DIV/0!</v>
      </c>
      <c r="FG230" s="331" t="e">
        <f t="shared" si="389"/>
        <v>#DIV/0!</v>
      </c>
      <c r="FH230" s="331" t="e">
        <f t="shared" si="390"/>
        <v>#DIV/0!</v>
      </c>
      <c r="FI230" s="334" t="e">
        <f>LOOKUP(FH230,'Datos Mes'!$B$54:$B$69,'Datos Mes'!$C$54:$C$69)</f>
        <v>#DIV/0!</v>
      </c>
      <c r="FJ230" s="331" t="e">
        <f>LOOKUP(FH230,'Datos Mes'!$B$54:$B$69,'Datos Mes'!$E$54:$E$69)</f>
        <v>#DIV/0!</v>
      </c>
      <c r="FK230" s="331" t="e">
        <f t="shared" si="391"/>
        <v>#DIV/0!</v>
      </c>
      <c r="FL230" s="331">
        <f t="shared" si="392"/>
        <v>0</v>
      </c>
      <c r="FM230" s="331">
        <f t="shared" si="393"/>
        <v>0</v>
      </c>
      <c r="FN230" s="331">
        <f t="shared" si="394"/>
        <v>0</v>
      </c>
      <c r="FO230" s="331" t="e">
        <f t="shared" si="395"/>
        <v>#DIV/0!</v>
      </c>
      <c r="FP230" s="331" t="e">
        <f t="shared" si="396"/>
        <v>#DIV/0!</v>
      </c>
      <c r="FQ230" s="335" t="e">
        <f t="shared" si="397"/>
        <v>#DIV/0!</v>
      </c>
      <c r="FS230" s="331" t="e">
        <f t="shared" si="398"/>
        <v>#DIV/0!</v>
      </c>
      <c r="FT230" s="331" t="e">
        <f>IF($FB230="Activo",LOOKUP($FA230,'Datos Mes'!$A$87:$A$92,'Datos Mes'!$C$87:$C$92),0)*$EO230</f>
        <v>#DIV/0!</v>
      </c>
      <c r="FU230" s="331" t="e">
        <f>IF($FB230="Activo",'Datos Mes'!$B$31,0)*$EO230</f>
        <v>#DIV/0!</v>
      </c>
      <c r="FV230" s="331" t="e">
        <f>'Datos Mes'!$B$32*$EO230</f>
        <v>#DIV/0!</v>
      </c>
      <c r="FW230" s="331" t="e">
        <f>'Datos Mes'!$D$28*$EO230</f>
        <v>#DIV/0!</v>
      </c>
      <c r="FX230" s="331" t="e">
        <f t="shared" si="399"/>
        <v>#DIV/0!</v>
      </c>
      <c r="FY230" s="331" t="e">
        <f t="shared" si="357"/>
        <v>#DIV/0!</v>
      </c>
      <c r="FZ230" s="331" t="e">
        <f t="shared" si="358"/>
        <v>#DIV/0!</v>
      </c>
      <c r="GA230" s="331">
        <f>(AS230+'Datos Mes'!B$24)*30/12</f>
        <v>9035.326086956522</v>
      </c>
      <c r="GB230" s="331" t="e">
        <f t="shared" si="400"/>
        <v>#DIV/0!</v>
      </c>
      <c r="GC230" s="331" t="e">
        <f t="shared" si="401"/>
        <v>#DIV/0!</v>
      </c>
      <c r="GD230" s="333" t="e">
        <f t="shared" si="402"/>
        <v>#DIV/0!</v>
      </c>
    </row>
    <row r="231" spans="1:186" s="329" customFormat="1" ht="15.75" customHeight="1">
      <c r="A231" s="421"/>
      <c r="B231" s="421"/>
      <c r="C231" s="311">
        <f t="shared" si="359"/>
        <v>0</v>
      </c>
      <c r="D231" s="429"/>
      <c r="E231" s="429"/>
      <c r="F231" s="429"/>
      <c r="G231" s="429"/>
      <c r="H231" s="429"/>
      <c r="I231" s="429"/>
      <c r="J231" s="429"/>
      <c r="K231" s="429"/>
      <c r="L231" s="429"/>
      <c r="M231" s="429"/>
      <c r="N231" s="429"/>
      <c r="O231" s="429"/>
      <c r="P231" s="429"/>
      <c r="Q231" s="429"/>
      <c r="R231" s="312"/>
      <c r="S231" s="430"/>
      <c r="T231" s="429"/>
      <c r="U231" s="429"/>
      <c r="V231" s="429"/>
      <c r="W231" s="429"/>
      <c r="X231" s="429"/>
      <c r="Y231" s="429"/>
      <c r="Z231" s="429"/>
      <c r="AA231" s="429"/>
      <c r="AB231" s="429"/>
      <c r="AC231" s="429"/>
      <c r="AD231" s="429"/>
      <c r="AE231" s="429"/>
      <c r="AF231" s="429"/>
      <c r="AG231" s="429"/>
      <c r="AH231" s="429"/>
      <c r="AI231" s="431"/>
      <c r="AJ231" s="328"/>
      <c r="AK231" s="314">
        <f t="shared" si="361"/>
        <v>0</v>
      </c>
      <c r="AL231" s="469">
        <f t="shared" si="362"/>
        <v>0</v>
      </c>
      <c r="AM231" s="469">
        <f t="shared" si="363"/>
        <v>0</v>
      </c>
      <c r="AN231" s="470">
        <f t="shared" si="364"/>
        <v>0</v>
      </c>
      <c r="AO231" s="469">
        <f t="shared" si="355"/>
        <v>0</v>
      </c>
      <c r="AP231" s="469">
        <f t="shared" si="356"/>
        <v>0</v>
      </c>
      <c r="AQ231" s="471">
        <f t="shared" si="365"/>
        <v>0</v>
      </c>
      <c r="AR231" s="472">
        <f t="shared" si="360"/>
        <v>0</v>
      </c>
      <c r="AS231" s="422"/>
      <c r="AT231" s="423">
        <f t="shared" si="366"/>
        <v>0</v>
      </c>
      <c r="AU231" s="422"/>
      <c r="AV231" s="315">
        <f t="shared" si="367"/>
        <v>0</v>
      </c>
      <c r="AW231" s="422"/>
      <c r="AX231" s="422"/>
      <c r="AY231" s="315">
        <f t="shared" si="368"/>
        <v>0</v>
      </c>
      <c r="AZ231" s="315">
        <f>(AQ231)*'Datos Mes'!$B$27+DB231</f>
        <v>0</v>
      </c>
      <c r="BA231" s="421"/>
      <c r="BB231" s="427"/>
      <c r="BC231" s="438"/>
      <c r="BF231" s="473"/>
      <c r="BG231" s="317">
        <f>(COUNTIF($D231:$AI231,"LL")+DL231)*(AS231-'Datos Mes'!$B$23)</f>
        <v>0</v>
      </c>
      <c r="BH231" s="474">
        <f t="shared" si="369"/>
        <v>0</v>
      </c>
      <c r="BI231" s="402"/>
      <c r="BJ231" s="403"/>
      <c r="BK231" s="403"/>
      <c r="BL231" s="403"/>
      <c r="BM231" s="403"/>
      <c r="BN231" s="403"/>
      <c r="BO231" s="403"/>
      <c r="BP231" s="403"/>
      <c r="BQ231" s="403"/>
      <c r="BR231" s="403"/>
      <c r="BS231" s="403"/>
      <c r="BT231" s="404"/>
      <c r="BU231" s="404"/>
      <c r="BV231" s="404"/>
      <c r="BW231" s="405"/>
      <c r="BX231" s="406"/>
      <c r="BY231" s="403"/>
      <c r="BZ231" s="403"/>
      <c r="CA231" s="407"/>
      <c r="CB231" s="407"/>
      <c r="CC231" s="408"/>
      <c r="CD231" s="408"/>
      <c r="CE231" s="408"/>
      <c r="CF231" s="408"/>
      <c r="CG231" s="408"/>
      <c r="CH231" s="407"/>
      <c r="CI231" s="407"/>
      <c r="CJ231" s="408"/>
      <c r="CK231" s="408"/>
      <c r="CL231" s="408"/>
      <c r="CM231" s="408"/>
      <c r="CN231" s="408"/>
      <c r="CO231" s="407"/>
      <c r="CP231" s="409"/>
      <c r="CQ231" s="410"/>
      <c r="CR231" s="411"/>
      <c r="CS231" s="410"/>
      <c r="CT231" s="410"/>
      <c r="CU231" s="410"/>
      <c r="CV231" s="410"/>
      <c r="CW231" s="410"/>
      <c r="CX231" s="404"/>
      <c r="CY231" s="404"/>
      <c r="CZ231" s="320">
        <f t="shared" si="370"/>
        <v>0</v>
      </c>
      <c r="DA231" s="321"/>
      <c r="DB231" s="414"/>
      <c r="DC231" s="322">
        <f t="shared" si="371"/>
        <v>0</v>
      </c>
      <c r="DD231" s="413"/>
      <c r="DE231" s="414"/>
      <c r="DF231" s="323">
        <f t="shared" si="372"/>
        <v>0</v>
      </c>
      <c r="DG231" s="323">
        <f t="shared" si="373"/>
        <v>0</v>
      </c>
      <c r="DH231" s="324">
        <f t="shared" si="374"/>
        <v>0</v>
      </c>
      <c r="DI231" s="325">
        <f t="shared" si="375"/>
        <v>0</v>
      </c>
      <c r="DJ231" s="177"/>
      <c r="DK231" s="315">
        <f t="shared" si="376"/>
        <v>0</v>
      </c>
      <c r="DL231" s="315">
        <f t="shared" si="377"/>
        <v>0</v>
      </c>
      <c r="DM231" s="315">
        <f t="shared" si="378"/>
        <v>0</v>
      </c>
      <c r="DN231" s="415"/>
      <c r="DO231" s="416"/>
      <c r="DP231" s="416"/>
      <c r="DQ231" s="416"/>
      <c r="DR231" s="417"/>
      <c r="DS231" s="416"/>
      <c r="DT231" s="416"/>
      <c r="DU231" s="416"/>
      <c r="DV231" s="418"/>
      <c r="DW231" s="416"/>
      <c r="DX231" s="416"/>
      <c r="DY231" s="419"/>
      <c r="DZ231" s="419"/>
      <c r="EA231" s="420"/>
      <c r="EB231" s="313"/>
      <c r="EC231" s="329" t="s">
        <v>133</v>
      </c>
      <c r="EF231" s="330">
        <f>'Datos Mes'!$B$23</f>
        <v>7000</v>
      </c>
      <c r="EG231" s="330">
        <f t="shared" si="379"/>
        <v>0</v>
      </c>
      <c r="EH231" s="330">
        <f t="shared" si="380"/>
        <v>0</v>
      </c>
      <c r="EI231" s="330" t="e">
        <f t="shared" si="381"/>
        <v>#DIV/0!</v>
      </c>
      <c r="EJ231" s="330" t="e">
        <f t="shared" si="382"/>
        <v>#DIV/0!</v>
      </c>
      <c r="EK231" s="330">
        <f t="shared" si="383"/>
        <v>0</v>
      </c>
      <c r="EL231" s="330">
        <f t="shared" si="384"/>
        <v>0</v>
      </c>
      <c r="EM231" s="330">
        <f t="shared" si="385"/>
        <v>0</v>
      </c>
      <c r="EN231" s="330">
        <f>'Datos Mes'!$B$24*AL231</f>
        <v>0</v>
      </c>
      <c r="EO231" s="330" t="e">
        <f>IF(SUM(EH231:EN231)&gt;'Datos Mes'!$B$21,'Datos Mes'!$B$21,SUM(EH231:EN231))</f>
        <v>#DIV/0!</v>
      </c>
      <c r="EP231" s="330" t="e">
        <f>IF(SUM(EH231:EN231)&gt;'Datos Mes'!$B$21,SUM(EH231:EN231)-EO231,0)</f>
        <v>#DIV/0!</v>
      </c>
      <c r="EQ231" s="330"/>
      <c r="ER231" s="330" t="e">
        <f>LOOKUP(EO231/AL231,'Datos Mes'!$B$75:$B$82,'Datos Mes'!$C$75:$C$82)*EQ231</f>
        <v>#DIV/0!</v>
      </c>
      <c r="ES231" s="330">
        <f>'Datos Mes'!$B$25*$AQ231</f>
        <v>0</v>
      </c>
      <c r="ET231" s="330">
        <f>'Datos Mes'!$B$26*$AQ231</f>
        <v>0</v>
      </c>
      <c r="EU231" s="330">
        <f t="shared" si="386"/>
        <v>0</v>
      </c>
      <c r="EV231" s="331" t="e">
        <f t="shared" si="387"/>
        <v>#DIV/0!</v>
      </c>
      <c r="EW231" s="455" t="s">
        <v>244</v>
      </c>
      <c r="EX231" s="457"/>
      <c r="EY231" s="331" t="e">
        <f>'Datos Mes'!$B$28*EO231</f>
        <v>#DIV/0!</v>
      </c>
      <c r="EZ231" s="331" t="e">
        <f>IF(EX231*'Datos Mes'!$B$19-EY231&gt;0,EX231*'Datos Mes'!$B$19-EY231,0)</f>
        <v>#DIV/0!</v>
      </c>
      <c r="FA231" s="456" t="s">
        <v>233</v>
      </c>
      <c r="FB231" s="455" t="s">
        <v>245</v>
      </c>
      <c r="FC231" s="333"/>
      <c r="FD231" s="331" t="e">
        <f t="shared" si="388"/>
        <v>#DIV/0!</v>
      </c>
      <c r="FE231" s="331" t="e">
        <f>IF(SUM(EH231:EN231)&gt;'Datos Mes'!$B$22,'Datos Mes'!$B$22,SUM(EH231:EN231))</f>
        <v>#DIV/0!</v>
      </c>
      <c r="FF231" s="331" t="e">
        <f>FE231*'Datos Mes'!$B$30</f>
        <v>#DIV/0!</v>
      </c>
      <c r="FG231" s="331" t="e">
        <f t="shared" si="389"/>
        <v>#DIV/0!</v>
      </c>
      <c r="FH231" s="331" t="e">
        <f t="shared" si="390"/>
        <v>#DIV/0!</v>
      </c>
      <c r="FI231" s="334" t="e">
        <f>LOOKUP(FH231,'Datos Mes'!$B$54:$B$69,'Datos Mes'!$C$54:$C$69)</f>
        <v>#DIV/0!</v>
      </c>
      <c r="FJ231" s="331" t="e">
        <f>LOOKUP(FH231,'Datos Mes'!$B$54:$B$69,'Datos Mes'!$E$54:$E$69)</f>
        <v>#DIV/0!</v>
      </c>
      <c r="FK231" s="331" t="e">
        <f t="shared" si="391"/>
        <v>#DIV/0!</v>
      </c>
      <c r="FL231" s="331">
        <f t="shared" si="392"/>
        <v>0</v>
      </c>
      <c r="FM231" s="331">
        <f t="shared" si="393"/>
        <v>0</v>
      </c>
      <c r="FN231" s="331">
        <f t="shared" si="394"/>
        <v>0</v>
      </c>
      <c r="FO231" s="331" t="e">
        <f t="shared" si="395"/>
        <v>#DIV/0!</v>
      </c>
      <c r="FP231" s="331" t="e">
        <f t="shared" si="396"/>
        <v>#DIV/0!</v>
      </c>
      <c r="FQ231" s="335" t="e">
        <f t="shared" si="397"/>
        <v>#DIV/0!</v>
      </c>
      <c r="FS231" s="331" t="e">
        <f t="shared" si="398"/>
        <v>#DIV/0!</v>
      </c>
      <c r="FT231" s="331" t="e">
        <f>IF($FB231="Activo",LOOKUP($FA231,'Datos Mes'!$A$87:$A$92,'Datos Mes'!$C$87:$C$92),0)*$EO231</f>
        <v>#DIV/0!</v>
      </c>
      <c r="FU231" s="331" t="e">
        <f>IF($FB231="Activo",'Datos Mes'!$B$31,0)*$EO231</f>
        <v>#DIV/0!</v>
      </c>
      <c r="FV231" s="331" t="e">
        <f>'Datos Mes'!$B$32*$EO231</f>
        <v>#DIV/0!</v>
      </c>
      <c r="FW231" s="331" t="e">
        <f>'Datos Mes'!$D$28*$EO231</f>
        <v>#DIV/0!</v>
      </c>
      <c r="FX231" s="331" t="e">
        <f t="shared" si="399"/>
        <v>#DIV/0!</v>
      </c>
      <c r="FY231" s="331" t="e">
        <f t="shared" si="357"/>
        <v>#DIV/0!</v>
      </c>
      <c r="FZ231" s="331" t="e">
        <f t="shared" si="358"/>
        <v>#DIV/0!</v>
      </c>
      <c r="GA231" s="331">
        <f>(AS231+'Datos Mes'!B$24)*30/12</f>
        <v>9035.326086956522</v>
      </c>
      <c r="GB231" s="331" t="e">
        <f t="shared" si="400"/>
        <v>#DIV/0!</v>
      </c>
      <c r="GC231" s="331" t="e">
        <f t="shared" si="401"/>
        <v>#DIV/0!</v>
      </c>
      <c r="GD231" s="333" t="e">
        <f t="shared" si="402"/>
        <v>#DIV/0!</v>
      </c>
    </row>
    <row r="232" spans="1:186" s="329" customFormat="1" ht="15.75" customHeight="1">
      <c r="A232" s="421"/>
      <c r="B232" s="421"/>
      <c r="C232" s="311">
        <f t="shared" si="359"/>
        <v>0</v>
      </c>
      <c r="D232" s="429"/>
      <c r="E232" s="429"/>
      <c r="F232" s="429"/>
      <c r="G232" s="429"/>
      <c r="H232" s="429"/>
      <c r="I232" s="429"/>
      <c r="J232" s="429"/>
      <c r="K232" s="429"/>
      <c r="L232" s="429"/>
      <c r="M232" s="429"/>
      <c r="N232" s="429"/>
      <c r="O232" s="429"/>
      <c r="P232" s="429"/>
      <c r="Q232" s="429"/>
      <c r="R232" s="312"/>
      <c r="S232" s="430"/>
      <c r="T232" s="429"/>
      <c r="U232" s="429"/>
      <c r="V232" s="429"/>
      <c r="W232" s="429"/>
      <c r="X232" s="429"/>
      <c r="Y232" s="429"/>
      <c r="Z232" s="429"/>
      <c r="AA232" s="429"/>
      <c r="AB232" s="429"/>
      <c r="AC232" s="429"/>
      <c r="AD232" s="429"/>
      <c r="AE232" s="429"/>
      <c r="AF232" s="429"/>
      <c r="AG232" s="429"/>
      <c r="AH232" s="429"/>
      <c r="AI232" s="431"/>
      <c r="AJ232" s="328"/>
      <c r="AK232" s="314">
        <f t="shared" si="361"/>
        <v>0</v>
      </c>
      <c r="AL232" s="469">
        <f t="shared" si="362"/>
        <v>0</v>
      </c>
      <c r="AM232" s="469">
        <f t="shared" si="363"/>
        <v>0</v>
      </c>
      <c r="AN232" s="470">
        <f t="shared" si="364"/>
        <v>0</v>
      </c>
      <c r="AO232" s="469">
        <f t="shared" si="355"/>
        <v>0</v>
      </c>
      <c r="AP232" s="469">
        <f t="shared" si="356"/>
        <v>0</v>
      </c>
      <c r="AQ232" s="471">
        <f t="shared" si="365"/>
        <v>0</v>
      </c>
      <c r="AR232" s="472">
        <f t="shared" si="360"/>
        <v>0</v>
      </c>
      <c r="AS232" s="422"/>
      <c r="AT232" s="423">
        <f t="shared" si="366"/>
        <v>0</v>
      </c>
      <c r="AU232" s="422"/>
      <c r="AV232" s="315">
        <f t="shared" si="367"/>
        <v>0</v>
      </c>
      <c r="AW232" s="422"/>
      <c r="AX232" s="422"/>
      <c r="AY232" s="315">
        <f t="shared" si="368"/>
        <v>0</v>
      </c>
      <c r="AZ232" s="315">
        <f>(AQ232)*'Datos Mes'!$B$27+DB232</f>
        <v>0</v>
      </c>
      <c r="BA232" s="421"/>
      <c r="BB232" s="427"/>
      <c r="BC232" s="438"/>
      <c r="BF232" s="473"/>
      <c r="BG232" s="317">
        <f>(COUNTIF($D232:$AI232,"LL")+DL232)*(AS232-'Datos Mes'!$B$23)</f>
        <v>0</v>
      </c>
      <c r="BH232" s="474">
        <f t="shared" si="369"/>
        <v>0</v>
      </c>
      <c r="BI232" s="402"/>
      <c r="BJ232" s="403"/>
      <c r="BK232" s="403"/>
      <c r="BL232" s="403"/>
      <c r="BM232" s="403"/>
      <c r="BN232" s="403"/>
      <c r="BO232" s="403"/>
      <c r="BP232" s="403"/>
      <c r="BQ232" s="403"/>
      <c r="BR232" s="403"/>
      <c r="BS232" s="403"/>
      <c r="BT232" s="404"/>
      <c r="BU232" s="404"/>
      <c r="BV232" s="404"/>
      <c r="BW232" s="405"/>
      <c r="BX232" s="406"/>
      <c r="BY232" s="403"/>
      <c r="BZ232" s="403"/>
      <c r="CA232" s="407"/>
      <c r="CB232" s="407"/>
      <c r="CC232" s="408"/>
      <c r="CD232" s="408"/>
      <c r="CE232" s="408"/>
      <c r="CF232" s="408"/>
      <c r="CG232" s="408"/>
      <c r="CH232" s="407"/>
      <c r="CI232" s="407"/>
      <c r="CJ232" s="408"/>
      <c r="CK232" s="408"/>
      <c r="CL232" s="408"/>
      <c r="CM232" s="408"/>
      <c r="CN232" s="408"/>
      <c r="CO232" s="407"/>
      <c r="CP232" s="409"/>
      <c r="CQ232" s="410"/>
      <c r="CR232" s="411"/>
      <c r="CS232" s="410"/>
      <c r="CT232" s="410"/>
      <c r="CU232" s="410"/>
      <c r="CV232" s="410"/>
      <c r="CW232" s="410"/>
      <c r="CX232" s="404"/>
      <c r="CY232" s="404"/>
      <c r="CZ232" s="320">
        <f t="shared" si="370"/>
        <v>0</v>
      </c>
      <c r="DA232" s="321"/>
      <c r="DB232" s="414"/>
      <c r="DC232" s="322">
        <f t="shared" si="371"/>
        <v>0</v>
      </c>
      <c r="DD232" s="413"/>
      <c r="DE232" s="414"/>
      <c r="DF232" s="323">
        <f t="shared" si="372"/>
        <v>0</v>
      </c>
      <c r="DG232" s="323">
        <f t="shared" si="373"/>
        <v>0</v>
      </c>
      <c r="DH232" s="324">
        <f t="shared" si="374"/>
        <v>0</v>
      </c>
      <c r="DI232" s="325">
        <f t="shared" si="375"/>
        <v>0</v>
      </c>
      <c r="DJ232" s="177"/>
      <c r="DK232" s="315">
        <f t="shared" si="376"/>
        <v>0</v>
      </c>
      <c r="DL232" s="315">
        <f t="shared" si="377"/>
        <v>0</v>
      </c>
      <c r="DM232" s="315">
        <f t="shared" si="378"/>
        <v>0</v>
      </c>
      <c r="DN232" s="415"/>
      <c r="DO232" s="416"/>
      <c r="DP232" s="416"/>
      <c r="DQ232" s="416"/>
      <c r="DR232" s="417"/>
      <c r="DS232" s="416"/>
      <c r="DT232" s="416"/>
      <c r="DU232" s="416"/>
      <c r="DV232" s="418"/>
      <c r="DW232" s="416"/>
      <c r="DX232" s="416"/>
      <c r="DY232" s="419"/>
      <c r="DZ232" s="419"/>
      <c r="EA232" s="420"/>
      <c r="EB232" s="313"/>
      <c r="EC232" s="329" t="s">
        <v>133</v>
      </c>
      <c r="EF232" s="330">
        <f>'Datos Mes'!$B$23</f>
        <v>7000</v>
      </c>
      <c r="EG232" s="330">
        <f t="shared" si="379"/>
        <v>0</v>
      </c>
      <c r="EH232" s="330">
        <f t="shared" si="380"/>
        <v>0</v>
      </c>
      <c r="EI232" s="330" t="e">
        <f t="shared" si="381"/>
        <v>#DIV/0!</v>
      </c>
      <c r="EJ232" s="330" t="e">
        <f t="shared" si="382"/>
        <v>#DIV/0!</v>
      </c>
      <c r="EK232" s="330">
        <f t="shared" si="383"/>
        <v>0</v>
      </c>
      <c r="EL232" s="330">
        <f t="shared" si="384"/>
        <v>0</v>
      </c>
      <c r="EM232" s="330">
        <f t="shared" si="385"/>
        <v>0</v>
      </c>
      <c r="EN232" s="330">
        <f>'Datos Mes'!$B$24*AL232</f>
        <v>0</v>
      </c>
      <c r="EO232" s="330" t="e">
        <f>IF(SUM(EH232:EN232)&gt;'Datos Mes'!$B$21,'Datos Mes'!$B$21,SUM(EH232:EN232))</f>
        <v>#DIV/0!</v>
      </c>
      <c r="EP232" s="330" t="e">
        <f>IF(SUM(EH232:EN232)&gt;'Datos Mes'!$B$21,SUM(EH232:EN232)-EO232,0)</f>
        <v>#DIV/0!</v>
      </c>
      <c r="EQ232" s="330"/>
      <c r="ER232" s="330" t="e">
        <f>LOOKUP(EO232/AL232,'Datos Mes'!$B$75:$B$82,'Datos Mes'!$C$75:$C$82)*EQ232</f>
        <v>#DIV/0!</v>
      </c>
      <c r="ES232" s="330">
        <f>'Datos Mes'!$B$25*$AQ232</f>
        <v>0</v>
      </c>
      <c r="ET232" s="330">
        <f>'Datos Mes'!$B$26*$AQ232</f>
        <v>0</v>
      </c>
      <c r="EU232" s="330">
        <f t="shared" si="386"/>
        <v>0</v>
      </c>
      <c r="EV232" s="331" t="e">
        <f t="shared" si="387"/>
        <v>#DIV/0!</v>
      </c>
      <c r="EW232" s="455" t="s">
        <v>244</v>
      </c>
      <c r="EX232" s="457"/>
      <c r="EY232" s="331" t="e">
        <f>'Datos Mes'!$B$28*EO232</f>
        <v>#DIV/0!</v>
      </c>
      <c r="EZ232" s="331" t="e">
        <f>IF(EX232*'Datos Mes'!$B$19-EY232&gt;0,EX232*'Datos Mes'!$B$19-EY232,0)</f>
        <v>#DIV/0!</v>
      </c>
      <c r="FA232" s="456" t="s">
        <v>233</v>
      </c>
      <c r="FB232" s="455" t="s">
        <v>245</v>
      </c>
      <c r="FC232" s="333"/>
      <c r="FD232" s="331" t="e">
        <f t="shared" si="388"/>
        <v>#DIV/0!</v>
      </c>
      <c r="FE232" s="331" t="e">
        <f>IF(SUM(EH232:EN232)&gt;'Datos Mes'!$B$22,'Datos Mes'!$B$22,SUM(EH232:EN232))</f>
        <v>#DIV/0!</v>
      </c>
      <c r="FF232" s="331" t="e">
        <f>FE232*'Datos Mes'!$B$30</f>
        <v>#DIV/0!</v>
      </c>
      <c r="FG232" s="331" t="e">
        <f t="shared" si="389"/>
        <v>#DIV/0!</v>
      </c>
      <c r="FH232" s="331" t="e">
        <f t="shared" si="390"/>
        <v>#DIV/0!</v>
      </c>
      <c r="FI232" s="334" t="e">
        <f>LOOKUP(FH232,'Datos Mes'!$B$54:$B$69,'Datos Mes'!$C$54:$C$69)</f>
        <v>#DIV/0!</v>
      </c>
      <c r="FJ232" s="331" t="e">
        <f>LOOKUP(FH232,'Datos Mes'!$B$54:$B$69,'Datos Mes'!$E$54:$E$69)</f>
        <v>#DIV/0!</v>
      </c>
      <c r="FK232" s="331" t="e">
        <f t="shared" si="391"/>
        <v>#DIV/0!</v>
      </c>
      <c r="FL232" s="331">
        <f t="shared" si="392"/>
        <v>0</v>
      </c>
      <c r="FM232" s="331">
        <f t="shared" si="393"/>
        <v>0</v>
      </c>
      <c r="FN232" s="331">
        <f t="shared" si="394"/>
        <v>0</v>
      </c>
      <c r="FO232" s="331" t="e">
        <f t="shared" si="395"/>
        <v>#DIV/0!</v>
      </c>
      <c r="FP232" s="331" t="e">
        <f t="shared" si="396"/>
        <v>#DIV/0!</v>
      </c>
      <c r="FQ232" s="335" t="e">
        <f t="shared" si="397"/>
        <v>#DIV/0!</v>
      </c>
      <c r="FS232" s="331" t="e">
        <f t="shared" si="398"/>
        <v>#DIV/0!</v>
      </c>
      <c r="FT232" s="331" t="e">
        <f>IF($FB232="Activo",LOOKUP($FA232,'Datos Mes'!$A$87:$A$92,'Datos Mes'!$C$87:$C$92),0)*$EO232</f>
        <v>#DIV/0!</v>
      </c>
      <c r="FU232" s="331" t="e">
        <f>IF($FB232="Activo",'Datos Mes'!$B$31,0)*$EO232</f>
        <v>#DIV/0!</v>
      </c>
      <c r="FV232" s="331" t="e">
        <f>'Datos Mes'!$B$32*$EO232</f>
        <v>#DIV/0!</v>
      </c>
      <c r="FW232" s="331" t="e">
        <f>'Datos Mes'!$D$28*$EO232</f>
        <v>#DIV/0!</v>
      </c>
      <c r="FX232" s="331" t="e">
        <f t="shared" si="399"/>
        <v>#DIV/0!</v>
      </c>
      <c r="FY232" s="331" t="e">
        <f t="shared" si="357"/>
        <v>#DIV/0!</v>
      </c>
      <c r="FZ232" s="331" t="e">
        <f t="shared" si="358"/>
        <v>#DIV/0!</v>
      </c>
      <c r="GA232" s="331">
        <f>(AS232+'Datos Mes'!B$24)*30/12</f>
        <v>9035.326086956522</v>
      </c>
      <c r="GB232" s="331" t="e">
        <f t="shared" si="400"/>
        <v>#DIV/0!</v>
      </c>
      <c r="GC232" s="331" t="e">
        <f t="shared" si="401"/>
        <v>#DIV/0!</v>
      </c>
      <c r="GD232" s="333" t="e">
        <f t="shared" si="402"/>
        <v>#DIV/0!</v>
      </c>
    </row>
    <row r="233" spans="1:186" s="329" customFormat="1" ht="15.75" customHeight="1">
      <c r="A233" s="421"/>
      <c r="B233" s="421"/>
      <c r="C233" s="311">
        <f t="shared" si="359"/>
        <v>0</v>
      </c>
      <c r="D233" s="429"/>
      <c r="E233" s="429"/>
      <c r="F233" s="429"/>
      <c r="G233" s="429"/>
      <c r="H233" s="429"/>
      <c r="I233" s="429"/>
      <c r="J233" s="429"/>
      <c r="K233" s="429"/>
      <c r="L233" s="429"/>
      <c r="M233" s="429"/>
      <c r="N233" s="429"/>
      <c r="O233" s="429"/>
      <c r="P233" s="429"/>
      <c r="Q233" s="429"/>
      <c r="R233" s="312"/>
      <c r="S233" s="430"/>
      <c r="T233" s="429"/>
      <c r="U233" s="429"/>
      <c r="V233" s="429"/>
      <c r="W233" s="429"/>
      <c r="X233" s="429"/>
      <c r="Y233" s="429"/>
      <c r="Z233" s="429"/>
      <c r="AA233" s="429"/>
      <c r="AB233" s="429"/>
      <c r="AC233" s="429"/>
      <c r="AD233" s="429"/>
      <c r="AE233" s="429"/>
      <c r="AF233" s="429"/>
      <c r="AG233" s="429"/>
      <c r="AH233" s="429"/>
      <c r="AI233" s="431"/>
      <c r="AJ233" s="328"/>
      <c r="AK233" s="314">
        <f t="shared" ref="AK233:AK296" si="403">A233</f>
        <v>0</v>
      </c>
      <c r="AL233" s="469">
        <f t="shared" ref="AL233:AL296" si="404">COUNTIF(D233:AI233,"X")+COUNTIF(D233:AI233,"V")-C233</f>
        <v>0</v>
      </c>
      <c r="AM233" s="469">
        <f t="shared" ref="AM233:AM296" si="405">COUNTIF(D233:AK233,"S")</f>
        <v>0</v>
      </c>
      <c r="AN233" s="470">
        <f t="shared" ref="AN233:AN296" si="406">COUNTIF(D233:AI233,"D")</f>
        <v>0</v>
      </c>
      <c r="AO233" s="469">
        <f t="shared" si="355"/>
        <v>0</v>
      </c>
      <c r="AP233" s="469">
        <f t="shared" si="356"/>
        <v>0</v>
      </c>
      <c r="AQ233" s="471">
        <f t="shared" ref="AQ233:AQ296" si="407">COUNTIF(D233:AK233,"X")+COUNTIF(D233:AK233,"ll")-C233-COUNTIF(DN233:DX233,"S")-COUNTIF(DN233:DX233,"V")</f>
        <v>0</v>
      </c>
      <c r="AR233" s="472">
        <f t="shared" si="360"/>
        <v>0</v>
      </c>
      <c r="AS233" s="422"/>
      <c r="AT233" s="423">
        <f t="shared" ref="AT233:AT296" si="408">AS233/7.5*1.5*(CZ233-DA233)</f>
        <v>0</v>
      </c>
      <c r="AU233" s="422"/>
      <c r="AV233" s="315">
        <f t="shared" ref="AV233:AV296" si="409">AS233/7.5*AU233+C233*0.2*AS233</f>
        <v>0</v>
      </c>
      <c r="AW233" s="422"/>
      <c r="AX233" s="422"/>
      <c r="AY233" s="315">
        <f t="shared" ref="AY233:AY296" si="410">DI233</f>
        <v>0</v>
      </c>
      <c r="AZ233" s="315">
        <f>(AQ233)*'Datos Mes'!$B$27+DB233</f>
        <v>0</v>
      </c>
      <c r="BA233" s="421"/>
      <c r="BB233" s="427"/>
      <c r="BC233" s="438"/>
      <c r="BF233" s="473"/>
      <c r="BG233" s="317">
        <f>(COUNTIF($D233:$AI233,"LL")+DL233)*(AS233-'Datos Mes'!$B$23)</f>
        <v>0</v>
      </c>
      <c r="BH233" s="474">
        <f t="shared" ref="BH233:BH296" si="411">A233</f>
        <v>0</v>
      </c>
      <c r="BI233" s="402"/>
      <c r="BJ233" s="403"/>
      <c r="BK233" s="403"/>
      <c r="BL233" s="403"/>
      <c r="BM233" s="403"/>
      <c r="BN233" s="403"/>
      <c r="BO233" s="403"/>
      <c r="BP233" s="403"/>
      <c r="BQ233" s="403"/>
      <c r="BR233" s="403"/>
      <c r="BS233" s="403"/>
      <c r="BT233" s="404"/>
      <c r="BU233" s="404"/>
      <c r="BV233" s="404"/>
      <c r="BW233" s="405"/>
      <c r="BX233" s="406"/>
      <c r="BY233" s="403"/>
      <c r="BZ233" s="403"/>
      <c r="CA233" s="407"/>
      <c r="CB233" s="407"/>
      <c r="CC233" s="408"/>
      <c r="CD233" s="408"/>
      <c r="CE233" s="408"/>
      <c r="CF233" s="408"/>
      <c r="CG233" s="408"/>
      <c r="CH233" s="407"/>
      <c r="CI233" s="407"/>
      <c r="CJ233" s="408"/>
      <c r="CK233" s="408"/>
      <c r="CL233" s="408"/>
      <c r="CM233" s="408"/>
      <c r="CN233" s="408"/>
      <c r="CO233" s="407"/>
      <c r="CP233" s="409"/>
      <c r="CQ233" s="410"/>
      <c r="CR233" s="411"/>
      <c r="CS233" s="410"/>
      <c r="CT233" s="410"/>
      <c r="CU233" s="410"/>
      <c r="CV233" s="410"/>
      <c r="CW233" s="410"/>
      <c r="CX233" s="404"/>
      <c r="CY233" s="404"/>
      <c r="CZ233" s="320">
        <f t="shared" ref="CZ233:CZ296" si="412">SUM(BI233:CY233)</f>
        <v>0</v>
      </c>
      <c r="DA233" s="321"/>
      <c r="DB233" s="414"/>
      <c r="DC233" s="322">
        <f t="shared" ref="DC233:DC296" si="413">(64+$DC$10/8)*DD233</f>
        <v>0</v>
      </c>
      <c r="DD233" s="413"/>
      <c r="DE233" s="414"/>
      <c r="DF233" s="323">
        <f t="shared" ref="DF233:DF296" si="414">COUNTIF(D233:AI233,"LL")*$DF$10*1.2</f>
        <v>0</v>
      </c>
      <c r="DG233" s="323">
        <f t="shared" ref="DG233:DG296" si="415">DL233*$DF$10</f>
        <v>0</v>
      </c>
      <c r="DH233" s="324">
        <f t="shared" ref="DH233:DH296" si="416">AS233*DM233</f>
        <v>0</v>
      </c>
      <c r="DI233" s="325">
        <f t="shared" ref="DI233:DI296" si="417">+DC233+DE233+DF233+DG233+DH233</f>
        <v>0</v>
      </c>
      <c r="DJ233" s="177"/>
      <c r="DK233" s="315">
        <f t="shared" ref="DK233:DK296" si="418">DL233+COUNTIF(DN233:EA233,"F")+COUNTIF(DN233:EA233,"E")+COUNTIF(DN233:EA233,"P")+COUNTIF(DN233:EA233,"A")</f>
        <v>0</v>
      </c>
      <c r="DL233" s="315">
        <f t="shared" ref="DL233:DL296" si="419">COUNTIF(DN233:EA233,"LL")</f>
        <v>0</v>
      </c>
      <c r="DM233" s="315">
        <f t="shared" ref="DM233:DM296" si="420">COUNTIF(DN233:EA233,"X")</f>
        <v>0</v>
      </c>
      <c r="DN233" s="415"/>
      <c r="DO233" s="416"/>
      <c r="DP233" s="416"/>
      <c r="DQ233" s="416"/>
      <c r="DR233" s="417"/>
      <c r="DS233" s="416"/>
      <c r="DT233" s="416"/>
      <c r="DU233" s="416"/>
      <c r="DV233" s="418"/>
      <c r="DW233" s="416"/>
      <c r="DX233" s="416"/>
      <c r="DY233" s="419"/>
      <c r="DZ233" s="419"/>
      <c r="EA233" s="420"/>
      <c r="EB233" s="313"/>
      <c r="EC233" s="329" t="s">
        <v>133</v>
      </c>
      <c r="EF233" s="330">
        <f>'Datos Mes'!$B$23</f>
        <v>7000</v>
      </c>
      <c r="EG233" s="330">
        <f t="shared" ref="EG233:EG296" si="421">AS233</f>
        <v>0</v>
      </c>
      <c r="EH233" s="330">
        <f t="shared" ref="EH233:EH296" si="422">EG233*AL233</f>
        <v>0</v>
      </c>
      <c r="EI233" s="330" t="e">
        <f t="shared" ref="EI233:EI296" si="423">(EH233+EL233)/AO233*AM233</f>
        <v>#DIV/0!</v>
      </c>
      <c r="EJ233" s="330" t="e">
        <f t="shared" ref="EJ233:EJ296" si="424">(EH233+EI233+EK233)/AP233*AN233</f>
        <v>#DIV/0!</v>
      </c>
      <c r="EK233" s="330">
        <f t="shared" ref="EK233:EK296" si="425">AT233</f>
        <v>0</v>
      </c>
      <c r="EL233" s="330">
        <f t="shared" ref="EL233:EL296" si="426">-AV233</f>
        <v>0</v>
      </c>
      <c r="EM233" s="330">
        <f t="shared" ref="EM233:EM296" si="427">AY233</f>
        <v>0</v>
      </c>
      <c r="EN233" s="330">
        <f>'Datos Mes'!$B$24*AL233</f>
        <v>0</v>
      </c>
      <c r="EO233" s="330" t="e">
        <f>IF(SUM(EH233:EN233)&gt;'Datos Mes'!$B$21,'Datos Mes'!$B$21,SUM(EH233:EN233))</f>
        <v>#DIV/0!</v>
      </c>
      <c r="EP233" s="330" t="e">
        <f>IF(SUM(EH233:EN233)&gt;'Datos Mes'!$B$21,SUM(EH233:EN233)-EO233,0)</f>
        <v>#DIV/0!</v>
      </c>
      <c r="EQ233" s="330"/>
      <c r="ER233" s="330" t="e">
        <f>LOOKUP(EO233/AL233,'Datos Mes'!$B$75:$B$82,'Datos Mes'!$C$75:$C$82)*EQ233</f>
        <v>#DIV/0!</v>
      </c>
      <c r="ES233" s="330">
        <f>'Datos Mes'!$B$25*$AQ233</f>
        <v>0</v>
      </c>
      <c r="ET233" s="330">
        <f>'Datos Mes'!$B$26*$AQ233</f>
        <v>0</v>
      </c>
      <c r="EU233" s="330">
        <f t="shared" ref="EU233:EU296" si="428">AZ233</f>
        <v>0</v>
      </c>
      <c r="EV233" s="331" t="e">
        <f t="shared" ref="EV233:EV296" si="429">ER233+ES233+ET233+EU233</f>
        <v>#DIV/0!</v>
      </c>
      <c r="EW233" s="455" t="s">
        <v>244</v>
      </c>
      <c r="EX233" s="457"/>
      <c r="EY233" s="331" t="e">
        <f>'Datos Mes'!$B$28*EO233</f>
        <v>#DIV/0!</v>
      </c>
      <c r="EZ233" s="331" t="e">
        <f>IF(EX233*'Datos Mes'!$B$19-EY233&gt;0,EX233*'Datos Mes'!$B$19-EY233,0)</f>
        <v>#DIV/0!</v>
      </c>
      <c r="FA233" s="456" t="s">
        <v>233</v>
      </c>
      <c r="FB233" s="455" t="s">
        <v>245</v>
      </c>
      <c r="FC233" s="333"/>
      <c r="FD233" s="331" t="e">
        <f t="shared" ref="FD233:FD296" si="430">FC233*EO233</f>
        <v>#DIV/0!</v>
      </c>
      <c r="FE233" s="331" t="e">
        <f>IF(SUM(EH233:EN233)&gt;'Datos Mes'!$B$22,'Datos Mes'!$B$22,SUM(EH233:EN233))</f>
        <v>#DIV/0!</v>
      </c>
      <c r="FF233" s="331" t="e">
        <f>FE233*'Datos Mes'!$B$30</f>
        <v>#DIV/0!</v>
      </c>
      <c r="FG233" s="331" t="e">
        <f t="shared" ref="FG233:FG296" si="431">EY233+FD233+EZ233</f>
        <v>#DIV/0!</v>
      </c>
      <c r="FH233" s="331" t="e">
        <f t="shared" ref="FH233:FH296" si="432">EO233+EP233-FG233</f>
        <v>#DIV/0!</v>
      </c>
      <c r="FI233" s="334" t="e">
        <f>LOOKUP(FH233,'Datos Mes'!$B$54:$B$69,'Datos Mes'!$C$54:$C$69)</f>
        <v>#DIV/0!</v>
      </c>
      <c r="FJ233" s="331" t="e">
        <f>LOOKUP(FH233,'Datos Mes'!$B$54:$B$69,'Datos Mes'!$E$54:$E$69)</f>
        <v>#DIV/0!</v>
      </c>
      <c r="FK233" s="331" t="e">
        <f t="shared" ref="FK233:FK296" si="433">FH233*FI233-FJ233</f>
        <v>#DIV/0!</v>
      </c>
      <c r="FL233" s="331">
        <f t="shared" ref="FL233:FL296" si="434">R233</f>
        <v>0</v>
      </c>
      <c r="FM233" s="331">
        <f t="shared" ref="FM233:FM296" si="435">AW233</f>
        <v>0</v>
      </c>
      <c r="FN233" s="331">
        <f t="shared" ref="FN233:FN296" si="436">AX233</f>
        <v>0</v>
      </c>
      <c r="FO233" s="331" t="e">
        <f t="shared" ref="FO233:FO296" si="437">FG233+FK233+FL233-FM233-FN233</f>
        <v>#DIV/0!</v>
      </c>
      <c r="FP233" s="331" t="e">
        <f t="shared" ref="FP233:FP296" si="438">EO233+EP233+EV233-FO233</f>
        <v>#DIV/0!</v>
      </c>
      <c r="FQ233" s="335" t="e">
        <f t="shared" ref="FQ233:FQ296" si="439">FP233+FL233</f>
        <v>#DIV/0!</v>
      </c>
      <c r="FS233" s="331" t="e">
        <f t="shared" ref="FS233:FS296" si="440">EO233+EP233+EV233</f>
        <v>#DIV/0!</v>
      </c>
      <c r="FT233" s="331" t="e">
        <f>IF($FB233="Activo",LOOKUP($FA233,'Datos Mes'!$A$87:$A$92,'Datos Mes'!$C$87:$C$92),0)*$EO233</f>
        <v>#DIV/0!</v>
      </c>
      <c r="FU233" s="331" t="e">
        <f>IF($FB233="Activo",'Datos Mes'!$B$31,0)*$EO233</f>
        <v>#DIV/0!</v>
      </c>
      <c r="FV233" s="331" t="e">
        <f>'Datos Mes'!$B$32*$EO233</f>
        <v>#DIV/0!</v>
      </c>
      <c r="FW233" s="331" t="e">
        <f>'Datos Mes'!$D$28*$EO233</f>
        <v>#DIV/0!</v>
      </c>
      <c r="FX233" s="331" t="e">
        <f t="shared" ref="FX233:FX296" si="441">SUM(FS233:FV233)</f>
        <v>#DIV/0!</v>
      </c>
      <c r="FY233" s="331" t="e">
        <f t="shared" si="357"/>
        <v>#DIV/0!</v>
      </c>
      <c r="FZ233" s="331" t="e">
        <f t="shared" si="358"/>
        <v>#DIV/0!</v>
      </c>
      <c r="GA233" s="331">
        <f>(AS233+'Datos Mes'!B$24)*30/12</f>
        <v>9035.326086956522</v>
      </c>
      <c r="GB233" s="331" t="e">
        <f t="shared" ref="GB233:GB296" si="442">FX233+SUM(FY233:GA233)</f>
        <v>#DIV/0!</v>
      </c>
      <c r="GC233" s="331" t="e">
        <f t="shared" ref="GC233:GC296" si="443">GB233/AQ233</f>
        <v>#DIV/0!</v>
      </c>
      <c r="GD233" s="333" t="e">
        <f t="shared" ref="GD233:GD296" si="444">GC233/AS233</f>
        <v>#DIV/0!</v>
      </c>
    </row>
    <row r="234" spans="1:186" s="329" customFormat="1" ht="15.75" customHeight="1">
      <c r="A234" s="421"/>
      <c r="B234" s="421"/>
      <c r="C234" s="311">
        <f t="shared" si="359"/>
        <v>0</v>
      </c>
      <c r="D234" s="429"/>
      <c r="E234" s="429"/>
      <c r="F234" s="429"/>
      <c r="G234" s="429"/>
      <c r="H234" s="429"/>
      <c r="I234" s="429"/>
      <c r="J234" s="429"/>
      <c r="K234" s="429"/>
      <c r="L234" s="429"/>
      <c r="M234" s="429"/>
      <c r="N234" s="429"/>
      <c r="O234" s="429"/>
      <c r="P234" s="429"/>
      <c r="Q234" s="429"/>
      <c r="R234" s="312"/>
      <c r="S234" s="430"/>
      <c r="T234" s="429"/>
      <c r="U234" s="429"/>
      <c r="V234" s="429"/>
      <c r="W234" s="429"/>
      <c r="X234" s="429"/>
      <c r="Y234" s="429"/>
      <c r="Z234" s="429"/>
      <c r="AA234" s="429"/>
      <c r="AB234" s="429"/>
      <c r="AC234" s="429"/>
      <c r="AD234" s="429"/>
      <c r="AE234" s="429"/>
      <c r="AF234" s="429"/>
      <c r="AG234" s="429"/>
      <c r="AH234" s="429"/>
      <c r="AI234" s="431"/>
      <c r="AJ234" s="328"/>
      <c r="AK234" s="314">
        <f t="shared" si="403"/>
        <v>0</v>
      </c>
      <c r="AL234" s="469">
        <f t="shared" si="404"/>
        <v>0</v>
      </c>
      <c r="AM234" s="469">
        <f t="shared" si="405"/>
        <v>0</v>
      </c>
      <c r="AN234" s="470">
        <f t="shared" si="406"/>
        <v>0</v>
      </c>
      <c r="AO234" s="469">
        <f t="shared" si="355"/>
        <v>0</v>
      </c>
      <c r="AP234" s="469">
        <f t="shared" si="356"/>
        <v>0</v>
      </c>
      <c r="AQ234" s="471">
        <f t="shared" si="407"/>
        <v>0</v>
      </c>
      <c r="AR234" s="472">
        <f t="shared" si="360"/>
        <v>0</v>
      </c>
      <c r="AS234" s="422"/>
      <c r="AT234" s="423">
        <f t="shared" si="408"/>
        <v>0</v>
      </c>
      <c r="AU234" s="422"/>
      <c r="AV234" s="315">
        <f t="shared" si="409"/>
        <v>0</v>
      </c>
      <c r="AW234" s="422"/>
      <c r="AX234" s="422"/>
      <c r="AY234" s="315">
        <f t="shared" si="410"/>
        <v>0</v>
      </c>
      <c r="AZ234" s="315">
        <f>(AQ234)*'Datos Mes'!$B$27+DB234</f>
        <v>0</v>
      </c>
      <c r="BA234" s="421"/>
      <c r="BB234" s="427"/>
      <c r="BC234" s="438"/>
      <c r="BF234" s="473"/>
      <c r="BG234" s="317">
        <f>(COUNTIF($D234:$AI234,"LL")+DL234)*(AS234-'Datos Mes'!$B$23)</f>
        <v>0</v>
      </c>
      <c r="BH234" s="474">
        <f t="shared" si="411"/>
        <v>0</v>
      </c>
      <c r="BI234" s="402"/>
      <c r="BJ234" s="403"/>
      <c r="BK234" s="403"/>
      <c r="BL234" s="403"/>
      <c r="BM234" s="403"/>
      <c r="BN234" s="403"/>
      <c r="BO234" s="403"/>
      <c r="BP234" s="403"/>
      <c r="BQ234" s="403"/>
      <c r="BR234" s="403"/>
      <c r="BS234" s="403"/>
      <c r="BT234" s="404"/>
      <c r="BU234" s="404"/>
      <c r="BV234" s="404"/>
      <c r="BW234" s="405"/>
      <c r="BX234" s="406"/>
      <c r="BY234" s="403"/>
      <c r="BZ234" s="403"/>
      <c r="CA234" s="407"/>
      <c r="CB234" s="407"/>
      <c r="CC234" s="408"/>
      <c r="CD234" s="408"/>
      <c r="CE234" s="408"/>
      <c r="CF234" s="408"/>
      <c r="CG234" s="408"/>
      <c r="CH234" s="407"/>
      <c r="CI234" s="407"/>
      <c r="CJ234" s="408"/>
      <c r="CK234" s="408"/>
      <c r="CL234" s="408"/>
      <c r="CM234" s="408"/>
      <c r="CN234" s="408"/>
      <c r="CO234" s="407"/>
      <c r="CP234" s="409"/>
      <c r="CQ234" s="410"/>
      <c r="CR234" s="411"/>
      <c r="CS234" s="410"/>
      <c r="CT234" s="410"/>
      <c r="CU234" s="410"/>
      <c r="CV234" s="410"/>
      <c r="CW234" s="410"/>
      <c r="CX234" s="404"/>
      <c r="CY234" s="404"/>
      <c r="CZ234" s="320">
        <f t="shared" si="412"/>
        <v>0</v>
      </c>
      <c r="DA234" s="321"/>
      <c r="DB234" s="414"/>
      <c r="DC234" s="322">
        <f t="shared" si="413"/>
        <v>0</v>
      </c>
      <c r="DD234" s="413"/>
      <c r="DE234" s="414"/>
      <c r="DF234" s="323">
        <f t="shared" si="414"/>
        <v>0</v>
      </c>
      <c r="DG234" s="323">
        <f t="shared" si="415"/>
        <v>0</v>
      </c>
      <c r="DH234" s="324">
        <f t="shared" si="416"/>
        <v>0</v>
      </c>
      <c r="DI234" s="325">
        <f t="shared" si="417"/>
        <v>0</v>
      </c>
      <c r="DJ234" s="177"/>
      <c r="DK234" s="315">
        <f t="shared" si="418"/>
        <v>0</v>
      </c>
      <c r="DL234" s="315">
        <f t="shared" si="419"/>
        <v>0</v>
      </c>
      <c r="DM234" s="315">
        <f t="shared" si="420"/>
        <v>0</v>
      </c>
      <c r="DN234" s="415"/>
      <c r="DO234" s="416"/>
      <c r="DP234" s="416"/>
      <c r="DQ234" s="416"/>
      <c r="DR234" s="417"/>
      <c r="DS234" s="416"/>
      <c r="DT234" s="416"/>
      <c r="DU234" s="416"/>
      <c r="DV234" s="418"/>
      <c r="DW234" s="416"/>
      <c r="DX234" s="416"/>
      <c r="DY234" s="419"/>
      <c r="DZ234" s="419"/>
      <c r="EA234" s="420"/>
      <c r="EB234" s="313"/>
      <c r="EC234" s="329" t="s">
        <v>133</v>
      </c>
      <c r="EF234" s="330">
        <f>'Datos Mes'!$B$23</f>
        <v>7000</v>
      </c>
      <c r="EG234" s="330">
        <f t="shared" si="421"/>
        <v>0</v>
      </c>
      <c r="EH234" s="330">
        <f t="shared" si="422"/>
        <v>0</v>
      </c>
      <c r="EI234" s="330" t="e">
        <f t="shared" si="423"/>
        <v>#DIV/0!</v>
      </c>
      <c r="EJ234" s="330" t="e">
        <f t="shared" si="424"/>
        <v>#DIV/0!</v>
      </c>
      <c r="EK234" s="330">
        <f t="shared" si="425"/>
        <v>0</v>
      </c>
      <c r="EL234" s="330">
        <f t="shared" si="426"/>
        <v>0</v>
      </c>
      <c r="EM234" s="330">
        <f t="shared" si="427"/>
        <v>0</v>
      </c>
      <c r="EN234" s="330">
        <f>'Datos Mes'!$B$24*AL234</f>
        <v>0</v>
      </c>
      <c r="EO234" s="330" t="e">
        <f>IF(SUM(EH234:EN234)&gt;'Datos Mes'!$B$21,'Datos Mes'!$B$21,SUM(EH234:EN234))</f>
        <v>#DIV/0!</v>
      </c>
      <c r="EP234" s="330" t="e">
        <f>IF(SUM(EH234:EN234)&gt;'Datos Mes'!$B$21,SUM(EH234:EN234)-EO234,0)</f>
        <v>#DIV/0!</v>
      </c>
      <c r="EQ234" s="330"/>
      <c r="ER234" s="330" t="e">
        <f>LOOKUP(EO234/AL234,'Datos Mes'!$B$75:$B$82,'Datos Mes'!$C$75:$C$82)*EQ234</f>
        <v>#DIV/0!</v>
      </c>
      <c r="ES234" s="330">
        <f>'Datos Mes'!$B$25*$AQ234</f>
        <v>0</v>
      </c>
      <c r="ET234" s="330">
        <f>'Datos Mes'!$B$26*$AQ234</f>
        <v>0</v>
      </c>
      <c r="EU234" s="330">
        <f t="shared" si="428"/>
        <v>0</v>
      </c>
      <c r="EV234" s="331" t="e">
        <f t="shared" si="429"/>
        <v>#DIV/0!</v>
      </c>
      <c r="EW234" s="455" t="s">
        <v>244</v>
      </c>
      <c r="EX234" s="457"/>
      <c r="EY234" s="331" t="e">
        <f>'Datos Mes'!$B$28*EO234</f>
        <v>#DIV/0!</v>
      </c>
      <c r="EZ234" s="331" t="e">
        <f>IF(EX234*'Datos Mes'!$B$19-EY234&gt;0,EX234*'Datos Mes'!$B$19-EY234,0)</f>
        <v>#DIV/0!</v>
      </c>
      <c r="FA234" s="456" t="s">
        <v>233</v>
      </c>
      <c r="FB234" s="455" t="s">
        <v>245</v>
      </c>
      <c r="FC234" s="333"/>
      <c r="FD234" s="331" t="e">
        <f t="shared" si="430"/>
        <v>#DIV/0!</v>
      </c>
      <c r="FE234" s="331" t="e">
        <f>IF(SUM(EH234:EN234)&gt;'Datos Mes'!$B$22,'Datos Mes'!$B$22,SUM(EH234:EN234))</f>
        <v>#DIV/0!</v>
      </c>
      <c r="FF234" s="331" t="e">
        <f>FE234*'Datos Mes'!$B$30</f>
        <v>#DIV/0!</v>
      </c>
      <c r="FG234" s="331" t="e">
        <f t="shared" si="431"/>
        <v>#DIV/0!</v>
      </c>
      <c r="FH234" s="331" t="e">
        <f t="shared" si="432"/>
        <v>#DIV/0!</v>
      </c>
      <c r="FI234" s="334" t="e">
        <f>LOOKUP(FH234,'Datos Mes'!$B$54:$B$69,'Datos Mes'!$C$54:$C$69)</f>
        <v>#DIV/0!</v>
      </c>
      <c r="FJ234" s="331" t="e">
        <f>LOOKUP(FH234,'Datos Mes'!$B$54:$B$69,'Datos Mes'!$E$54:$E$69)</f>
        <v>#DIV/0!</v>
      </c>
      <c r="FK234" s="331" t="e">
        <f t="shared" si="433"/>
        <v>#DIV/0!</v>
      </c>
      <c r="FL234" s="331">
        <f t="shared" si="434"/>
        <v>0</v>
      </c>
      <c r="FM234" s="331">
        <f t="shared" si="435"/>
        <v>0</v>
      </c>
      <c r="FN234" s="331">
        <f t="shared" si="436"/>
        <v>0</v>
      </c>
      <c r="FO234" s="331" t="e">
        <f t="shared" si="437"/>
        <v>#DIV/0!</v>
      </c>
      <c r="FP234" s="331" t="e">
        <f t="shared" si="438"/>
        <v>#DIV/0!</v>
      </c>
      <c r="FQ234" s="335" t="e">
        <f t="shared" si="439"/>
        <v>#DIV/0!</v>
      </c>
      <c r="FS234" s="331" t="e">
        <f t="shared" si="440"/>
        <v>#DIV/0!</v>
      </c>
      <c r="FT234" s="331" t="e">
        <f>IF($FB234="Activo",LOOKUP($FA234,'Datos Mes'!$A$87:$A$92,'Datos Mes'!$C$87:$C$92),0)*$EO234</f>
        <v>#DIV/0!</v>
      </c>
      <c r="FU234" s="331" t="e">
        <f>IF($FB234="Activo",'Datos Mes'!$B$31,0)*$EO234</f>
        <v>#DIV/0!</v>
      </c>
      <c r="FV234" s="331" t="e">
        <f>'Datos Mes'!$B$32*$EO234</f>
        <v>#DIV/0!</v>
      </c>
      <c r="FW234" s="331" t="e">
        <f>'Datos Mes'!$D$28*$EO234</f>
        <v>#DIV/0!</v>
      </c>
      <c r="FX234" s="331" t="e">
        <f t="shared" si="441"/>
        <v>#DIV/0!</v>
      </c>
      <c r="FY234" s="331" t="e">
        <f t="shared" si="357"/>
        <v>#DIV/0!</v>
      </c>
      <c r="FZ234" s="331" t="e">
        <f t="shared" si="358"/>
        <v>#DIV/0!</v>
      </c>
      <c r="GA234" s="331">
        <f>(AS234+'Datos Mes'!B$24)*30/12</f>
        <v>9035.326086956522</v>
      </c>
      <c r="GB234" s="331" t="e">
        <f t="shared" si="442"/>
        <v>#DIV/0!</v>
      </c>
      <c r="GC234" s="331" t="e">
        <f t="shared" si="443"/>
        <v>#DIV/0!</v>
      </c>
      <c r="GD234" s="333" t="e">
        <f t="shared" si="444"/>
        <v>#DIV/0!</v>
      </c>
    </row>
    <row r="235" spans="1:186" s="329" customFormat="1" ht="15.75" customHeight="1">
      <c r="A235" s="421"/>
      <c r="B235" s="421"/>
      <c r="C235" s="311">
        <f t="shared" si="359"/>
        <v>0</v>
      </c>
      <c r="D235" s="429"/>
      <c r="E235" s="429"/>
      <c r="F235" s="429"/>
      <c r="G235" s="429"/>
      <c r="H235" s="429"/>
      <c r="I235" s="429"/>
      <c r="J235" s="429"/>
      <c r="K235" s="429"/>
      <c r="L235" s="429"/>
      <c r="M235" s="429"/>
      <c r="N235" s="429"/>
      <c r="O235" s="429"/>
      <c r="P235" s="429"/>
      <c r="Q235" s="429"/>
      <c r="R235" s="312"/>
      <c r="S235" s="430"/>
      <c r="T235" s="429"/>
      <c r="U235" s="429"/>
      <c r="V235" s="429"/>
      <c r="W235" s="429"/>
      <c r="X235" s="429"/>
      <c r="Y235" s="429"/>
      <c r="Z235" s="429"/>
      <c r="AA235" s="429"/>
      <c r="AB235" s="429"/>
      <c r="AC235" s="429"/>
      <c r="AD235" s="429"/>
      <c r="AE235" s="429"/>
      <c r="AF235" s="429"/>
      <c r="AG235" s="429"/>
      <c r="AH235" s="429"/>
      <c r="AI235" s="431"/>
      <c r="AJ235" s="328"/>
      <c r="AK235" s="314">
        <f t="shared" si="403"/>
        <v>0</v>
      </c>
      <c r="AL235" s="469">
        <f t="shared" si="404"/>
        <v>0</v>
      </c>
      <c r="AM235" s="469">
        <f t="shared" si="405"/>
        <v>0</v>
      </c>
      <c r="AN235" s="470">
        <f t="shared" si="406"/>
        <v>0</v>
      </c>
      <c r="AO235" s="469">
        <f t="shared" si="355"/>
        <v>0</v>
      </c>
      <c r="AP235" s="469">
        <f t="shared" si="356"/>
        <v>0</v>
      </c>
      <c r="AQ235" s="471">
        <f t="shared" si="407"/>
        <v>0</v>
      </c>
      <c r="AR235" s="472">
        <f t="shared" si="360"/>
        <v>0</v>
      </c>
      <c r="AS235" s="422"/>
      <c r="AT235" s="423">
        <f t="shared" si="408"/>
        <v>0</v>
      </c>
      <c r="AU235" s="422"/>
      <c r="AV235" s="315">
        <f t="shared" si="409"/>
        <v>0</v>
      </c>
      <c r="AW235" s="422"/>
      <c r="AX235" s="422"/>
      <c r="AY235" s="315">
        <f t="shared" si="410"/>
        <v>0</v>
      </c>
      <c r="AZ235" s="315">
        <f>(AQ235)*'Datos Mes'!$B$27+DB235</f>
        <v>0</v>
      </c>
      <c r="BA235" s="421"/>
      <c r="BB235" s="427"/>
      <c r="BC235" s="438"/>
      <c r="BF235" s="473"/>
      <c r="BG235" s="317">
        <f>(COUNTIF($D235:$AI235,"LL")+DL235)*(AS235-'Datos Mes'!$B$23)</f>
        <v>0</v>
      </c>
      <c r="BH235" s="474">
        <f t="shared" si="411"/>
        <v>0</v>
      </c>
      <c r="BI235" s="402"/>
      <c r="BJ235" s="403"/>
      <c r="BK235" s="403"/>
      <c r="BL235" s="403"/>
      <c r="BM235" s="403"/>
      <c r="BN235" s="403"/>
      <c r="BO235" s="403"/>
      <c r="BP235" s="403"/>
      <c r="BQ235" s="403"/>
      <c r="BR235" s="403"/>
      <c r="BS235" s="403"/>
      <c r="BT235" s="404"/>
      <c r="BU235" s="404"/>
      <c r="BV235" s="404"/>
      <c r="BW235" s="405"/>
      <c r="BX235" s="406"/>
      <c r="BY235" s="403"/>
      <c r="BZ235" s="403"/>
      <c r="CA235" s="407"/>
      <c r="CB235" s="407"/>
      <c r="CC235" s="408"/>
      <c r="CD235" s="408"/>
      <c r="CE235" s="408"/>
      <c r="CF235" s="408"/>
      <c r="CG235" s="408"/>
      <c r="CH235" s="407"/>
      <c r="CI235" s="407"/>
      <c r="CJ235" s="408"/>
      <c r="CK235" s="408"/>
      <c r="CL235" s="408"/>
      <c r="CM235" s="408"/>
      <c r="CN235" s="408"/>
      <c r="CO235" s="407"/>
      <c r="CP235" s="409"/>
      <c r="CQ235" s="410"/>
      <c r="CR235" s="411"/>
      <c r="CS235" s="410"/>
      <c r="CT235" s="410"/>
      <c r="CU235" s="410"/>
      <c r="CV235" s="410"/>
      <c r="CW235" s="410"/>
      <c r="CX235" s="404"/>
      <c r="CY235" s="404"/>
      <c r="CZ235" s="320">
        <f t="shared" si="412"/>
        <v>0</v>
      </c>
      <c r="DA235" s="321"/>
      <c r="DB235" s="414"/>
      <c r="DC235" s="322">
        <f t="shared" si="413"/>
        <v>0</v>
      </c>
      <c r="DD235" s="413"/>
      <c r="DE235" s="414"/>
      <c r="DF235" s="323">
        <f t="shared" si="414"/>
        <v>0</v>
      </c>
      <c r="DG235" s="323">
        <f t="shared" si="415"/>
        <v>0</v>
      </c>
      <c r="DH235" s="324">
        <f t="shared" si="416"/>
        <v>0</v>
      </c>
      <c r="DI235" s="325">
        <f t="shared" si="417"/>
        <v>0</v>
      </c>
      <c r="DJ235" s="177"/>
      <c r="DK235" s="315">
        <f t="shared" si="418"/>
        <v>0</v>
      </c>
      <c r="DL235" s="315">
        <f t="shared" si="419"/>
        <v>0</v>
      </c>
      <c r="DM235" s="315">
        <f t="shared" si="420"/>
        <v>0</v>
      </c>
      <c r="DN235" s="415"/>
      <c r="DO235" s="416"/>
      <c r="DP235" s="416"/>
      <c r="DQ235" s="416"/>
      <c r="DR235" s="417"/>
      <c r="DS235" s="416"/>
      <c r="DT235" s="416"/>
      <c r="DU235" s="416"/>
      <c r="DV235" s="418"/>
      <c r="DW235" s="416"/>
      <c r="DX235" s="416"/>
      <c r="DY235" s="419"/>
      <c r="DZ235" s="419"/>
      <c r="EA235" s="420"/>
      <c r="EB235" s="313"/>
      <c r="EC235" s="329" t="s">
        <v>133</v>
      </c>
      <c r="EF235" s="330">
        <f>'Datos Mes'!$B$23</f>
        <v>7000</v>
      </c>
      <c r="EG235" s="330">
        <f t="shared" si="421"/>
        <v>0</v>
      </c>
      <c r="EH235" s="330">
        <f t="shared" si="422"/>
        <v>0</v>
      </c>
      <c r="EI235" s="330" t="e">
        <f t="shared" si="423"/>
        <v>#DIV/0!</v>
      </c>
      <c r="EJ235" s="330" t="e">
        <f t="shared" si="424"/>
        <v>#DIV/0!</v>
      </c>
      <c r="EK235" s="330">
        <f t="shared" si="425"/>
        <v>0</v>
      </c>
      <c r="EL235" s="330">
        <f t="shared" si="426"/>
        <v>0</v>
      </c>
      <c r="EM235" s="330">
        <f t="shared" si="427"/>
        <v>0</v>
      </c>
      <c r="EN235" s="330">
        <f>'Datos Mes'!$B$24*AL235</f>
        <v>0</v>
      </c>
      <c r="EO235" s="330" t="e">
        <f>IF(SUM(EH235:EN235)&gt;'Datos Mes'!$B$21,'Datos Mes'!$B$21,SUM(EH235:EN235))</f>
        <v>#DIV/0!</v>
      </c>
      <c r="EP235" s="330" t="e">
        <f>IF(SUM(EH235:EN235)&gt;'Datos Mes'!$B$21,SUM(EH235:EN235)-EO235,0)</f>
        <v>#DIV/0!</v>
      </c>
      <c r="EQ235" s="330"/>
      <c r="ER235" s="330" t="e">
        <f>LOOKUP(EO235/AL235,'Datos Mes'!$B$75:$B$82,'Datos Mes'!$C$75:$C$82)*EQ235</f>
        <v>#DIV/0!</v>
      </c>
      <c r="ES235" s="330">
        <f>'Datos Mes'!$B$25*$AQ235</f>
        <v>0</v>
      </c>
      <c r="ET235" s="330">
        <f>'Datos Mes'!$B$26*$AQ235</f>
        <v>0</v>
      </c>
      <c r="EU235" s="330">
        <f t="shared" si="428"/>
        <v>0</v>
      </c>
      <c r="EV235" s="331" t="e">
        <f t="shared" si="429"/>
        <v>#DIV/0!</v>
      </c>
      <c r="EW235" s="455" t="s">
        <v>244</v>
      </c>
      <c r="EX235" s="457"/>
      <c r="EY235" s="331" t="e">
        <f>'Datos Mes'!$B$28*EO235</f>
        <v>#DIV/0!</v>
      </c>
      <c r="EZ235" s="331" t="e">
        <f>IF(EX235*'Datos Mes'!$B$19-EY235&gt;0,EX235*'Datos Mes'!$B$19-EY235,0)</f>
        <v>#DIV/0!</v>
      </c>
      <c r="FA235" s="456" t="s">
        <v>233</v>
      </c>
      <c r="FB235" s="455" t="s">
        <v>245</v>
      </c>
      <c r="FC235" s="333"/>
      <c r="FD235" s="331" t="e">
        <f t="shared" si="430"/>
        <v>#DIV/0!</v>
      </c>
      <c r="FE235" s="331" t="e">
        <f>IF(SUM(EH235:EN235)&gt;'Datos Mes'!$B$22,'Datos Mes'!$B$22,SUM(EH235:EN235))</f>
        <v>#DIV/0!</v>
      </c>
      <c r="FF235" s="331" t="e">
        <f>FE235*'Datos Mes'!$B$30</f>
        <v>#DIV/0!</v>
      </c>
      <c r="FG235" s="331" t="e">
        <f t="shared" si="431"/>
        <v>#DIV/0!</v>
      </c>
      <c r="FH235" s="331" t="e">
        <f t="shared" si="432"/>
        <v>#DIV/0!</v>
      </c>
      <c r="FI235" s="334" t="e">
        <f>LOOKUP(FH235,'Datos Mes'!$B$54:$B$69,'Datos Mes'!$C$54:$C$69)</f>
        <v>#DIV/0!</v>
      </c>
      <c r="FJ235" s="331" t="e">
        <f>LOOKUP(FH235,'Datos Mes'!$B$54:$B$69,'Datos Mes'!$E$54:$E$69)</f>
        <v>#DIV/0!</v>
      </c>
      <c r="FK235" s="331" t="e">
        <f t="shared" si="433"/>
        <v>#DIV/0!</v>
      </c>
      <c r="FL235" s="331">
        <f t="shared" si="434"/>
        <v>0</v>
      </c>
      <c r="FM235" s="331">
        <f t="shared" si="435"/>
        <v>0</v>
      </c>
      <c r="FN235" s="331">
        <f t="shared" si="436"/>
        <v>0</v>
      </c>
      <c r="FO235" s="331" t="e">
        <f t="shared" si="437"/>
        <v>#DIV/0!</v>
      </c>
      <c r="FP235" s="331" t="e">
        <f t="shared" si="438"/>
        <v>#DIV/0!</v>
      </c>
      <c r="FQ235" s="335" t="e">
        <f t="shared" si="439"/>
        <v>#DIV/0!</v>
      </c>
      <c r="FS235" s="331" t="e">
        <f t="shared" si="440"/>
        <v>#DIV/0!</v>
      </c>
      <c r="FT235" s="331" t="e">
        <f>IF($FB235="Activo",LOOKUP($FA235,'Datos Mes'!$A$87:$A$92,'Datos Mes'!$C$87:$C$92),0)*$EO235</f>
        <v>#DIV/0!</v>
      </c>
      <c r="FU235" s="331" t="e">
        <f>IF($FB235="Activo",'Datos Mes'!$B$31,0)*$EO235</f>
        <v>#DIV/0!</v>
      </c>
      <c r="FV235" s="331" t="e">
        <f>'Datos Mes'!$B$32*$EO235</f>
        <v>#DIV/0!</v>
      </c>
      <c r="FW235" s="331" t="e">
        <f>'Datos Mes'!$D$28*$EO235</f>
        <v>#DIV/0!</v>
      </c>
      <c r="FX235" s="331" t="e">
        <f t="shared" si="441"/>
        <v>#DIV/0!</v>
      </c>
      <c r="FY235" s="331" t="e">
        <f t="shared" si="357"/>
        <v>#DIV/0!</v>
      </c>
      <c r="FZ235" s="331" t="e">
        <f t="shared" si="358"/>
        <v>#DIV/0!</v>
      </c>
      <c r="GA235" s="331">
        <f>(AS235+'Datos Mes'!B$24)*30/12</f>
        <v>9035.326086956522</v>
      </c>
      <c r="GB235" s="331" t="e">
        <f t="shared" si="442"/>
        <v>#DIV/0!</v>
      </c>
      <c r="GC235" s="331" t="e">
        <f t="shared" si="443"/>
        <v>#DIV/0!</v>
      </c>
      <c r="GD235" s="333" t="e">
        <f t="shared" si="444"/>
        <v>#DIV/0!</v>
      </c>
    </row>
    <row r="236" spans="1:186" s="329" customFormat="1" ht="15.75" customHeight="1">
      <c r="A236" s="421"/>
      <c r="B236" s="421"/>
      <c r="C236" s="311">
        <f t="shared" si="359"/>
        <v>0</v>
      </c>
      <c r="D236" s="429"/>
      <c r="E236" s="429"/>
      <c r="F236" s="429"/>
      <c r="G236" s="429"/>
      <c r="H236" s="429"/>
      <c r="I236" s="429"/>
      <c r="J236" s="429"/>
      <c r="K236" s="429"/>
      <c r="L236" s="429"/>
      <c r="M236" s="429"/>
      <c r="N236" s="429"/>
      <c r="O236" s="429"/>
      <c r="P236" s="429"/>
      <c r="Q236" s="429"/>
      <c r="R236" s="312"/>
      <c r="S236" s="430"/>
      <c r="T236" s="429"/>
      <c r="U236" s="429"/>
      <c r="V236" s="429"/>
      <c r="W236" s="429"/>
      <c r="X236" s="429"/>
      <c r="Y236" s="429"/>
      <c r="Z236" s="429"/>
      <c r="AA236" s="429"/>
      <c r="AB236" s="429"/>
      <c r="AC236" s="429"/>
      <c r="AD236" s="429"/>
      <c r="AE236" s="429"/>
      <c r="AF236" s="429"/>
      <c r="AG236" s="429"/>
      <c r="AH236" s="429"/>
      <c r="AI236" s="431"/>
      <c r="AJ236" s="328"/>
      <c r="AK236" s="314">
        <f t="shared" si="403"/>
        <v>0</v>
      </c>
      <c r="AL236" s="469">
        <f t="shared" si="404"/>
        <v>0</v>
      </c>
      <c r="AM236" s="469">
        <f t="shared" si="405"/>
        <v>0</v>
      </c>
      <c r="AN236" s="470">
        <f t="shared" si="406"/>
        <v>0</v>
      </c>
      <c r="AO236" s="469">
        <f t="shared" si="355"/>
        <v>0</v>
      </c>
      <c r="AP236" s="469">
        <f t="shared" si="356"/>
        <v>0</v>
      </c>
      <c r="AQ236" s="471">
        <f t="shared" si="407"/>
        <v>0</v>
      </c>
      <c r="AR236" s="472">
        <f t="shared" si="360"/>
        <v>0</v>
      </c>
      <c r="AS236" s="422"/>
      <c r="AT236" s="423">
        <f t="shared" si="408"/>
        <v>0</v>
      </c>
      <c r="AU236" s="422"/>
      <c r="AV236" s="315">
        <f t="shared" si="409"/>
        <v>0</v>
      </c>
      <c r="AW236" s="422"/>
      <c r="AX236" s="422"/>
      <c r="AY236" s="315">
        <f t="shared" si="410"/>
        <v>0</v>
      </c>
      <c r="AZ236" s="315">
        <f>(AQ236)*'Datos Mes'!$B$27+DB236</f>
        <v>0</v>
      </c>
      <c r="BA236" s="421"/>
      <c r="BB236" s="427"/>
      <c r="BC236" s="438"/>
      <c r="BF236" s="473"/>
      <c r="BG236" s="317">
        <f>(COUNTIF($D236:$AI236,"LL")+DL236)*(AS236-'Datos Mes'!$B$23)</f>
        <v>0</v>
      </c>
      <c r="BH236" s="474">
        <f t="shared" si="411"/>
        <v>0</v>
      </c>
      <c r="BI236" s="402"/>
      <c r="BJ236" s="403"/>
      <c r="BK236" s="403"/>
      <c r="BL236" s="403"/>
      <c r="BM236" s="403"/>
      <c r="BN236" s="403"/>
      <c r="BO236" s="403"/>
      <c r="BP236" s="403"/>
      <c r="BQ236" s="403"/>
      <c r="BR236" s="403"/>
      <c r="BS236" s="403"/>
      <c r="BT236" s="404"/>
      <c r="BU236" s="404"/>
      <c r="BV236" s="404"/>
      <c r="BW236" s="405"/>
      <c r="BX236" s="406"/>
      <c r="BY236" s="403"/>
      <c r="BZ236" s="403"/>
      <c r="CA236" s="407"/>
      <c r="CB236" s="407"/>
      <c r="CC236" s="408"/>
      <c r="CD236" s="408"/>
      <c r="CE236" s="408"/>
      <c r="CF236" s="408"/>
      <c r="CG236" s="408"/>
      <c r="CH236" s="407"/>
      <c r="CI236" s="407"/>
      <c r="CJ236" s="408"/>
      <c r="CK236" s="408"/>
      <c r="CL236" s="408"/>
      <c r="CM236" s="408"/>
      <c r="CN236" s="408"/>
      <c r="CO236" s="407"/>
      <c r="CP236" s="409"/>
      <c r="CQ236" s="410"/>
      <c r="CR236" s="411"/>
      <c r="CS236" s="410"/>
      <c r="CT236" s="410"/>
      <c r="CU236" s="410"/>
      <c r="CV236" s="410"/>
      <c r="CW236" s="410"/>
      <c r="CX236" s="404"/>
      <c r="CY236" s="404"/>
      <c r="CZ236" s="320">
        <f t="shared" si="412"/>
        <v>0</v>
      </c>
      <c r="DA236" s="321"/>
      <c r="DB236" s="414"/>
      <c r="DC236" s="322">
        <f t="shared" si="413"/>
        <v>0</v>
      </c>
      <c r="DD236" s="413"/>
      <c r="DE236" s="414"/>
      <c r="DF236" s="323">
        <f t="shared" si="414"/>
        <v>0</v>
      </c>
      <c r="DG236" s="323">
        <f t="shared" si="415"/>
        <v>0</v>
      </c>
      <c r="DH236" s="324">
        <f t="shared" si="416"/>
        <v>0</v>
      </c>
      <c r="DI236" s="325">
        <f t="shared" si="417"/>
        <v>0</v>
      </c>
      <c r="DJ236" s="177"/>
      <c r="DK236" s="315">
        <f t="shared" si="418"/>
        <v>0</v>
      </c>
      <c r="DL236" s="315">
        <f t="shared" si="419"/>
        <v>0</v>
      </c>
      <c r="DM236" s="315">
        <f t="shared" si="420"/>
        <v>0</v>
      </c>
      <c r="DN236" s="415"/>
      <c r="DO236" s="416"/>
      <c r="DP236" s="416"/>
      <c r="DQ236" s="416"/>
      <c r="DR236" s="417"/>
      <c r="DS236" s="416"/>
      <c r="DT236" s="416"/>
      <c r="DU236" s="416"/>
      <c r="DV236" s="418"/>
      <c r="DW236" s="416"/>
      <c r="DX236" s="416"/>
      <c r="DY236" s="419"/>
      <c r="DZ236" s="419"/>
      <c r="EA236" s="420"/>
      <c r="EB236" s="313"/>
      <c r="EC236" s="329" t="s">
        <v>133</v>
      </c>
      <c r="EF236" s="330">
        <f>'Datos Mes'!$B$23</f>
        <v>7000</v>
      </c>
      <c r="EG236" s="330">
        <f t="shared" si="421"/>
        <v>0</v>
      </c>
      <c r="EH236" s="330">
        <f t="shared" si="422"/>
        <v>0</v>
      </c>
      <c r="EI236" s="330" t="e">
        <f t="shared" si="423"/>
        <v>#DIV/0!</v>
      </c>
      <c r="EJ236" s="330" t="e">
        <f t="shared" si="424"/>
        <v>#DIV/0!</v>
      </c>
      <c r="EK236" s="330">
        <f t="shared" si="425"/>
        <v>0</v>
      </c>
      <c r="EL236" s="330">
        <f t="shared" si="426"/>
        <v>0</v>
      </c>
      <c r="EM236" s="330">
        <f t="shared" si="427"/>
        <v>0</v>
      </c>
      <c r="EN236" s="330">
        <f>'Datos Mes'!$B$24*AL236</f>
        <v>0</v>
      </c>
      <c r="EO236" s="330" t="e">
        <f>IF(SUM(EH236:EN236)&gt;'Datos Mes'!$B$21,'Datos Mes'!$B$21,SUM(EH236:EN236))</f>
        <v>#DIV/0!</v>
      </c>
      <c r="EP236" s="330" t="e">
        <f>IF(SUM(EH236:EN236)&gt;'Datos Mes'!$B$21,SUM(EH236:EN236)-EO236,0)</f>
        <v>#DIV/0!</v>
      </c>
      <c r="EQ236" s="330"/>
      <c r="ER236" s="330" t="e">
        <f>LOOKUP(EO236/AL236,'Datos Mes'!$B$75:$B$82,'Datos Mes'!$C$75:$C$82)*EQ236</f>
        <v>#DIV/0!</v>
      </c>
      <c r="ES236" s="330">
        <f>'Datos Mes'!$B$25*$AQ236</f>
        <v>0</v>
      </c>
      <c r="ET236" s="330">
        <f>'Datos Mes'!$B$26*$AQ236</f>
        <v>0</v>
      </c>
      <c r="EU236" s="330">
        <f t="shared" si="428"/>
        <v>0</v>
      </c>
      <c r="EV236" s="331" t="e">
        <f t="shared" si="429"/>
        <v>#DIV/0!</v>
      </c>
      <c r="EW236" s="455" t="s">
        <v>244</v>
      </c>
      <c r="EX236" s="457"/>
      <c r="EY236" s="331" t="e">
        <f>'Datos Mes'!$B$28*EO236</f>
        <v>#DIV/0!</v>
      </c>
      <c r="EZ236" s="331" t="e">
        <f>IF(EX236*'Datos Mes'!$B$19-EY236&gt;0,EX236*'Datos Mes'!$B$19-EY236,0)</f>
        <v>#DIV/0!</v>
      </c>
      <c r="FA236" s="456" t="s">
        <v>233</v>
      </c>
      <c r="FB236" s="455" t="s">
        <v>245</v>
      </c>
      <c r="FC236" s="333"/>
      <c r="FD236" s="331" t="e">
        <f t="shared" si="430"/>
        <v>#DIV/0!</v>
      </c>
      <c r="FE236" s="331" t="e">
        <f>IF(SUM(EH236:EN236)&gt;'Datos Mes'!$B$22,'Datos Mes'!$B$22,SUM(EH236:EN236))</f>
        <v>#DIV/0!</v>
      </c>
      <c r="FF236" s="331" t="e">
        <f>FE236*'Datos Mes'!$B$30</f>
        <v>#DIV/0!</v>
      </c>
      <c r="FG236" s="331" t="e">
        <f t="shared" si="431"/>
        <v>#DIV/0!</v>
      </c>
      <c r="FH236" s="331" t="e">
        <f t="shared" si="432"/>
        <v>#DIV/0!</v>
      </c>
      <c r="FI236" s="334" t="e">
        <f>LOOKUP(FH236,'Datos Mes'!$B$54:$B$69,'Datos Mes'!$C$54:$C$69)</f>
        <v>#DIV/0!</v>
      </c>
      <c r="FJ236" s="331" t="e">
        <f>LOOKUP(FH236,'Datos Mes'!$B$54:$B$69,'Datos Mes'!$E$54:$E$69)</f>
        <v>#DIV/0!</v>
      </c>
      <c r="FK236" s="331" t="e">
        <f t="shared" si="433"/>
        <v>#DIV/0!</v>
      </c>
      <c r="FL236" s="331">
        <f t="shared" si="434"/>
        <v>0</v>
      </c>
      <c r="FM236" s="331">
        <f t="shared" si="435"/>
        <v>0</v>
      </c>
      <c r="FN236" s="331">
        <f t="shared" si="436"/>
        <v>0</v>
      </c>
      <c r="FO236" s="331" t="e">
        <f t="shared" si="437"/>
        <v>#DIV/0!</v>
      </c>
      <c r="FP236" s="331" t="e">
        <f t="shared" si="438"/>
        <v>#DIV/0!</v>
      </c>
      <c r="FQ236" s="335" t="e">
        <f t="shared" si="439"/>
        <v>#DIV/0!</v>
      </c>
      <c r="FS236" s="331" t="e">
        <f t="shared" si="440"/>
        <v>#DIV/0!</v>
      </c>
      <c r="FT236" s="331" t="e">
        <f>IF($FB236="Activo",LOOKUP($FA236,'Datos Mes'!$A$87:$A$92,'Datos Mes'!$C$87:$C$92),0)*$EO236</f>
        <v>#DIV/0!</v>
      </c>
      <c r="FU236" s="331" t="e">
        <f>IF($FB236="Activo",'Datos Mes'!$B$31,0)*$EO236</f>
        <v>#DIV/0!</v>
      </c>
      <c r="FV236" s="331" t="e">
        <f>'Datos Mes'!$B$32*$EO236</f>
        <v>#DIV/0!</v>
      </c>
      <c r="FW236" s="331" t="e">
        <f>'Datos Mes'!$D$28*$EO236</f>
        <v>#DIV/0!</v>
      </c>
      <c r="FX236" s="331" t="e">
        <f t="shared" si="441"/>
        <v>#DIV/0!</v>
      </c>
      <c r="FY236" s="331" t="e">
        <f t="shared" si="357"/>
        <v>#DIV/0!</v>
      </c>
      <c r="FZ236" s="331" t="e">
        <f t="shared" si="358"/>
        <v>#DIV/0!</v>
      </c>
      <c r="GA236" s="331">
        <f>(AS236+'Datos Mes'!B$24)*30/12</f>
        <v>9035.326086956522</v>
      </c>
      <c r="GB236" s="331" t="e">
        <f t="shared" si="442"/>
        <v>#DIV/0!</v>
      </c>
      <c r="GC236" s="331" t="e">
        <f t="shared" si="443"/>
        <v>#DIV/0!</v>
      </c>
      <c r="GD236" s="333" t="e">
        <f t="shared" si="444"/>
        <v>#DIV/0!</v>
      </c>
    </row>
    <row r="237" spans="1:186" s="329" customFormat="1" ht="15.75" customHeight="1">
      <c r="A237" s="421"/>
      <c r="B237" s="421"/>
      <c r="C237" s="311">
        <f t="shared" si="359"/>
        <v>0</v>
      </c>
      <c r="D237" s="429"/>
      <c r="E237" s="429"/>
      <c r="F237" s="429"/>
      <c r="G237" s="429"/>
      <c r="H237" s="429"/>
      <c r="I237" s="429"/>
      <c r="J237" s="429"/>
      <c r="K237" s="429"/>
      <c r="L237" s="429"/>
      <c r="M237" s="429"/>
      <c r="N237" s="429"/>
      <c r="O237" s="429"/>
      <c r="P237" s="429"/>
      <c r="Q237" s="429"/>
      <c r="R237" s="312"/>
      <c r="S237" s="430"/>
      <c r="T237" s="429"/>
      <c r="U237" s="429"/>
      <c r="V237" s="429"/>
      <c r="W237" s="429"/>
      <c r="X237" s="429"/>
      <c r="Y237" s="429"/>
      <c r="Z237" s="429"/>
      <c r="AA237" s="429"/>
      <c r="AB237" s="429"/>
      <c r="AC237" s="429"/>
      <c r="AD237" s="429"/>
      <c r="AE237" s="429"/>
      <c r="AF237" s="429"/>
      <c r="AG237" s="429"/>
      <c r="AH237" s="429"/>
      <c r="AI237" s="431"/>
      <c r="AJ237" s="328"/>
      <c r="AK237" s="314">
        <f t="shared" si="403"/>
        <v>0</v>
      </c>
      <c r="AL237" s="469">
        <f t="shared" si="404"/>
        <v>0</v>
      </c>
      <c r="AM237" s="469">
        <f t="shared" si="405"/>
        <v>0</v>
      </c>
      <c r="AN237" s="470">
        <f t="shared" si="406"/>
        <v>0</v>
      </c>
      <c r="AO237" s="469">
        <f t="shared" si="355"/>
        <v>0</v>
      </c>
      <c r="AP237" s="469">
        <f t="shared" si="356"/>
        <v>0</v>
      </c>
      <c r="AQ237" s="471">
        <f t="shared" si="407"/>
        <v>0</v>
      </c>
      <c r="AR237" s="472">
        <f t="shared" si="360"/>
        <v>0</v>
      </c>
      <c r="AS237" s="422"/>
      <c r="AT237" s="423">
        <f t="shared" si="408"/>
        <v>0</v>
      </c>
      <c r="AU237" s="422"/>
      <c r="AV237" s="315">
        <f t="shared" si="409"/>
        <v>0</v>
      </c>
      <c r="AW237" s="422"/>
      <c r="AX237" s="422"/>
      <c r="AY237" s="315">
        <f t="shared" si="410"/>
        <v>0</v>
      </c>
      <c r="AZ237" s="315">
        <f>(AQ237)*'Datos Mes'!$B$27+DB237</f>
        <v>0</v>
      </c>
      <c r="BA237" s="421"/>
      <c r="BB237" s="427"/>
      <c r="BC237" s="438"/>
      <c r="BF237" s="473"/>
      <c r="BG237" s="317">
        <f>(COUNTIF($D237:$AI237,"LL")+DL237)*(AS237-'Datos Mes'!$B$23)</f>
        <v>0</v>
      </c>
      <c r="BH237" s="474">
        <f t="shared" si="411"/>
        <v>0</v>
      </c>
      <c r="BI237" s="402"/>
      <c r="BJ237" s="403"/>
      <c r="BK237" s="403"/>
      <c r="BL237" s="403"/>
      <c r="BM237" s="403"/>
      <c r="BN237" s="403"/>
      <c r="BO237" s="403"/>
      <c r="BP237" s="403"/>
      <c r="BQ237" s="403"/>
      <c r="BR237" s="403"/>
      <c r="BS237" s="403"/>
      <c r="BT237" s="404"/>
      <c r="BU237" s="404"/>
      <c r="BV237" s="404"/>
      <c r="BW237" s="405"/>
      <c r="BX237" s="406"/>
      <c r="BY237" s="403"/>
      <c r="BZ237" s="403"/>
      <c r="CA237" s="407"/>
      <c r="CB237" s="407"/>
      <c r="CC237" s="408"/>
      <c r="CD237" s="408"/>
      <c r="CE237" s="408"/>
      <c r="CF237" s="408"/>
      <c r="CG237" s="408"/>
      <c r="CH237" s="407"/>
      <c r="CI237" s="407"/>
      <c r="CJ237" s="408"/>
      <c r="CK237" s="408"/>
      <c r="CL237" s="408"/>
      <c r="CM237" s="408"/>
      <c r="CN237" s="408"/>
      <c r="CO237" s="407"/>
      <c r="CP237" s="409"/>
      <c r="CQ237" s="410"/>
      <c r="CR237" s="411"/>
      <c r="CS237" s="410"/>
      <c r="CT237" s="410"/>
      <c r="CU237" s="410"/>
      <c r="CV237" s="410"/>
      <c r="CW237" s="410"/>
      <c r="CX237" s="404"/>
      <c r="CY237" s="404"/>
      <c r="CZ237" s="320">
        <f t="shared" si="412"/>
        <v>0</v>
      </c>
      <c r="DA237" s="321"/>
      <c r="DB237" s="414"/>
      <c r="DC237" s="322">
        <f t="shared" si="413"/>
        <v>0</v>
      </c>
      <c r="DD237" s="413"/>
      <c r="DE237" s="414"/>
      <c r="DF237" s="323">
        <f t="shared" si="414"/>
        <v>0</v>
      </c>
      <c r="DG237" s="323">
        <f t="shared" si="415"/>
        <v>0</v>
      </c>
      <c r="DH237" s="324">
        <f t="shared" si="416"/>
        <v>0</v>
      </c>
      <c r="DI237" s="325">
        <f t="shared" si="417"/>
        <v>0</v>
      </c>
      <c r="DJ237" s="177"/>
      <c r="DK237" s="315">
        <f t="shared" si="418"/>
        <v>0</v>
      </c>
      <c r="DL237" s="315">
        <f t="shared" si="419"/>
        <v>0</v>
      </c>
      <c r="DM237" s="315">
        <f t="shared" si="420"/>
        <v>0</v>
      </c>
      <c r="DN237" s="415"/>
      <c r="DO237" s="416"/>
      <c r="DP237" s="416"/>
      <c r="DQ237" s="416"/>
      <c r="DR237" s="417"/>
      <c r="DS237" s="416"/>
      <c r="DT237" s="416"/>
      <c r="DU237" s="416"/>
      <c r="DV237" s="418"/>
      <c r="DW237" s="416"/>
      <c r="DX237" s="416"/>
      <c r="DY237" s="419"/>
      <c r="DZ237" s="419"/>
      <c r="EA237" s="420"/>
      <c r="EB237" s="313"/>
      <c r="EC237" s="329" t="s">
        <v>133</v>
      </c>
      <c r="EF237" s="330">
        <f>'Datos Mes'!$B$23</f>
        <v>7000</v>
      </c>
      <c r="EG237" s="330">
        <f t="shared" si="421"/>
        <v>0</v>
      </c>
      <c r="EH237" s="330">
        <f t="shared" si="422"/>
        <v>0</v>
      </c>
      <c r="EI237" s="330" t="e">
        <f t="shared" si="423"/>
        <v>#DIV/0!</v>
      </c>
      <c r="EJ237" s="330" t="e">
        <f t="shared" si="424"/>
        <v>#DIV/0!</v>
      </c>
      <c r="EK237" s="330">
        <f t="shared" si="425"/>
        <v>0</v>
      </c>
      <c r="EL237" s="330">
        <f t="shared" si="426"/>
        <v>0</v>
      </c>
      <c r="EM237" s="330">
        <f t="shared" si="427"/>
        <v>0</v>
      </c>
      <c r="EN237" s="330">
        <f>'Datos Mes'!$B$24*AL237</f>
        <v>0</v>
      </c>
      <c r="EO237" s="330" t="e">
        <f>IF(SUM(EH237:EN237)&gt;'Datos Mes'!$B$21,'Datos Mes'!$B$21,SUM(EH237:EN237))</f>
        <v>#DIV/0!</v>
      </c>
      <c r="EP237" s="330" t="e">
        <f>IF(SUM(EH237:EN237)&gt;'Datos Mes'!$B$21,SUM(EH237:EN237)-EO237,0)</f>
        <v>#DIV/0!</v>
      </c>
      <c r="EQ237" s="330"/>
      <c r="ER237" s="330" t="e">
        <f>LOOKUP(EO237/AL237,'Datos Mes'!$B$75:$B$82,'Datos Mes'!$C$75:$C$82)*EQ237</f>
        <v>#DIV/0!</v>
      </c>
      <c r="ES237" s="330">
        <f>'Datos Mes'!$B$25*$AQ237</f>
        <v>0</v>
      </c>
      <c r="ET237" s="330">
        <f>'Datos Mes'!$B$26*$AQ237</f>
        <v>0</v>
      </c>
      <c r="EU237" s="330">
        <f t="shared" si="428"/>
        <v>0</v>
      </c>
      <c r="EV237" s="331" t="e">
        <f t="shared" si="429"/>
        <v>#DIV/0!</v>
      </c>
      <c r="EW237" s="455" t="s">
        <v>244</v>
      </c>
      <c r="EX237" s="457"/>
      <c r="EY237" s="331" t="e">
        <f>'Datos Mes'!$B$28*EO237</f>
        <v>#DIV/0!</v>
      </c>
      <c r="EZ237" s="331" t="e">
        <f>IF(EX237*'Datos Mes'!$B$19-EY237&gt;0,EX237*'Datos Mes'!$B$19-EY237,0)</f>
        <v>#DIV/0!</v>
      </c>
      <c r="FA237" s="456" t="s">
        <v>233</v>
      </c>
      <c r="FB237" s="455" t="s">
        <v>245</v>
      </c>
      <c r="FC237" s="333"/>
      <c r="FD237" s="331" t="e">
        <f t="shared" si="430"/>
        <v>#DIV/0!</v>
      </c>
      <c r="FE237" s="331" t="e">
        <f>IF(SUM(EH237:EN237)&gt;'Datos Mes'!$B$22,'Datos Mes'!$B$22,SUM(EH237:EN237))</f>
        <v>#DIV/0!</v>
      </c>
      <c r="FF237" s="331" t="e">
        <f>FE237*'Datos Mes'!$B$30</f>
        <v>#DIV/0!</v>
      </c>
      <c r="FG237" s="331" t="e">
        <f t="shared" si="431"/>
        <v>#DIV/0!</v>
      </c>
      <c r="FH237" s="331" t="e">
        <f t="shared" si="432"/>
        <v>#DIV/0!</v>
      </c>
      <c r="FI237" s="334" t="e">
        <f>LOOKUP(FH237,'Datos Mes'!$B$54:$B$69,'Datos Mes'!$C$54:$C$69)</f>
        <v>#DIV/0!</v>
      </c>
      <c r="FJ237" s="331" t="e">
        <f>LOOKUP(FH237,'Datos Mes'!$B$54:$B$69,'Datos Mes'!$E$54:$E$69)</f>
        <v>#DIV/0!</v>
      </c>
      <c r="FK237" s="331" t="e">
        <f t="shared" si="433"/>
        <v>#DIV/0!</v>
      </c>
      <c r="FL237" s="331">
        <f t="shared" si="434"/>
        <v>0</v>
      </c>
      <c r="FM237" s="331">
        <f t="shared" si="435"/>
        <v>0</v>
      </c>
      <c r="FN237" s="331">
        <f t="shared" si="436"/>
        <v>0</v>
      </c>
      <c r="FO237" s="331" t="e">
        <f t="shared" si="437"/>
        <v>#DIV/0!</v>
      </c>
      <c r="FP237" s="331" t="e">
        <f t="shared" si="438"/>
        <v>#DIV/0!</v>
      </c>
      <c r="FQ237" s="335" t="e">
        <f t="shared" si="439"/>
        <v>#DIV/0!</v>
      </c>
      <c r="FS237" s="331" t="e">
        <f t="shared" si="440"/>
        <v>#DIV/0!</v>
      </c>
      <c r="FT237" s="331" t="e">
        <f>IF($FB237="Activo",LOOKUP($FA237,'Datos Mes'!$A$87:$A$92,'Datos Mes'!$C$87:$C$92),0)*$EO237</f>
        <v>#DIV/0!</v>
      </c>
      <c r="FU237" s="331" t="e">
        <f>IF($FB237="Activo",'Datos Mes'!$B$31,0)*$EO237</f>
        <v>#DIV/0!</v>
      </c>
      <c r="FV237" s="331" t="e">
        <f>'Datos Mes'!$B$32*$EO237</f>
        <v>#DIV/0!</v>
      </c>
      <c r="FW237" s="331" t="e">
        <f>'Datos Mes'!$D$28*$EO237</f>
        <v>#DIV/0!</v>
      </c>
      <c r="FX237" s="331" t="e">
        <f t="shared" si="441"/>
        <v>#DIV/0!</v>
      </c>
      <c r="FY237" s="331" t="e">
        <f t="shared" si="357"/>
        <v>#DIV/0!</v>
      </c>
      <c r="FZ237" s="331" t="e">
        <f t="shared" si="358"/>
        <v>#DIV/0!</v>
      </c>
      <c r="GA237" s="331">
        <f>(AS237+'Datos Mes'!B$24)*30/12</f>
        <v>9035.326086956522</v>
      </c>
      <c r="GB237" s="331" t="e">
        <f t="shared" si="442"/>
        <v>#DIV/0!</v>
      </c>
      <c r="GC237" s="331" t="e">
        <f t="shared" si="443"/>
        <v>#DIV/0!</v>
      </c>
      <c r="GD237" s="333" t="e">
        <f t="shared" si="444"/>
        <v>#DIV/0!</v>
      </c>
    </row>
    <row r="238" spans="1:186" s="329" customFormat="1" ht="15.75" customHeight="1">
      <c r="A238" s="421"/>
      <c r="B238" s="421"/>
      <c r="C238" s="311">
        <f t="shared" si="359"/>
        <v>0</v>
      </c>
      <c r="D238" s="429"/>
      <c r="E238" s="429"/>
      <c r="F238" s="429"/>
      <c r="G238" s="429"/>
      <c r="H238" s="429"/>
      <c r="I238" s="429"/>
      <c r="J238" s="429"/>
      <c r="K238" s="429"/>
      <c r="L238" s="429"/>
      <c r="M238" s="429"/>
      <c r="N238" s="429"/>
      <c r="O238" s="429"/>
      <c r="P238" s="429"/>
      <c r="Q238" s="429"/>
      <c r="R238" s="312"/>
      <c r="S238" s="430"/>
      <c r="T238" s="429"/>
      <c r="U238" s="429"/>
      <c r="V238" s="429"/>
      <c r="W238" s="429"/>
      <c r="X238" s="429"/>
      <c r="Y238" s="429"/>
      <c r="Z238" s="429"/>
      <c r="AA238" s="429"/>
      <c r="AB238" s="429"/>
      <c r="AC238" s="429"/>
      <c r="AD238" s="429"/>
      <c r="AE238" s="429"/>
      <c r="AF238" s="429"/>
      <c r="AG238" s="429"/>
      <c r="AH238" s="429"/>
      <c r="AI238" s="431"/>
      <c r="AJ238" s="328"/>
      <c r="AK238" s="314">
        <f t="shared" si="403"/>
        <v>0</v>
      </c>
      <c r="AL238" s="469">
        <f t="shared" si="404"/>
        <v>0</v>
      </c>
      <c r="AM238" s="469">
        <f t="shared" si="405"/>
        <v>0</v>
      </c>
      <c r="AN238" s="470">
        <f t="shared" si="406"/>
        <v>0</v>
      </c>
      <c r="AO238" s="469">
        <f t="shared" si="355"/>
        <v>0</v>
      </c>
      <c r="AP238" s="469">
        <f t="shared" si="356"/>
        <v>0</v>
      </c>
      <c r="AQ238" s="471">
        <f t="shared" si="407"/>
        <v>0</v>
      </c>
      <c r="AR238" s="472">
        <f t="shared" si="360"/>
        <v>0</v>
      </c>
      <c r="AS238" s="422"/>
      <c r="AT238" s="423">
        <f t="shared" si="408"/>
        <v>0</v>
      </c>
      <c r="AU238" s="422"/>
      <c r="AV238" s="315">
        <f t="shared" si="409"/>
        <v>0</v>
      </c>
      <c r="AW238" s="422"/>
      <c r="AX238" s="422"/>
      <c r="AY238" s="315">
        <f t="shared" si="410"/>
        <v>0</v>
      </c>
      <c r="AZ238" s="315">
        <f>(AQ238)*'Datos Mes'!$B$27+DB238</f>
        <v>0</v>
      </c>
      <c r="BA238" s="421"/>
      <c r="BB238" s="427"/>
      <c r="BC238" s="438"/>
      <c r="BF238" s="473"/>
      <c r="BG238" s="317">
        <f>(COUNTIF($D238:$AI238,"LL")+DL238)*(AS238-'Datos Mes'!$B$23)</f>
        <v>0</v>
      </c>
      <c r="BH238" s="474">
        <f t="shared" si="411"/>
        <v>0</v>
      </c>
      <c r="BI238" s="402"/>
      <c r="BJ238" s="403"/>
      <c r="BK238" s="403"/>
      <c r="BL238" s="403"/>
      <c r="BM238" s="403"/>
      <c r="BN238" s="403"/>
      <c r="BO238" s="403"/>
      <c r="BP238" s="403"/>
      <c r="BQ238" s="403"/>
      <c r="BR238" s="403"/>
      <c r="BS238" s="403"/>
      <c r="BT238" s="404"/>
      <c r="BU238" s="404"/>
      <c r="BV238" s="404"/>
      <c r="BW238" s="405"/>
      <c r="BX238" s="406"/>
      <c r="BY238" s="403"/>
      <c r="BZ238" s="403"/>
      <c r="CA238" s="407"/>
      <c r="CB238" s="407"/>
      <c r="CC238" s="408"/>
      <c r="CD238" s="408"/>
      <c r="CE238" s="408"/>
      <c r="CF238" s="408"/>
      <c r="CG238" s="408"/>
      <c r="CH238" s="407"/>
      <c r="CI238" s="407"/>
      <c r="CJ238" s="408"/>
      <c r="CK238" s="408"/>
      <c r="CL238" s="408"/>
      <c r="CM238" s="408"/>
      <c r="CN238" s="408"/>
      <c r="CO238" s="407"/>
      <c r="CP238" s="409"/>
      <c r="CQ238" s="410"/>
      <c r="CR238" s="411"/>
      <c r="CS238" s="410"/>
      <c r="CT238" s="410"/>
      <c r="CU238" s="410"/>
      <c r="CV238" s="410"/>
      <c r="CW238" s="410"/>
      <c r="CX238" s="404"/>
      <c r="CY238" s="404"/>
      <c r="CZ238" s="320">
        <f t="shared" si="412"/>
        <v>0</v>
      </c>
      <c r="DA238" s="321"/>
      <c r="DB238" s="414"/>
      <c r="DC238" s="322">
        <f t="shared" si="413"/>
        <v>0</v>
      </c>
      <c r="DD238" s="413"/>
      <c r="DE238" s="414"/>
      <c r="DF238" s="323">
        <f t="shared" si="414"/>
        <v>0</v>
      </c>
      <c r="DG238" s="323">
        <f t="shared" si="415"/>
        <v>0</v>
      </c>
      <c r="DH238" s="324">
        <f t="shared" si="416"/>
        <v>0</v>
      </c>
      <c r="DI238" s="325">
        <f t="shared" si="417"/>
        <v>0</v>
      </c>
      <c r="DJ238" s="177"/>
      <c r="DK238" s="315">
        <f t="shared" si="418"/>
        <v>0</v>
      </c>
      <c r="DL238" s="315">
        <f t="shared" si="419"/>
        <v>0</v>
      </c>
      <c r="DM238" s="315">
        <f t="shared" si="420"/>
        <v>0</v>
      </c>
      <c r="DN238" s="415"/>
      <c r="DO238" s="416"/>
      <c r="DP238" s="416"/>
      <c r="DQ238" s="416"/>
      <c r="DR238" s="417"/>
      <c r="DS238" s="416"/>
      <c r="DT238" s="416"/>
      <c r="DU238" s="416"/>
      <c r="DV238" s="418"/>
      <c r="DW238" s="416"/>
      <c r="DX238" s="416"/>
      <c r="DY238" s="419"/>
      <c r="DZ238" s="419"/>
      <c r="EA238" s="420"/>
      <c r="EB238" s="313"/>
      <c r="EC238" s="329" t="s">
        <v>133</v>
      </c>
      <c r="EF238" s="330">
        <f>'Datos Mes'!$B$23</f>
        <v>7000</v>
      </c>
      <c r="EG238" s="330">
        <f t="shared" si="421"/>
        <v>0</v>
      </c>
      <c r="EH238" s="330">
        <f t="shared" si="422"/>
        <v>0</v>
      </c>
      <c r="EI238" s="330" t="e">
        <f t="shared" si="423"/>
        <v>#DIV/0!</v>
      </c>
      <c r="EJ238" s="330" t="e">
        <f t="shared" si="424"/>
        <v>#DIV/0!</v>
      </c>
      <c r="EK238" s="330">
        <f t="shared" si="425"/>
        <v>0</v>
      </c>
      <c r="EL238" s="330">
        <f t="shared" si="426"/>
        <v>0</v>
      </c>
      <c r="EM238" s="330">
        <f t="shared" si="427"/>
        <v>0</v>
      </c>
      <c r="EN238" s="330">
        <f>'Datos Mes'!$B$24*AL238</f>
        <v>0</v>
      </c>
      <c r="EO238" s="330" t="e">
        <f>IF(SUM(EH238:EN238)&gt;'Datos Mes'!$B$21,'Datos Mes'!$B$21,SUM(EH238:EN238))</f>
        <v>#DIV/0!</v>
      </c>
      <c r="EP238" s="330" t="e">
        <f>IF(SUM(EH238:EN238)&gt;'Datos Mes'!$B$21,SUM(EH238:EN238)-EO238,0)</f>
        <v>#DIV/0!</v>
      </c>
      <c r="EQ238" s="330"/>
      <c r="ER238" s="330" t="e">
        <f>LOOKUP(EO238/AL238,'Datos Mes'!$B$75:$B$82,'Datos Mes'!$C$75:$C$82)*EQ238</f>
        <v>#DIV/0!</v>
      </c>
      <c r="ES238" s="330">
        <f>'Datos Mes'!$B$25*$AQ238</f>
        <v>0</v>
      </c>
      <c r="ET238" s="330">
        <f>'Datos Mes'!$B$26*$AQ238</f>
        <v>0</v>
      </c>
      <c r="EU238" s="330">
        <f t="shared" si="428"/>
        <v>0</v>
      </c>
      <c r="EV238" s="331" t="e">
        <f t="shared" si="429"/>
        <v>#DIV/0!</v>
      </c>
      <c r="EW238" s="455" t="s">
        <v>244</v>
      </c>
      <c r="EX238" s="457"/>
      <c r="EY238" s="331" t="e">
        <f>'Datos Mes'!$B$28*EO238</f>
        <v>#DIV/0!</v>
      </c>
      <c r="EZ238" s="331" t="e">
        <f>IF(EX238*'Datos Mes'!$B$19-EY238&gt;0,EX238*'Datos Mes'!$B$19-EY238,0)</f>
        <v>#DIV/0!</v>
      </c>
      <c r="FA238" s="456" t="s">
        <v>233</v>
      </c>
      <c r="FB238" s="455" t="s">
        <v>245</v>
      </c>
      <c r="FC238" s="333"/>
      <c r="FD238" s="331" t="e">
        <f t="shared" si="430"/>
        <v>#DIV/0!</v>
      </c>
      <c r="FE238" s="331" t="e">
        <f>IF(SUM(EH238:EN238)&gt;'Datos Mes'!$B$22,'Datos Mes'!$B$22,SUM(EH238:EN238))</f>
        <v>#DIV/0!</v>
      </c>
      <c r="FF238" s="331" t="e">
        <f>FE238*'Datos Mes'!$B$30</f>
        <v>#DIV/0!</v>
      </c>
      <c r="FG238" s="331" t="e">
        <f t="shared" si="431"/>
        <v>#DIV/0!</v>
      </c>
      <c r="FH238" s="331" t="e">
        <f t="shared" si="432"/>
        <v>#DIV/0!</v>
      </c>
      <c r="FI238" s="334" t="e">
        <f>LOOKUP(FH238,'Datos Mes'!$B$54:$B$69,'Datos Mes'!$C$54:$C$69)</f>
        <v>#DIV/0!</v>
      </c>
      <c r="FJ238" s="331" t="e">
        <f>LOOKUP(FH238,'Datos Mes'!$B$54:$B$69,'Datos Mes'!$E$54:$E$69)</f>
        <v>#DIV/0!</v>
      </c>
      <c r="FK238" s="331" t="e">
        <f t="shared" si="433"/>
        <v>#DIV/0!</v>
      </c>
      <c r="FL238" s="331">
        <f t="shared" si="434"/>
        <v>0</v>
      </c>
      <c r="FM238" s="331">
        <f t="shared" si="435"/>
        <v>0</v>
      </c>
      <c r="FN238" s="331">
        <f t="shared" si="436"/>
        <v>0</v>
      </c>
      <c r="FO238" s="331" t="e">
        <f t="shared" si="437"/>
        <v>#DIV/0!</v>
      </c>
      <c r="FP238" s="331" t="e">
        <f t="shared" si="438"/>
        <v>#DIV/0!</v>
      </c>
      <c r="FQ238" s="335" t="e">
        <f t="shared" si="439"/>
        <v>#DIV/0!</v>
      </c>
      <c r="FS238" s="331" t="e">
        <f t="shared" si="440"/>
        <v>#DIV/0!</v>
      </c>
      <c r="FT238" s="331" t="e">
        <f>IF($FB238="Activo",LOOKUP($FA238,'Datos Mes'!$A$87:$A$92,'Datos Mes'!$C$87:$C$92),0)*$EO238</f>
        <v>#DIV/0!</v>
      </c>
      <c r="FU238" s="331" t="e">
        <f>IF($FB238="Activo",'Datos Mes'!$B$31,0)*$EO238</f>
        <v>#DIV/0!</v>
      </c>
      <c r="FV238" s="331" t="e">
        <f>'Datos Mes'!$B$32*$EO238</f>
        <v>#DIV/0!</v>
      </c>
      <c r="FW238" s="331" t="e">
        <f>'Datos Mes'!$D$28*$EO238</f>
        <v>#DIV/0!</v>
      </c>
      <c r="FX238" s="331" t="e">
        <f t="shared" si="441"/>
        <v>#DIV/0!</v>
      </c>
      <c r="FY238" s="331" t="e">
        <f t="shared" si="357"/>
        <v>#DIV/0!</v>
      </c>
      <c r="FZ238" s="331" t="e">
        <f t="shared" si="358"/>
        <v>#DIV/0!</v>
      </c>
      <c r="GA238" s="331">
        <f>(AS238+'Datos Mes'!B$24)*30/12</f>
        <v>9035.326086956522</v>
      </c>
      <c r="GB238" s="331" t="e">
        <f t="shared" si="442"/>
        <v>#DIV/0!</v>
      </c>
      <c r="GC238" s="331" t="e">
        <f t="shared" si="443"/>
        <v>#DIV/0!</v>
      </c>
      <c r="GD238" s="333" t="e">
        <f t="shared" si="444"/>
        <v>#DIV/0!</v>
      </c>
    </row>
    <row r="239" spans="1:186" s="329" customFormat="1" ht="15.75" customHeight="1">
      <c r="A239" s="421"/>
      <c r="B239" s="421"/>
      <c r="C239" s="311">
        <f t="shared" si="359"/>
        <v>0</v>
      </c>
      <c r="D239" s="429"/>
      <c r="E239" s="429"/>
      <c r="F239" s="429"/>
      <c r="G239" s="429"/>
      <c r="H239" s="429"/>
      <c r="I239" s="429"/>
      <c r="J239" s="429"/>
      <c r="K239" s="429"/>
      <c r="L239" s="429"/>
      <c r="M239" s="429"/>
      <c r="N239" s="429"/>
      <c r="O239" s="429"/>
      <c r="P239" s="429"/>
      <c r="Q239" s="429"/>
      <c r="R239" s="312"/>
      <c r="S239" s="430"/>
      <c r="T239" s="429"/>
      <c r="U239" s="429"/>
      <c r="V239" s="429"/>
      <c r="W239" s="429"/>
      <c r="X239" s="429"/>
      <c r="Y239" s="429"/>
      <c r="Z239" s="429"/>
      <c r="AA239" s="429"/>
      <c r="AB239" s="429"/>
      <c r="AC239" s="429"/>
      <c r="AD239" s="429"/>
      <c r="AE239" s="429"/>
      <c r="AF239" s="429"/>
      <c r="AG239" s="429"/>
      <c r="AH239" s="429"/>
      <c r="AI239" s="431"/>
      <c r="AJ239" s="328"/>
      <c r="AK239" s="314">
        <f t="shared" si="403"/>
        <v>0</v>
      </c>
      <c r="AL239" s="469">
        <f t="shared" si="404"/>
        <v>0</v>
      </c>
      <c r="AM239" s="469">
        <f t="shared" si="405"/>
        <v>0</v>
      </c>
      <c r="AN239" s="470">
        <f t="shared" si="406"/>
        <v>0</v>
      </c>
      <c r="AO239" s="469">
        <f t="shared" si="355"/>
        <v>0</v>
      </c>
      <c r="AP239" s="469">
        <f t="shared" si="356"/>
        <v>0</v>
      </c>
      <c r="AQ239" s="471">
        <f t="shared" si="407"/>
        <v>0</v>
      </c>
      <c r="AR239" s="472">
        <f t="shared" si="360"/>
        <v>0</v>
      </c>
      <c r="AS239" s="422"/>
      <c r="AT239" s="423">
        <f t="shared" si="408"/>
        <v>0</v>
      </c>
      <c r="AU239" s="422"/>
      <c r="AV239" s="315">
        <f t="shared" si="409"/>
        <v>0</v>
      </c>
      <c r="AW239" s="422"/>
      <c r="AX239" s="422"/>
      <c r="AY239" s="315">
        <f t="shared" si="410"/>
        <v>0</v>
      </c>
      <c r="AZ239" s="315">
        <f>(AQ239)*'Datos Mes'!$B$27+DB239</f>
        <v>0</v>
      </c>
      <c r="BA239" s="421"/>
      <c r="BB239" s="427"/>
      <c r="BC239" s="438"/>
      <c r="BF239" s="473"/>
      <c r="BG239" s="317">
        <f>(COUNTIF($D239:$AI239,"LL")+DL239)*(AS239-'Datos Mes'!$B$23)</f>
        <v>0</v>
      </c>
      <c r="BH239" s="474">
        <f t="shared" si="411"/>
        <v>0</v>
      </c>
      <c r="BI239" s="402"/>
      <c r="BJ239" s="403"/>
      <c r="BK239" s="403"/>
      <c r="BL239" s="403"/>
      <c r="BM239" s="403"/>
      <c r="BN239" s="403"/>
      <c r="BO239" s="403"/>
      <c r="BP239" s="403"/>
      <c r="BQ239" s="403"/>
      <c r="BR239" s="403"/>
      <c r="BS239" s="403"/>
      <c r="BT239" s="404"/>
      <c r="BU239" s="404"/>
      <c r="BV239" s="404"/>
      <c r="BW239" s="405"/>
      <c r="BX239" s="406"/>
      <c r="BY239" s="403"/>
      <c r="BZ239" s="403"/>
      <c r="CA239" s="407"/>
      <c r="CB239" s="407"/>
      <c r="CC239" s="408"/>
      <c r="CD239" s="408"/>
      <c r="CE239" s="408"/>
      <c r="CF239" s="408"/>
      <c r="CG239" s="408"/>
      <c r="CH239" s="407"/>
      <c r="CI239" s="407"/>
      <c r="CJ239" s="408"/>
      <c r="CK239" s="408"/>
      <c r="CL239" s="408"/>
      <c r="CM239" s="408"/>
      <c r="CN239" s="408"/>
      <c r="CO239" s="407"/>
      <c r="CP239" s="409"/>
      <c r="CQ239" s="410"/>
      <c r="CR239" s="411"/>
      <c r="CS239" s="410"/>
      <c r="CT239" s="410"/>
      <c r="CU239" s="410"/>
      <c r="CV239" s="410"/>
      <c r="CW239" s="410"/>
      <c r="CX239" s="404"/>
      <c r="CY239" s="404"/>
      <c r="CZ239" s="320">
        <f t="shared" si="412"/>
        <v>0</v>
      </c>
      <c r="DA239" s="321"/>
      <c r="DB239" s="414"/>
      <c r="DC239" s="322">
        <f t="shared" si="413"/>
        <v>0</v>
      </c>
      <c r="DD239" s="413"/>
      <c r="DE239" s="414"/>
      <c r="DF239" s="323">
        <f t="shared" si="414"/>
        <v>0</v>
      </c>
      <c r="DG239" s="323">
        <f t="shared" si="415"/>
        <v>0</v>
      </c>
      <c r="DH239" s="324">
        <f t="shared" si="416"/>
        <v>0</v>
      </c>
      <c r="DI239" s="325">
        <f t="shared" si="417"/>
        <v>0</v>
      </c>
      <c r="DJ239" s="177"/>
      <c r="DK239" s="315">
        <f t="shared" si="418"/>
        <v>0</v>
      </c>
      <c r="DL239" s="315">
        <f t="shared" si="419"/>
        <v>0</v>
      </c>
      <c r="DM239" s="315">
        <f t="shared" si="420"/>
        <v>0</v>
      </c>
      <c r="DN239" s="415"/>
      <c r="DO239" s="416"/>
      <c r="DP239" s="416"/>
      <c r="DQ239" s="416"/>
      <c r="DR239" s="417"/>
      <c r="DS239" s="416"/>
      <c r="DT239" s="416"/>
      <c r="DU239" s="416"/>
      <c r="DV239" s="418"/>
      <c r="DW239" s="416"/>
      <c r="DX239" s="416"/>
      <c r="DY239" s="419"/>
      <c r="DZ239" s="419"/>
      <c r="EA239" s="420"/>
      <c r="EB239" s="313"/>
      <c r="EC239" s="329" t="s">
        <v>133</v>
      </c>
      <c r="EF239" s="330">
        <f>'Datos Mes'!$B$23</f>
        <v>7000</v>
      </c>
      <c r="EG239" s="330">
        <f t="shared" si="421"/>
        <v>0</v>
      </c>
      <c r="EH239" s="330">
        <f t="shared" si="422"/>
        <v>0</v>
      </c>
      <c r="EI239" s="330" t="e">
        <f t="shared" si="423"/>
        <v>#DIV/0!</v>
      </c>
      <c r="EJ239" s="330" t="e">
        <f t="shared" si="424"/>
        <v>#DIV/0!</v>
      </c>
      <c r="EK239" s="330">
        <f t="shared" si="425"/>
        <v>0</v>
      </c>
      <c r="EL239" s="330">
        <f t="shared" si="426"/>
        <v>0</v>
      </c>
      <c r="EM239" s="330">
        <f t="shared" si="427"/>
        <v>0</v>
      </c>
      <c r="EN239" s="330">
        <f>'Datos Mes'!$B$24*AL239</f>
        <v>0</v>
      </c>
      <c r="EO239" s="330" t="e">
        <f>IF(SUM(EH239:EN239)&gt;'Datos Mes'!$B$21,'Datos Mes'!$B$21,SUM(EH239:EN239))</f>
        <v>#DIV/0!</v>
      </c>
      <c r="EP239" s="330" t="e">
        <f>IF(SUM(EH239:EN239)&gt;'Datos Mes'!$B$21,SUM(EH239:EN239)-EO239,0)</f>
        <v>#DIV/0!</v>
      </c>
      <c r="EQ239" s="330"/>
      <c r="ER239" s="330" t="e">
        <f>LOOKUP(EO239/AL239,'Datos Mes'!$B$75:$B$82,'Datos Mes'!$C$75:$C$82)*EQ239</f>
        <v>#DIV/0!</v>
      </c>
      <c r="ES239" s="330">
        <f>'Datos Mes'!$B$25*$AQ239</f>
        <v>0</v>
      </c>
      <c r="ET239" s="330">
        <f>'Datos Mes'!$B$26*$AQ239</f>
        <v>0</v>
      </c>
      <c r="EU239" s="330">
        <f t="shared" si="428"/>
        <v>0</v>
      </c>
      <c r="EV239" s="331" t="e">
        <f t="shared" si="429"/>
        <v>#DIV/0!</v>
      </c>
      <c r="EW239" s="455" t="s">
        <v>244</v>
      </c>
      <c r="EX239" s="457"/>
      <c r="EY239" s="331" t="e">
        <f>'Datos Mes'!$B$28*EO239</f>
        <v>#DIV/0!</v>
      </c>
      <c r="EZ239" s="331" t="e">
        <f>IF(EX239*'Datos Mes'!$B$19-EY239&gt;0,EX239*'Datos Mes'!$B$19-EY239,0)</f>
        <v>#DIV/0!</v>
      </c>
      <c r="FA239" s="456" t="s">
        <v>233</v>
      </c>
      <c r="FB239" s="455" t="s">
        <v>245</v>
      </c>
      <c r="FC239" s="333"/>
      <c r="FD239" s="331" t="e">
        <f t="shared" si="430"/>
        <v>#DIV/0!</v>
      </c>
      <c r="FE239" s="331" t="e">
        <f>IF(SUM(EH239:EN239)&gt;'Datos Mes'!$B$22,'Datos Mes'!$B$22,SUM(EH239:EN239))</f>
        <v>#DIV/0!</v>
      </c>
      <c r="FF239" s="331" t="e">
        <f>FE239*'Datos Mes'!$B$30</f>
        <v>#DIV/0!</v>
      </c>
      <c r="FG239" s="331" t="e">
        <f t="shared" si="431"/>
        <v>#DIV/0!</v>
      </c>
      <c r="FH239" s="331" t="e">
        <f t="shared" si="432"/>
        <v>#DIV/0!</v>
      </c>
      <c r="FI239" s="334" t="e">
        <f>LOOKUP(FH239,'Datos Mes'!$B$54:$B$69,'Datos Mes'!$C$54:$C$69)</f>
        <v>#DIV/0!</v>
      </c>
      <c r="FJ239" s="331" t="e">
        <f>LOOKUP(FH239,'Datos Mes'!$B$54:$B$69,'Datos Mes'!$E$54:$E$69)</f>
        <v>#DIV/0!</v>
      </c>
      <c r="FK239" s="331" t="e">
        <f t="shared" si="433"/>
        <v>#DIV/0!</v>
      </c>
      <c r="FL239" s="331">
        <f t="shared" si="434"/>
        <v>0</v>
      </c>
      <c r="FM239" s="331">
        <f t="shared" si="435"/>
        <v>0</v>
      </c>
      <c r="FN239" s="331">
        <f t="shared" si="436"/>
        <v>0</v>
      </c>
      <c r="FO239" s="331" t="e">
        <f t="shared" si="437"/>
        <v>#DIV/0!</v>
      </c>
      <c r="FP239" s="331" t="e">
        <f t="shared" si="438"/>
        <v>#DIV/0!</v>
      </c>
      <c r="FQ239" s="335" t="e">
        <f t="shared" si="439"/>
        <v>#DIV/0!</v>
      </c>
      <c r="FS239" s="331" t="e">
        <f t="shared" si="440"/>
        <v>#DIV/0!</v>
      </c>
      <c r="FT239" s="331" t="e">
        <f>IF($FB239="Activo",LOOKUP($FA239,'Datos Mes'!$A$87:$A$92,'Datos Mes'!$C$87:$C$92),0)*$EO239</f>
        <v>#DIV/0!</v>
      </c>
      <c r="FU239" s="331" t="e">
        <f>IF($FB239="Activo",'Datos Mes'!$B$31,0)*$EO239</f>
        <v>#DIV/0!</v>
      </c>
      <c r="FV239" s="331" t="e">
        <f>'Datos Mes'!$B$32*$EO239</f>
        <v>#DIV/0!</v>
      </c>
      <c r="FW239" s="331" t="e">
        <f>'Datos Mes'!$D$28*$EO239</f>
        <v>#DIV/0!</v>
      </c>
      <c r="FX239" s="331" t="e">
        <f t="shared" si="441"/>
        <v>#DIV/0!</v>
      </c>
      <c r="FY239" s="331" t="e">
        <f t="shared" si="357"/>
        <v>#DIV/0!</v>
      </c>
      <c r="FZ239" s="331" t="e">
        <f t="shared" si="358"/>
        <v>#DIV/0!</v>
      </c>
      <c r="GA239" s="331">
        <f>(AS239+'Datos Mes'!B$24)*30/12</f>
        <v>9035.326086956522</v>
      </c>
      <c r="GB239" s="331" t="e">
        <f t="shared" si="442"/>
        <v>#DIV/0!</v>
      </c>
      <c r="GC239" s="331" t="e">
        <f t="shared" si="443"/>
        <v>#DIV/0!</v>
      </c>
      <c r="GD239" s="333" t="e">
        <f t="shared" si="444"/>
        <v>#DIV/0!</v>
      </c>
    </row>
    <row r="240" spans="1:186" s="329" customFormat="1" ht="15.75" customHeight="1">
      <c r="A240" s="421"/>
      <c r="B240" s="421"/>
      <c r="C240" s="311">
        <f t="shared" si="359"/>
        <v>0</v>
      </c>
      <c r="D240" s="429"/>
      <c r="E240" s="429"/>
      <c r="F240" s="429"/>
      <c r="G240" s="429"/>
      <c r="H240" s="429"/>
      <c r="I240" s="429"/>
      <c r="J240" s="429"/>
      <c r="K240" s="429"/>
      <c r="L240" s="429"/>
      <c r="M240" s="429"/>
      <c r="N240" s="429"/>
      <c r="O240" s="429"/>
      <c r="P240" s="429"/>
      <c r="Q240" s="429"/>
      <c r="R240" s="312"/>
      <c r="S240" s="430"/>
      <c r="T240" s="429"/>
      <c r="U240" s="429"/>
      <c r="V240" s="429"/>
      <c r="W240" s="429"/>
      <c r="X240" s="429"/>
      <c r="Y240" s="429"/>
      <c r="Z240" s="429"/>
      <c r="AA240" s="429"/>
      <c r="AB240" s="429"/>
      <c r="AC240" s="429"/>
      <c r="AD240" s="429"/>
      <c r="AE240" s="429"/>
      <c r="AF240" s="429"/>
      <c r="AG240" s="429"/>
      <c r="AH240" s="429"/>
      <c r="AI240" s="431"/>
      <c r="AJ240" s="328"/>
      <c r="AK240" s="314">
        <f t="shared" si="403"/>
        <v>0</v>
      </c>
      <c r="AL240" s="469">
        <f t="shared" si="404"/>
        <v>0</v>
      </c>
      <c r="AM240" s="469">
        <f t="shared" si="405"/>
        <v>0</v>
      </c>
      <c r="AN240" s="470">
        <f t="shared" si="406"/>
        <v>0</v>
      </c>
      <c r="AO240" s="469">
        <f t="shared" si="355"/>
        <v>0</v>
      </c>
      <c r="AP240" s="469">
        <f t="shared" si="356"/>
        <v>0</v>
      </c>
      <c r="AQ240" s="471">
        <f t="shared" si="407"/>
        <v>0</v>
      </c>
      <c r="AR240" s="472">
        <f t="shared" si="360"/>
        <v>0</v>
      </c>
      <c r="AS240" s="422"/>
      <c r="AT240" s="423">
        <f t="shared" si="408"/>
        <v>0</v>
      </c>
      <c r="AU240" s="422"/>
      <c r="AV240" s="315">
        <f t="shared" si="409"/>
        <v>0</v>
      </c>
      <c r="AW240" s="422"/>
      <c r="AX240" s="422"/>
      <c r="AY240" s="315">
        <f t="shared" si="410"/>
        <v>0</v>
      </c>
      <c r="AZ240" s="315">
        <f>(AQ240)*'Datos Mes'!$B$27+DB240</f>
        <v>0</v>
      </c>
      <c r="BA240" s="421"/>
      <c r="BB240" s="427"/>
      <c r="BC240" s="438"/>
      <c r="BF240" s="473"/>
      <c r="BG240" s="317">
        <f>(COUNTIF($D240:$AI240,"LL")+DL240)*(AS240-'Datos Mes'!$B$23)</f>
        <v>0</v>
      </c>
      <c r="BH240" s="474">
        <f t="shared" si="411"/>
        <v>0</v>
      </c>
      <c r="BI240" s="402"/>
      <c r="BJ240" s="403"/>
      <c r="BK240" s="403"/>
      <c r="BL240" s="403"/>
      <c r="BM240" s="403"/>
      <c r="BN240" s="403"/>
      <c r="BO240" s="403"/>
      <c r="BP240" s="403"/>
      <c r="BQ240" s="403"/>
      <c r="BR240" s="403"/>
      <c r="BS240" s="403"/>
      <c r="BT240" s="404"/>
      <c r="BU240" s="404"/>
      <c r="BV240" s="404"/>
      <c r="BW240" s="405"/>
      <c r="BX240" s="406"/>
      <c r="BY240" s="403"/>
      <c r="BZ240" s="403"/>
      <c r="CA240" s="407"/>
      <c r="CB240" s="407"/>
      <c r="CC240" s="408"/>
      <c r="CD240" s="408"/>
      <c r="CE240" s="408"/>
      <c r="CF240" s="408"/>
      <c r="CG240" s="408"/>
      <c r="CH240" s="407"/>
      <c r="CI240" s="407"/>
      <c r="CJ240" s="408"/>
      <c r="CK240" s="408"/>
      <c r="CL240" s="408"/>
      <c r="CM240" s="408"/>
      <c r="CN240" s="408"/>
      <c r="CO240" s="407"/>
      <c r="CP240" s="409"/>
      <c r="CQ240" s="410"/>
      <c r="CR240" s="411"/>
      <c r="CS240" s="410"/>
      <c r="CT240" s="410"/>
      <c r="CU240" s="410"/>
      <c r="CV240" s="410"/>
      <c r="CW240" s="410"/>
      <c r="CX240" s="404"/>
      <c r="CY240" s="404"/>
      <c r="CZ240" s="320">
        <f t="shared" si="412"/>
        <v>0</v>
      </c>
      <c r="DA240" s="321"/>
      <c r="DB240" s="414"/>
      <c r="DC240" s="322">
        <f t="shared" si="413"/>
        <v>0</v>
      </c>
      <c r="DD240" s="413"/>
      <c r="DE240" s="414"/>
      <c r="DF240" s="323">
        <f t="shared" si="414"/>
        <v>0</v>
      </c>
      <c r="DG240" s="323">
        <f t="shared" si="415"/>
        <v>0</v>
      </c>
      <c r="DH240" s="324">
        <f t="shared" si="416"/>
        <v>0</v>
      </c>
      <c r="DI240" s="325">
        <f t="shared" si="417"/>
        <v>0</v>
      </c>
      <c r="DJ240" s="177"/>
      <c r="DK240" s="315">
        <f t="shared" si="418"/>
        <v>0</v>
      </c>
      <c r="DL240" s="315">
        <f t="shared" si="419"/>
        <v>0</v>
      </c>
      <c r="DM240" s="315">
        <f t="shared" si="420"/>
        <v>0</v>
      </c>
      <c r="DN240" s="415"/>
      <c r="DO240" s="416"/>
      <c r="DP240" s="416"/>
      <c r="DQ240" s="416"/>
      <c r="DR240" s="417"/>
      <c r="DS240" s="416"/>
      <c r="DT240" s="416"/>
      <c r="DU240" s="416"/>
      <c r="DV240" s="418"/>
      <c r="DW240" s="416"/>
      <c r="DX240" s="416"/>
      <c r="DY240" s="419"/>
      <c r="DZ240" s="419"/>
      <c r="EA240" s="420"/>
      <c r="EB240" s="313"/>
      <c r="EC240" s="329" t="s">
        <v>133</v>
      </c>
      <c r="EF240" s="330">
        <f>'Datos Mes'!$B$23</f>
        <v>7000</v>
      </c>
      <c r="EG240" s="330">
        <f t="shared" si="421"/>
        <v>0</v>
      </c>
      <c r="EH240" s="330">
        <f t="shared" si="422"/>
        <v>0</v>
      </c>
      <c r="EI240" s="330" t="e">
        <f t="shared" si="423"/>
        <v>#DIV/0!</v>
      </c>
      <c r="EJ240" s="330" t="e">
        <f t="shared" si="424"/>
        <v>#DIV/0!</v>
      </c>
      <c r="EK240" s="330">
        <f t="shared" si="425"/>
        <v>0</v>
      </c>
      <c r="EL240" s="330">
        <f t="shared" si="426"/>
        <v>0</v>
      </c>
      <c r="EM240" s="330">
        <f t="shared" si="427"/>
        <v>0</v>
      </c>
      <c r="EN240" s="330">
        <f>'Datos Mes'!$B$24*AL240</f>
        <v>0</v>
      </c>
      <c r="EO240" s="330" t="e">
        <f>IF(SUM(EH240:EN240)&gt;'Datos Mes'!$B$21,'Datos Mes'!$B$21,SUM(EH240:EN240))</f>
        <v>#DIV/0!</v>
      </c>
      <c r="EP240" s="330" t="e">
        <f>IF(SUM(EH240:EN240)&gt;'Datos Mes'!$B$21,SUM(EH240:EN240)-EO240,0)</f>
        <v>#DIV/0!</v>
      </c>
      <c r="EQ240" s="330"/>
      <c r="ER240" s="330" t="e">
        <f>LOOKUP(EO240/AL240,'Datos Mes'!$B$75:$B$82,'Datos Mes'!$C$75:$C$82)*EQ240</f>
        <v>#DIV/0!</v>
      </c>
      <c r="ES240" s="330">
        <f>'Datos Mes'!$B$25*$AQ240</f>
        <v>0</v>
      </c>
      <c r="ET240" s="330">
        <f>'Datos Mes'!$B$26*$AQ240</f>
        <v>0</v>
      </c>
      <c r="EU240" s="330">
        <f t="shared" si="428"/>
        <v>0</v>
      </c>
      <c r="EV240" s="331" t="e">
        <f t="shared" si="429"/>
        <v>#DIV/0!</v>
      </c>
      <c r="EW240" s="455" t="s">
        <v>244</v>
      </c>
      <c r="EX240" s="457"/>
      <c r="EY240" s="331" t="e">
        <f>'Datos Mes'!$B$28*EO240</f>
        <v>#DIV/0!</v>
      </c>
      <c r="EZ240" s="331" t="e">
        <f>IF(EX240*'Datos Mes'!$B$19-EY240&gt;0,EX240*'Datos Mes'!$B$19-EY240,0)</f>
        <v>#DIV/0!</v>
      </c>
      <c r="FA240" s="456" t="s">
        <v>233</v>
      </c>
      <c r="FB240" s="455" t="s">
        <v>245</v>
      </c>
      <c r="FC240" s="333"/>
      <c r="FD240" s="331" t="e">
        <f t="shared" si="430"/>
        <v>#DIV/0!</v>
      </c>
      <c r="FE240" s="331" t="e">
        <f>IF(SUM(EH240:EN240)&gt;'Datos Mes'!$B$22,'Datos Mes'!$B$22,SUM(EH240:EN240))</f>
        <v>#DIV/0!</v>
      </c>
      <c r="FF240" s="331" t="e">
        <f>FE240*'Datos Mes'!$B$30</f>
        <v>#DIV/0!</v>
      </c>
      <c r="FG240" s="331" t="e">
        <f t="shared" si="431"/>
        <v>#DIV/0!</v>
      </c>
      <c r="FH240" s="331" t="e">
        <f t="shared" si="432"/>
        <v>#DIV/0!</v>
      </c>
      <c r="FI240" s="334" t="e">
        <f>LOOKUP(FH240,'Datos Mes'!$B$54:$B$69,'Datos Mes'!$C$54:$C$69)</f>
        <v>#DIV/0!</v>
      </c>
      <c r="FJ240" s="331" t="e">
        <f>LOOKUP(FH240,'Datos Mes'!$B$54:$B$69,'Datos Mes'!$E$54:$E$69)</f>
        <v>#DIV/0!</v>
      </c>
      <c r="FK240" s="331" t="e">
        <f t="shared" si="433"/>
        <v>#DIV/0!</v>
      </c>
      <c r="FL240" s="331">
        <f t="shared" si="434"/>
        <v>0</v>
      </c>
      <c r="FM240" s="331">
        <f t="shared" si="435"/>
        <v>0</v>
      </c>
      <c r="FN240" s="331">
        <f t="shared" si="436"/>
        <v>0</v>
      </c>
      <c r="FO240" s="331" t="e">
        <f t="shared" si="437"/>
        <v>#DIV/0!</v>
      </c>
      <c r="FP240" s="331" t="e">
        <f t="shared" si="438"/>
        <v>#DIV/0!</v>
      </c>
      <c r="FQ240" s="335" t="e">
        <f t="shared" si="439"/>
        <v>#DIV/0!</v>
      </c>
      <c r="FS240" s="331" t="e">
        <f t="shared" si="440"/>
        <v>#DIV/0!</v>
      </c>
      <c r="FT240" s="331" t="e">
        <f>IF($FB240="Activo",LOOKUP($FA240,'Datos Mes'!$A$87:$A$92,'Datos Mes'!$C$87:$C$92),0)*$EO240</f>
        <v>#DIV/0!</v>
      </c>
      <c r="FU240" s="331" t="e">
        <f>IF($FB240="Activo",'Datos Mes'!$B$31,0)*$EO240</f>
        <v>#DIV/0!</v>
      </c>
      <c r="FV240" s="331" t="e">
        <f>'Datos Mes'!$B$32*$EO240</f>
        <v>#DIV/0!</v>
      </c>
      <c r="FW240" s="331" t="e">
        <f>'Datos Mes'!$D$28*$EO240</f>
        <v>#DIV/0!</v>
      </c>
      <c r="FX240" s="331" t="e">
        <f t="shared" si="441"/>
        <v>#DIV/0!</v>
      </c>
      <c r="FY240" s="331" t="e">
        <f t="shared" si="357"/>
        <v>#DIV/0!</v>
      </c>
      <c r="FZ240" s="331" t="e">
        <f t="shared" si="358"/>
        <v>#DIV/0!</v>
      </c>
      <c r="GA240" s="331">
        <f>(AS240+'Datos Mes'!B$24)*30/12</f>
        <v>9035.326086956522</v>
      </c>
      <c r="GB240" s="331" t="e">
        <f t="shared" si="442"/>
        <v>#DIV/0!</v>
      </c>
      <c r="GC240" s="331" t="e">
        <f t="shared" si="443"/>
        <v>#DIV/0!</v>
      </c>
      <c r="GD240" s="333" t="e">
        <f t="shared" si="444"/>
        <v>#DIV/0!</v>
      </c>
    </row>
    <row r="241" spans="1:186" s="329" customFormat="1" ht="15.75" customHeight="1">
      <c r="A241" s="421"/>
      <c r="B241" s="421"/>
      <c r="C241" s="311">
        <f t="shared" si="359"/>
        <v>0</v>
      </c>
      <c r="D241" s="429"/>
      <c r="E241" s="429"/>
      <c r="F241" s="429"/>
      <c r="G241" s="429"/>
      <c r="H241" s="429"/>
      <c r="I241" s="429"/>
      <c r="J241" s="429"/>
      <c r="K241" s="429"/>
      <c r="L241" s="429"/>
      <c r="M241" s="429"/>
      <c r="N241" s="429"/>
      <c r="O241" s="429"/>
      <c r="P241" s="429"/>
      <c r="Q241" s="429"/>
      <c r="R241" s="312"/>
      <c r="S241" s="430"/>
      <c r="T241" s="429"/>
      <c r="U241" s="429"/>
      <c r="V241" s="429"/>
      <c r="W241" s="429"/>
      <c r="X241" s="429"/>
      <c r="Y241" s="429"/>
      <c r="Z241" s="429"/>
      <c r="AA241" s="429"/>
      <c r="AB241" s="429"/>
      <c r="AC241" s="429"/>
      <c r="AD241" s="429"/>
      <c r="AE241" s="429"/>
      <c r="AF241" s="429"/>
      <c r="AG241" s="429"/>
      <c r="AH241" s="429"/>
      <c r="AI241" s="431"/>
      <c r="AJ241" s="328"/>
      <c r="AK241" s="314">
        <f t="shared" si="403"/>
        <v>0</v>
      </c>
      <c r="AL241" s="469">
        <f t="shared" si="404"/>
        <v>0</v>
      </c>
      <c r="AM241" s="469">
        <f t="shared" si="405"/>
        <v>0</v>
      </c>
      <c r="AN241" s="470">
        <f t="shared" si="406"/>
        <v>0</v>
      </c>
      <c r="AO241" s="469">
        <f t="shared" si="355"/>
        <v>0</v>
      </c>
      <c r="AP241" s="469">
        <f t="shared" si="356"/>
        <v>0</v>
      </c>
      <c r="AQ241" s="471">
        <f t="shared" si="407"/>
        <v>0</v>
      </c>
      <c r="AR241" s="472">
        <f t="shared" si="360"/>
        <v>0</v>
      </c>
      <c r="AS241" s="422"/>
      <c r="AT241" s="423">
        <f t="shared" si="408"/>
        <v>0</v>
      </c>
      <c r="AU241" s="422"/>
      <c r="AV241" s="315">
        <f t="shared" si="409"/>
        <v>0</v>
      </c>
      <c r="AW241" s="422"/>
      <c r="AX241" s="422"/>
      <c r="AY241" s="315">
        <f t="shared" si="410"/>
        <v>0</v>
      </c>
      <c r="AZ241" s="315">
        <f>(AQ241)*'Datos Mes'!$B$27+DB241</f>
        <v>0</v>
      </c>
      <c r="BA241" s="421"/>
      <c r="BB241" s="427"/>
      <c r="BC241" s="438"/>
      <c r="BF241" s="473"/>
      <c r="BG241" s="317">
        <f>(COUNTIF($D241:$AI241,"LL")+DL241)*(AS241-'Datos Mes'!$B$23)</f>
        <v>0</v>
      </c>
      <c r="BH241" s="474">
        <f t="shared" si="411"/>
        <v>0</v>
      </c>
      <c r="BI241" s="402"/>
      <c r="BJ241" s="403"/>
      <c r="BK241" s="403"/>
      <c r="BL241" s="403"/>
      <c r="BM241" s="403"/>
      <c r="BN241" s="403"/>
      <c r="BO241" s="403"/>
      <c r="BP241" s="403"/>
      <c r="BQ241" s="403"/>
      <c r="BR241" s="403"/>
      <c r="BS241" s="403"/>
      <c r="BT241" s="404"/>
      <c r="BU241" s="404"/>
      <c r="BV241" s="404"/>
      <c r="BW241" s="405"/>
      <c r="BX241" s="406"/>
      <c r="BY241" s="403"/>
      <c r="BZ241" s="403"/>
      <c r="CA241" s="407"/>
      <c r="CB241" s="407"/>
      <c r="CC241" s="408"/>
      <c r="CD241" s="408"/>
      <c r="CE241" s="408"/>
      <c r="CF241" s="408"/>
      <c r="CG241" s="408"/>
      <c r="CH241" s="407"/>
      <c r="CI241" s="407"/>
      <c r="CJ241" s="408"/>
      <c r="CK241" s="408"/>
      <c r="CL241" s="408"/>
      <c r="CM241" s="408"/>
      <c r="CN241" s="408"/>
      <c r="CO241" s="407"/>
      <c r="CP241" s="409"/>
      <c r="CQ241" s="410"/>
      <c r="CR241" s="411"/>
      <c r="CS241" s="410"/>
      <c r="CT241" s="410"/>
      <c r="CU241" s="410"/>
      <c r="CV241" s="410"/>
      <c r="CW241" s="410"/>
      <c r="CX241" s="404"/>
      <c r="CY241" s="404"/>
      <c r="CZ241" s="320">
        <f t="shared" si="412"/>
        <v>0</v>
      </c>
      <c r="DA241" s="321"/>
      <c r="DB241" s="414"/>
      <c r="DC241" s="322">
        <f t="shared" si="413"/>
        <v>0</v>
      </c>
      <c r="DD241" s="413"/>
      <c r="DE241" s="414"/>
      <c r="DF241" s="323">
        <f t="shared" si="414"/>
        <v>0</v>
      </c>
      <c r="DG241" s="323">
        <f t="shared" si="415"/>
        <v>0</v>
      </c>
      <c r="DH241" s="324">
        <f t="shared" si="416"/>
        <v>0</v>
      </c>
      <c r="DI241" s="325">
        <f t="shared" si="417"/>
        <v>0</v>
      </c>
      <c r="DJ241" s="177"/>
      <c r="DK241" s="315">
        <f t="shared" si="418"/>
        <v>0</v>
      </c>
      <c r="DL241" s="315">
        <f t="shared" si="419"/>
        <v>0</v>
      </c>
      <c r="DM241" s="315">
        <f t="shared" si="420"/>
        <v>0</v>
      </c>
      <c r="DN241" s="415"/>
      <c r="DO241" s="416"/>
      <c r="DP241" s="416"/>
      <c r="DQ241" s="416"/>
      <c r="DR241" s="417"/>
      <c r="DS241" s="416"/>
      <c r="DT241" s="416"/>
      <c r="DU241" s="416"/>
      <c r="DV241" s="418"/>
      <c r="DW241" s="416"/>
      <c r="DX241" s="416"/>
      <c r="DY241" s="419"/>
      <c r="DZ241" s="419"/>
      <c r="EA241" s="420"/>
      <c r="EB241" s="313"/>
      <c r="EC241" s="329" t="s">
        <v>133</v>
      </c>
      <c r="EF241" s="330">
        <f>'Datos Mes'!$B$23</f>
        <v>7000</v>
      </c>
      <c r="EG241" s="330">
        <f t="shared" si="421"/>
        <v>0</v>
      </c>
      <c r="EH241" s="330">
        <f t="shared" si="422"/>
        <v>0</v>
      </c>
      <c r="EI241" s="330" t="e">
        <f t="shared" si="423"/>
        <v>#DIV/0!</v>
      </c>
      <c r="EJ241" s="330" t="e">
        <f t="shared" si="424"/>
        <v>#DIV/0!</v>
      </c>
      <c r="EK241" s="330">
        <f t="shared" si="425"/>
        <v>0</v>
      </c>
      <c r="EL241" s="330">
        <f t="shared" si="426"/>
        <v>0</v>
      </c>
      <c r="EM241" s="330">
        <f t="shared" si="427"/>
        <v>0</v>
      </c>
      <c r="EN241" s="330">
        <f>'Datos Mes'!$B$24*AL241</f>
        <v>0</v>
      </c>
      <c r="EO241" s="330" t="e">
        <f>IF(SUM(EH241:EN241)&gt;'Datos Mes'!$B$21,'Datos Mes'!$B$21,SUM(EH241:EN241))</f>
        <v>#DIV/0!</v>
      </c>
      <c r="EP241" s="330" t="e">
        <f>IF(SUM(EH241:EN241)&gt;'Datos Mes'!$B$21,SUM(EH241:EN241)-EO241,0)</f>
        <v>#DIV/0!</v>
      </c>
      <c r="EQ241" s="330"/>
      <c r="ER241" s="330" t="e">
        <f>LOOKUP(EO241/AL241,'Datos Mes'!$B$75:$B$82,'Datos Mes'!$C$75:$C$82)*EQ241</f>
        <v>#DIV/0!</v>
      </c>
      <c r="ES241" s="330">
        <f>'Datos Mes'!$B$25*$AQ241</f>
        <v>0</v>
      </c>
      <c r="ET241" s="330">
        <f>'Datos Mes'!$B$26*$AQ241</f>
        <v>0</v>
      </c>
      <c r="EU241" s="330">
        <f t="shared" si="428"/>
        <v>0</v>
      </c>
      <c r="EV241" s="331" t="e">
        <f t="shared" si="429"/>
        <v>#DIV/0!</v>
      </c>
      <c r="EW241" s="455" t="s">
        <v>244</v>
      </c>
      <c r="EX241" s="457"/>
      <c r="EY241" s="331" t="e">
        <f>'Datos Mes'!$B$28*EO241</f>
        <v>#DIV/0!</v>
      </c>
      <c r="EZ241" s="331" t="e">
        <f>IF(EX241*'Datos Mes'!$B$19-EY241&gt;0,EX241*'Datos Mes'!$B$19-EY241,0)</f>
        <v>#DIV/0!</v>
      </c>
      <c r="FA241" s="456" t="s">
        <v>233</v>
      </c>
      <c r="FB241" s="455" t="s">
        <v>245</v>
      </c>
      <c r="FC241" s="333"/>
      <c r="FD241" s="331" t="e">
        <f t="shared" si="430"/>
        <v>#DIV/0!</v>
      </c>
      <c r="FE241" s="331" t="e">
        <f>IF(SUM(EH241:EN241)&gt;'Datos Mes'!$B$22,'Datos Mes'!$B$22,SUM(EH241:EN241))</f>
        <v>#DIV/0!</v>
      </c>
      <c r="FF241" s="331" t="e">
        <f>FE241*'Datos Mes'!$B$30</f>
        <v>#DIV/0!</v>
      </c>
      <c r="FG241" s="331" t="e">
        <f t="shared" si="431"/>
        <v>#DIV/0!</v>
      </c>
      <c r="FH241" s="331" t="e">
        <f t="shared" si="432"/>
        <v>#DIV/0!</v>
      </c>
      <c r="FI241" s="334" t="e">
        <f>LOOKUP(FH241,'Datos Mes'!$B$54:$B$69,'Datos Mes'!$C$54:$C$69)</f>
        <v>#DIV/0!</v>
      </c>
      <c r="FJ241" s="331" t="e">
        <f>LOOKUP(FH241,'Datos Mes'!$B$54:$B$69,'Datos Mes'!$E$54:$E$69)</f>
        <v>#DIV/0!</v>
      </c>
      <c r="FK241" s="331" t="e">
        <f t="shared" si="433"/>
        <v>#DIV/0!</v>
      </c>
      <c r="FL241" s="331">
        <f t="shared" si="434"/>
        <v>0</v>
      </c>
      <c r="FM241" s="331">
        <f t="shared" si="435"/>
        <v>0</v>
      </c>
      <c r="FN241" s="331">
        <f t="shared" si="436"/>
        <v>0</v>
      </c>
      <c r="FO241" s="331" t="e">
        <f t="shared" si="437"/>
        <v>#DIV/0!</v>
      </c>
      <c r="FP241" s="331" t="e">
        <f t="shared" si="438"/>
        <v>#DIV/0!</v>
      </c>
      <c r="FQ241" s="335" t="e">
        <f t="shared" si="439"/>
        <v>#DIV/0!</v>
      </c>
      <c r="FS241" s="331" t="e">
        <f t="shared" si="440"/>
        <v>#DIV/0!</v>
      </c>
      <c r="FT241" s="331" t="e">
        <f>IF($FB241="Activo",LOOKUP($FA241,'Datos Mes'!$A$87:$A$92,'Datos Mes'!$C$87:$C$92),0)*$EO241</f>
        <v>#DIV/0!</v>
      </c>
      <c r="FU241" s="331" t="e">
        <f>IF($FB241="Activo",'Datos Mes'!$B$31,0)*$EO241</f>
        <v>#DIV/0!</v>
      </c>
      <c r="FV241" s="331" t="e">
        <f>'Datos Mes'!$B$32*$EO241</f>
        <v>#DIV/0!</v>
      </c>
      <c r="FW241" s="331" t="e">
        <f>'Datos Mes'!$D$28*$EO241</f>
        <v>#DIV/0!</v>
      </c>
      <c r="FX241" s="331" t="e">
        <f t="shared" si="441"/>
        <v>#DIV/0!</v>
      </c>
      <c r="FY241" s="331" t="e">
        <f t="shared" si="357"/>
        <v>#DIV/0!</v>
      </c>
      <c r="FZ241" s="331" t="e">
        <f t="shared" si="358"/>
        <v>#DIV/0!</v>
      </c>
      <c r="GA241" s="331">
        <f>(AS241+'Datos Mes'!B$24)*30/12</f>
        <v>9035.326086956522</v>
      </c>
      <c r="GB241" s="331" t="e">
        <f t="shared" si="442"/>
        <v>#DIV/0!</v>
      </c>
      <c r="GC241" s="331" t="e">
        <f t="shared" si="443"/>
        <v>#DIV/0!</v>
      </c>
      <c r="GD241" s="333" t="e">
        <f t="shared" si="444"/>
        <v>#DIV/0!</v>
      </c>
    </row>
    <row r="242" spans="1:186" s="329" customFormat="1" ht="15.75" customHeight="1">
      <c r="A242" s="421"/>
      <c r="B242" s="421"/>
      <c r="C242" s="311">
        <f t="shared" si="359"/>
        <v>0</v>
      </c>
      <c r="D242" s="429"/>
      <c r="E242" s="429"/>
      <c r="F242" s="429"/>
      <c r="G242" s="429"/>
      <c r="H242" s="429"/>
      <c r="I242" s="429"/>
      <c r="J242" s="429"/>
      <c r="K242" s="429"/>
      <c r="L242" s="429"/>
      <c r="M242" s="429"/>
      <c r="N242" s="429"/>
      <c r="O242" s="429"/>
      <c r="P242" s="429"/>
      <c r="Q242" s="429"/>
      <c r="R242" s="312"/>
      <c r="S242" s="430"/>
      <c r="T242" s="429"/>
      <c r="U242" s="429"/>
      <c r="V242" s="429"/>
      <c r="W242" s="429"/>
      <c r="X242" s="429"/>
      <c r="Y242" s="429"/>
      <c r="Z242" s="429"/>
      <c r="AA242" s="429"/>
      <c r="AB242" s="429"/>
      <c r="AC242" s="429"/>
      <c r="AD242" s="429"/>
      <c r="AE242" s="429"/>
      <c r="AF242" s="429"/>
      <c r="AG242" s="429"/>
      <c r="AH242" s="429"/>
      <c r="AI242" s="431"/>
      <c r="AJ242" s="328"/>
      <c r="AK242" s="314">
        <f t="shared" si="403"/>
        <v>0</v>
      </c>
      <c r="AL242" s="469">
        <f t="shared" si="404"/>
        <v>0</v>
      </c>
      <c r="AM242" s="469">
        <f t="shared" si="405"/>
        <v>0</v>
      </c>
      <c r="AN242" s="470">
        <f t="shared" si="406"/>
        <v>0</v>
      </c>
      <c r="AO242" s="469">
        <f t="shared" si="355"/>
        <v>0</v>
      </c>
      <c r="AP242" s="469">
        <f t="shared" si="356"/>
        <v>0</v>
      </c>
      <c r="AQ242" s="471">
        <f t="shared" si="407"/>
        <v>0</v>
      </c>
      <c r="AR242" s="472">
        <f t="shared" si="360"/>
        <v>0</v>
      </c>
      <c r="AS242" s="422"/>
      <c r="AT242" s="423">
        <f t="shared" si="408"/>
        <v>0</v>
      </c>
      <c r="AU242" s="422"/>
      <c r="AV242" s="315">
        <f t="shared" si="409"/>
        <v>0</v>
      </c>
      <c r="AW242" s="422"/>
      <c r="AX242" s="422"/>
      <c r="AY242" s="315">
        <f t="shared" si="410"/>
        <v>0</v>
      </c>
      <c r="AZ242" s="315">
        <f>(AQ242)*'Datos Mes'!$B$27+DB242</f>
        <v>0</v>
      </c>
      <c r="BA242" s="421"/>
      <c r="BB242" s="427"/>
      <c r="BC242" s="438"/>
      <c r="BF242" s="473"/>
      <c r="BG242" s="317">
        <f>(COUNTIF($D242:$AI242,"LL")+DL242)*(AS242-'Datos Mes'!$B$23)</f>
        <v>0</v>
      </c>
      <c r="BH242" s="474">
        <f t="shared" si="411"/>
        <v>0</v>
      </c>
      <c r="BI242" s="402"/>
      <c r="BJ242" s="403"/>
      <c r="BK242" s="403"/>
      <c r="BL242" s="403"/>
      <c r="BM242" s="403"/>
      <c r="BN242" s="403"/>
      <c r="BO242" s="403"/>
      <c r="BP242" s="403"/>
      <c r="BQ242" s="403"/>
      <c r="BR242" s="403"/>
      <c r="BS242" s="403"/>
      <c r="BT242" s="404"/>
      <c r="BU242" s="404"/>
      <c r="BV242" s="404"/>
      <c r="BW242" s="405"/>
      <c r="BX242" s="406"/>
      <c r="BY242" s="403"/>
      <c r="BZ242" s="403"/>
      <c r="CA242" s="407"/>
      <c r="CB242" s="407"/>
      <c r="CC242" s="408"/>
      <c r="CD242" s="408"/>
      <c r="CE242" s="408"/>
      <c r="CF242" s="408"/>
      <c r="CG242" s="408"/>
      <c r="CH242" s="407"/>
      <c r="CI242" s="407"/>
      <c r="CJ242" s="408"/>
      <c r="CK242" s="408"/>
      <c r="CL242" s="408"/>
      <c r="CM242" s="408"/>
      <c r="CN242" s="408"/>
      <c r="CO242" s="407"/>
      <c r="CP242" s="409"/>
      <c r="CQ242" s="410"/>
      <c r="CR242" s="411"/>
      <c r="CS242" s="410"/>
      <c r="CT242" s="410"/>
      <c r="CU242" s="410"/>
      <c r="CV242" s="410"/>
      <c r="CW242" s="410"/>
      <c r="CX242" s="404"/>
      <c r="CY242" s="404"/>
      <c r="CZ242" s="320">
        <f t="shared" si="412"/>
        <v>0</v>
      </c>
      <c r="DA242" s="321"/>
      <c r="DB242" s="414"/>
      <c r="DC242" s="322">
        <f t="shared" si="413"/>
        <v>0</v>
      </c>
      <c r="DD242" s="413"/>
      <c r="DE242" s="414"/>
      <c r="DF242" s="323">
        <f t="shared" si="414"/>
        <v>0</v>
      </c>
      <c r="DG242" s="323">
        <f t="shared" si="415"/>
        <v>0</v>
      </c>
      <c r="DH242" s="324">
        <f t="shared" si="416"/>
        <v>0</v>
      </c>
      <c r="DI242" s="325">
        <f t="shared" si="417"/>
        <v>0</v>
      </c>
      <c r="DJ242" s="177"/>
      <c r="DK242" s="315">
        <f t="shared" si="418"/>
        <v>0</v>
      </c>
      <c r="DL242" s="315">
        <f t="shared" si="419"/>
        <v>0</v>
      </c>
      <c r="DM242" s="315">
        <f t="shared" si="420"/>
        <v>0</v>
      </c>
      <c r="DN242" s="415"/>
      <c r="DO242" s="416"/>
      <c r="DP242" s="416"/>
      <c r="DQ242" s="416"/>
      <c r="DR242" s="417"/>
      <c r="DS242" s="416"/>
      <c r="DT242" s="416"/>
      <c r="DU242" s="416"/>
      <c r="DV242" s="418"/>
      <c r="DW242" s="416"/>
      <c r="DX242" s="416"/>
      <c r="DY242" s="419"/>
      <c r="DZ242" s="419"/>
      <c r="EA242" s="420"/>
      <c r="EB242" s="313"/>
      <c r="EC242" s="329" t="s">
        <v>133</v>
      </c>
      <c r="EF242" s="330">
        <f>'Datos Mes'!$B$23</f>
        <v>7000</v>
      </c>
      <c r="EG242" s="330">
        <f t="shared" si="421"/>
        <v>0</v>
      </c>
      <c r="EH242" s="330">
        <f t="shared" si="422"/>
        <v>0</v>
      </c>
      <c r="EI242" s="330" t="e">
        <f t="shared" si="423"/>
        <v>#DIV/0!</v>
      </c>
      <c r="EJ242" s="330" t="e">
        <f t="shared" si="424"/>
        <v>#DIV/0!</v>
      </c>
      <c r="EK242" s="330">
        <f t="shared" si="425"/>
        <v>0</v>
      </c>
      <c r="EL242" s="330">
        <f t="shared" si="426"/>
        <v>0</v>
      </c>
      <c r="EM242" s="330">
        <f t="shared" si="427"/>
        <v>0</v>
      </c>
      <c r="EN242" s="330">
        <f>'Datos Mes'!$B$24*AL242</f>
        <v>0</v>
      </c>
      <c r="EO242" s="330" t="e">
        <f>IF(SUM(EH242:EN242)&gt;'Datos Mes'!$B$21,'Datos Mes'!$B$21,SUM(EH242:EN242))</f>
        <v>#DIV/0!</v>
      </c>
      <c r="EP242" s="330" t="e">
        <f>IF(SUM(EH242:EN242)&gt;'Datos Mes'!$B$21,SUM(EH242:EN242)-EO242,0)</f>
        <v>#DIV/0!</v>
      </c>
      <c r="EQ242" s="330"/>
      <c r="ER242" s="330" t="e">
        <f>LOOKUP(EO242/AL242,'Datos Mes'!$B$75:$B$82,'Datos Mes'!$C$75:$C$82)*EQ242</f>
        <v>#DIV/0!</v>
      </c>
      <c r="ES242" s="330">
        <f>'Datos Mes'!$B$25*$AQ242</f>
        <v>0</v>
      </c>
      <c r="ET242" s="330">
        <f>'Datos Mes'!$B$26*$AQ242</f>
        <v>0</v>
      </c>
      <c r="EU242" s="330">
        <f t="shared" si="428"/>
        <v>0</v>
      </c>
      <c r="EV242" s="331" t="e">
        <f t="shared" si="429"/>
        <v>#DIV/0!</v>
      </c>
      <c r="EW242" s="455" t="s">
        <v>244</v>
      </c>
      <c r="EX242" s="457"/>
      <c r="EY242" s="331" t="e">
        <f>'Datos Mes'!$B$28*EO242</f>
        <v>#DIV/0!</v>
      </c>
      <c r="EZ242" s="331" t="e">
        <f>IF(EX242*'Datos Mes'!$B$19-EY242&gt;0,EX242*'Datos Mes'!$B$19-EY242,0)</f>
        <v>#DIV/0!</v>
      </c>
      <c r="FA242" s="456" t="s">
        <v>233</v>
      </c>
      <c r="FB242" s="455" t="s">
        <v>245</v>
      </c>
      <c r="FC242" s="333"/>
      <c r="FD242" s="331" t="e">
        <f t="shared" si="430"/>
        <v>#DIV/0!</v>
      </c>
      <c r="FE242" s="331" t="e">
        <f>IF(SUM(EH242:EN242)&gt;'Datos Mes'!$B$22,'Datos Mes'!$B$22,SUM(EH242:EN242))</f>
        <v>#DIV/0!</v>
      </c>
      <c r="FF242" s="331" t="e">
        <f>FE242*'Datos Mes'!$B$30</f>
        <v>#DIV/0!</v>
      </c>
      <c r="FG242" s="331" t="e">
        <f t="shared" si="431"/>
        <v>#DIV/0!</v>
      </c>
      <c r="FH242" s="331" t="e">
        <f t="shared" si="432"/>
        <v>#DIV/0!</v>
      </c>
      <c r="FI242" s="334" t="e">
        <f>LOOKUP(FH242,'Datos Mes'!$B$54:$B$69,'Datos Mes'!$C$54:$C$69)</f>
        <v>#DIV/0!</v>
      </c>
      <c r="FJ242" s="331" t="e">
        <f>LOOKUP(FH242,'Datos Mes'!$B$54:$B$69,'Datos Mes'!$E$54:$E$69)</f>
        <v>#DIV/0!</v>
      </c>
      <c r="FK242" s="331" t="e">
        <f t="shared" si="433"/>
        <v>#DIV/0!</v>
      </c>
      <c r="FL242" s="331">
        <f t="shared" si="434"/>
        <v>0</v>
      </c>
      <c r="FM242" s="331">
        <f t="shared" si="435"/>
        <v>0</v>
      </c>
      <c r="FN242" s="331">
        <f t="shared" si="436"/>
        <v>0</v>
      </c>
      <c r="FO242" s="331" t="e">
        <f t="shared" si="437"/>
        <v>#DIV/0!</v>
      </c>
      <c r="FP242" s="331" t="e">
        <f t="shared" si="438"/>
        <v>#DIV/0!</v>
      </c>
      <c r="FQ242" s="335" t="e">
        <f t="shared" si="439"/>
        <v>#DIV/0!</v>
      </c>
      <c r="FS242" s="331" t="e">
        <f t="shared" si="440"/>
        <v>#DIV/0!</v>
      </c>
      <c r="FT242" s="331" t="e">
        <f>IF($FB242="Activo",LOOKUP($FA242,'Datos Mes'!$A$87:$A$92,'Datos Mes'!$C$87:$C$92),0)*$EO242</f>
        <v>#DIV/0!</v>
      </c>
      <c r="FU242" s="331" t="e">
        <f>IF($FB242="Activo",'Datos Mes'!$B$31,0)*$EO242</f>
        <v>#DIV/0!</v>
      </c>
      <c r="FV242" s="331" t="e">
        <f>'Datos Mes'!$B$32*$EO242</f>
        <v>#DIV/0!</v>
      </c>
      <c r="FW242" s="331" t="e">
        <f>'Datos Mes'!$D$28*$EO242</f>
        <v>#DIV/0!</v>
      </c>
      <c r="FX242" s="331" t="e">
        <f t="shared" si="441"/>
        <v>#DIV/0!</v>
      </c>
      <c r="FY242" s="331" t="e">
        <f t="shared" si="357"/>
        <v>#DIV/0!</v>
      </c>
      <c r="FZ242" s="331" t="e">
        <f t="shared" si="358"/>
        <v>#DIV/0!</v>
      </c>
      <c r="GA242" s="331">
        <f>(AS242+'Datos Mes'!B$24)*30/12</f>
        <v>9035.326086956522</v>
      </c>
      <c r="GB242" s="331" t="e">
        <f t="shared" si="442"/>
        <v>#DIV/0!</v>
      </c>
      <c r="GC242" s="331" t="e">
        <f t="shared" si="443"/>
        <v>#DIV/0!</v>
      </c>
      <c r="GD242" s="333" t="e">
        <f t="shared" si="444"/>
        <v>#DIV/0!</v>
      </c>
    </row>
    <row r="243" spans="1:186" s="329" customFormat="1" ht="15.75" customHeight="1">
      <c r="A243" s="421"/>
      <c r="B243" s="421"/>
      <c r="C243" s="311">
        <f t="shared" si="359"/>
        <v>0</v>
      </c>
      <c r="D243" s="429"/>
      <c r="E243" s="429"/>
      <c r="F243" s="429"/>
      <c r="G243" s="429"/>
      <c r="H243" s="429"/>
      <c r="I243" s="429"/>
      <c r="J243" s="429"/>
      <c r="K243" s="429"/>
      <c r="L243" s="429"/>
      <c r="M243" s="429"/>
      <c r="N243" s="429"/>
      <c r="O243" s="429"/>
      <c r="P243" s="429"/>
      <c r="Q243" s="429"/>
      <c r="R243" s="312"/>
      <c r="S243" s="430"/>
      <c r="T243" s="429"/>
      <c r="U243" s="429"/>
      <c r="V243" s="429"/>
      <c r="W243" s="429"/>
      <c r="X243" s="429"/>
      <c r="Y243" s="429"/>
      <c r="Z243" s="429"/>
      <c r="AA243" s="429"/>
      <c r="AB243" s="429"/>
      <c r="AC243" s="429"/>
      <c r="AD243" s="429"/>
      <c r="AE243" s="429"/>
      <c r="AF243" s="429"/>
      <c r="AG243" s="429"/>
      <c r="AH243" s="429"/>
      <c r="AI243" s="431"/>
      <c r="AJ243" s="328"/>
      <c r="AK243" s="314">
        <f t="shared" si="403"/>
        <v>0</v>
      </c>
      <c r="AL243" s="469">
        <f t="shared" si="404"/>
        <v>0</v>
      </c>
      <c r="AM243" s="469">
        <f t="shared" si="405"/>
        <v>0</v>
      </c>
      <c r="AN243" s="470">
        <f t="shared" si="406"/>
        <v>0</v>
      </c>
      <c r="AO243" s="469">
        <f t="shared" si="355"/>
        <v>0</v>
      </c>
      <c r="AP243" s="469">
        <f t="shared" si="356"/>
        <v>0</v>
      </c>
      <c r="AQ243" s="471">
        <f t="shared" si="407"/>
        <v>0</v>
      </c>
      <c r="AR243" s="472">
        <f t="shared" si="360"/>
        <v>0</v>
      </c>
      <c r="AS243" s="422"/>
      <c r="AT243" s="423">
        <f t="shared" si="408"/>
        <v>0</v>
      </c>
      <c r="AU243" s="422"/>
      <c r="AV243" s="315">
        <f t="shared" si="409"/>
        <v>0</v>
      </c>
      <c r="AW243" s="422"/>
      <c r="AX243" s="422"/>
      <c r="AY243" s="315">
        <f t="shared" si="410"/>
        <v>0</v>
      </c>
      <c r="AZ243" s="315">
        <f>(AQ243)*'Datos Mes'!$B$27+DB243</f>
        <v>0</v>
      </c>
      <c r="BA243" s="421"/>
      <c r="BB243" s="427"/>
      <c r="BC243" s="438"/>
      <c r="BF243" s="473"/>
      <c r="BG243" s="317">
        <f>(COUNTIF($D243:$AI243,"LL")+DL243)*(AS243-'Datos Mes'!$B$23)</f>
        <v>0</v>
      </c>
      <c r="BH243" s="474">
        <f t="shared" si="411"/>
        <v>0</v>
      </c>
      <c r="BI243" s="402"/>
      <c r="BJ243" s="403"/>
      <c r="BK243" s="403"/>
      <c r="BL243" s="403"/>
      <c r="BM243" s="403"/>
      <c r="BN243" s="403"/>
      <c r="BO243" s="403"/>
      <c r="BP243" s="403"/>
      <c r="BQ243" s="403"/>
      <c r="BR243" s="403"/>
      <c r="BS243" s="403"/>
      <c r="BT243" s="404"/>
      <c r="BU243" s="404"/>
      <c r="BV243" s="404"/>
      <c r="BW243" s="405"/>
      <c r="BX243" s="406"/>
      <c r="BY243" s="403"/>
      <c r="BZ243" s="403"/>
      <c r="CA243" s="407"/>
      <c r="CB243" s="407"/>
      <c r="CC243" s="408"/>
      <c r="CD243" s="408"/>
      <c r="CE243" s="408"/>
      <c r="CF243" s="408"/>
      <c r="CG243" s="408"/>
      <c r="CH243" s="407"/>
      <c r="CI243" s="407"/>
      <c r="CJ243" s="408"/>
      <c r="CK243" s="408"/>
      <c r="CL243" s="408"/>
      <c r="CM243" s="408"/>
      <c r="CN243" s="408"/>
      <c r="CO243" s="407"/>
      <c r="CP243" s="409"/>
      <c r="CQ243" s="410"/>
      <c r="CR243" s="411"/>
      <c r="CS243" s="410"/>
      <c r="CT243" s="410"/>
      <c r="CU243" s="410"/>
      <c r="CV243" s="410"/>
      <c r="CW243" s="410"/>
      <c r="CX243" s="404"/>
      <c r="CY243" s="404"/>
      <c r="CZ243" s="320">
        <f t="shared" si="412"/>
        <v>0</v>
      </c>
      <c r="DA243" s="321"/>
      <c r="DB243" s="414"/>
      <c r="DC243" s="322">
        <f t="shared" si="413"/>
        <v>0</v>
      </c>
      <c r="DD243" s="413"/>
      <c r="DE243" s="414"/>
      <c r="DF243" s="323">
        <f t="shared" si="414"/>
        <v>0</v>
      </c>
      <c r="DG243" s="323">
        <f t="shared" si="415"/>
        <v>0</v>
      </c>
      <c r="DH243" s="324">
        <f t="shared" si="416"/>
        <v>0</v>
      </c>
      <c r="DI243" s="325">
        <f t="shared" si="417"/>
        <v>0</v>
      </c>
      <c r="DJ243" s="177"/>
      <c r="DK243" s="315">
        <f t="shared" si="418"/>
        <v>0</v>
      </c>
      <c r="DL243" s="315">
        <f t="shared" si="419"/>
        <v>0</v>
      </c>
      <c r="DM243" s="315">
        <f t="shared" si="420"/>
        <v>0</v>
      </c>
      <c r="DN243" s="415"/>
      <c r="DO243" s="416"/>
      <c r="DP243" s="416"/>
      <c r="DQ243" s="416"/>
      <c r="DR243" s="417"/>
      <c r="DS243" s="416"/>
      <c r="DT243" s="416"/>
      <c r="DU243" s="416"/>
      <c r="DV243" s="418"/>
      <c r="DW243" s="416"/>
      <c r="DX243" s="416"/>
      <c r="DY243" s="419"/>
      <c r="DZ243" s="419"/>
      <c r="EA243" s="420"/>
      <c r="EB243" s="313"/>
      <c r="EC243" s="329" t="s">
        <v>133</v>
      </c>
      <c r="EF243" s="330">
        <f>'Datos Mes'!$B$23</f>
        <v>7000</v>
      </c>
      <c r="EG243" s="330">
        <f t="shared" si="421"/>
        <v>0</v>
      </c>
      <c r="EH243" s="330">
        <f t="shared" si="422"/>
        <v>0</v>
      </c>
      <c r="EI243" s="330" t="e">
        <f t="shared" si="423"/>
        <v>#DIV/0!</v>
      </c>
      <c r="EJ243" s="330" t="e">
        <f t="shared" si="424"/>
        <v>#DIV/0!</v>
      </c>
      <c r="EK243" s="330">
        <f t="shared" si="425"/>
        <v>0</v>
      </c>
      <c r="EL243" s="330">
        <f t="shared" si="426"/>
        <v>0</v>
      </c>
      <c r="EM243" s="330">
        <f t="shared" si="427"/>
        <v>0</v>
      </c>
      <c r="EN243" s="330">
        <f>'Datos Mes'!$B$24*AL243</f>
        <v>0</v>
      </c>
      <c r="EO243" s="330" t="e">
        <f>IF(SUM(EH243:EN243)&gt;'Datos Mes'!$B$21,'Datos Mes'!$B$21,SUM(EH243:EN243))</f>
        <v>#DIV/0!</v>
      </c>
      <c r="EP243" s="330" t="e">
        <f>IF(SUM(EH243:EN243)&gt;'Datos Mes'!$B$21,SUM(EH243:EN243)-EO243,0)</f>
        <v>#DIV/0!</v>
      </c>
      <c r="EQ243" s="330"/>
      <c r="ER243" s="330" t="e">
        <f>LOOKUP(EO243/AL243,'Datos Mes'!$B$75:$B$82,'Datos Mes'!$C$75:$C$82)*EQ243</f>
        <v>#DIV/0!</v>
      </c>
      <c r="ES243" s="330">
        <f>'Datos Mes'!$B$25*$AQ243</f>
        <v>0</v>
      </c>
      <c r="ET243" s="330">
        <f>'Datos Mes'!$B$26*$AQ243</f>
        <v>0</v>
      </c>
      <c r="EU243" s="330">
        <f t="shared" si="428"/>
        <v>0</v>
      </c>
      <c r="EV243" s="331" t="e">
        <f t="shared" si="429"/>
        <v>#DIV/0!</v>
      </c>
      <c r="EW243" s="455" t="s">
        <v>244</v>
      </c>
      <c r="EX243" s="457"/>
      <c r="EY243" s="331" t="e">
        <f>'Datos Mes'!$B$28*EO243</f>
        <v>#DIV/0!</v>
      </c>
      <c r="EZ243" s="331" t="e">
        <f>IF(EX243*'Datos Mes'!$B$19-EY243&gt;0,EX243*'Datos Mes'!$B$19-EY243,0)</f>
        <v>#DIV/0!</v>
      </c>
      <c r="FA243" s="456" t="s">
        <v>233</v>
      </c>
      <c r="FB243" s="455" t="s">
        <v>245</v>
      </c>
      <c r="FC243" s="333"/>
      <c r="FD243" s="331" t="e">
        <f t="shared" si="430"/>
        <v>#DIV/0!</v>
      </c>
      <c r="FE243" s="331" t="e">
        <f>IF(SUM(EH243:EN243)&gt;'Datos Mes'!$B$22,'Datos Mes'!$B$22,SUM(EH243:EN243))</f>
        <v>#DIV/0!</v>
      </c>
      <c r="FF243" s="331" t="e">
        <f>FE243*'Datos Mes'!$B$30</f>
        <v>#DIV/0!</v>
      </c>
      <c r="FG243" s="331" t="e">
        <f t="shared" si="431"/>
        <v>#DIV/0!</v>
      </c>
      <c r="FH243" s="331" t="e">
        <f t="shared" si="432"/>
        <v>#DIV/0!</v>
      </c>
      <c r="FI243" s="334" t="e">
        <f>LOOKUP(FH243,'Datos Mes'!$B$54:$B$69,'Datos Mes'!$C$54:$C$69)</f>
        <v>#DIV/0!</v>
      </c>
      <c r="FJ243" s="331" t="e">
        <f>LOOKUP(FH243,'Datos Mes'!$B$54:$B$69,'Datos Mes'!$E$54:$E$69)</f>
        <v>#DIV/0!</v>
      </c>
      <c r="FK243" s="331" t="e">
        <f t="shared" si="433"/>
        <v>#DIV/0!</v>
      </c>
      <c r="FL243" s="331">
        <f t="shared" si="434"/>
        <v>0</v>
      </c>
      <c r="FM243" s="331">
        <f t="shared" si="435"/>
        <v>0</v>
      </c>
      <c r="FN243" s="331">
        <f t="shared" si="436"/>
        <v>0</v>
      </c>
      <c r="FO243" s="331" t="e">
        <f t="shared" si="437"/>
        <v>#DIV/0!</v>
      </c>
      <c r="FP243" s="331" t="e">
        <f t="shared" si="438"/>
        <v>#DIV/0!</v>
      </c>
      <c r="FQ243" s="335" t="e">
        <f t="shared" si="439"/>
        <v>#DIV/0!</v>
      </c>
      <c r="FS243" s="331" t="e">
        <f t="shared" si="440"/>
        <v>#DIV/0!</v>
      </c>
      <c r="FT243" s="331" t="e">
        <f>IF($FB243="Activo",LOOKUP($FA243,'Datos Mes'!$A$87:$A$92,'Datos Mes'!$C$87:$C$92),0)*$EO243</f>
        <v>#DIV/0!</v>
      </c>
      <c r="FU243" s="331" t="e">
        <f>IF($FB243="Activo",'Datos Mes'!$B$31,0)*$EO243</f>
        <v>#DIV/0!</v>
      </c>
      <c r="FV243" s="331" t="e">
        <f>'Datos Mes'!$B$32*$EO243</f>
        <v>#DIV/0!</v>
      </c>
      <c r="FW243" s="331" t="e">
        <f>'Datos Mes'!$D$28*$EO243</f>
        <v>#DIV/0!</v>
      </c>
      <c r="FX243" s="331" t="e">
        <f t="shared" si="441"/>
        <v>#DIV/0!</v>
      </c>
      <c r="FY243" s="331" t="e">
        <f t="shared" si="357"/>
        <v>#DIV/0!</v>
      </c>
      <c r="FZ243" s="331" t="e">
        <f t="shared" si="358"/>
        <v>#DIV/0!</v>
      </c>
      <c r="GA243" s="331">
        <f>(AS243+'Datos Mes'!B$24)*30/12</f>
        <v>9035.326086956522</v>
      </c>
      <c r="GB243" s="331" t="e">
        <f t="shared" si="442"/>
        <v>#DIV/0!</v>
      </c>
      <c r="GC243" s="331" t="e">
        <f t="shared" si="443"/>
        <v>#DIV/0!</v>
      </c>
      <c r="GD243" s="333" t="e">
        <f t="shared" si="444"/>
        <v>#DIV/0!</v>
      </c>
    </row>
    <row r="244" spans="1:186" s="329" customFormat="1" ht="15.75" customHeight="1">
      <c r="A244" s="421"/>
      <c r="B244" s="421"/>
      <c r="C244" s="311">
        <f t="shared" si="359"/>
        <v>0</v>
      </c>
      <c r="D244" s="429"/>
      <c r="E244" s="429"/>
      <c r="F244" s="429"/>
      <c r="G244" s="429"/>
      <c r="H244" s="429"/>
      <c r="I244" s="429"/>
      <c r="J244" s="429"/>
      <c r="K244" s="429"/>
      <c r="L244" s="429"/>
      <c r="M244" s="429"/>
      <c r="N244" s="429"/>
      <c r="O244" s="429"/>
      <c r="P244" s="429"/>
      <c r="Q244" s="429"/>
      <c r="R244" s="312"/>
      <c r="S244" s="430"/>
      <c r="T244" s="429"/>
      <c r="U244" s="429"/>
      <c r="V244" s="429"/>
      <c r="W244" s="429"/>
      <c r="X244" s="429"/>
      <c r="Y244" s="429"/>
      <c r="Z244" s="429"/>
      <c r="AA244" s="429"/>
      <c r="AB244" s="429"/>
      <c r="AC244" s="429"/>
      <c r="AD244" s="429"/>
      <c r="AE244" s="429"/>
      <c r="AF244" s="429"/>
      <c r="AG244" s="429"/>
      <c r="AH244" s="429"/>
      <c r="AI244" s="431"/>
      <c r="AJ244" s="328"/>
      <c r="AK244" s="314">
        <f t="shared" si="403"/>
        <v>0</v>
      </c>
      <c r="AL244" s="469">
        <f t="shared" si="404"/>
        <v>0</v>
      </c>
      <c r="AM244" s="469">
        <f t="shared" si="405"/>
        <v>0</v>
      </c>
      <c r="AN244" s="470">
        <f t="shared" si="406"/>
        <v>0</v>
      </c>
      <c r="AO244" s="469">
        <f t="shared" si="355"/>
        <v>0</v>
      </c>
      <c r="AP244" s="469">
        <f t="shared" si="356"/>
        <v>0</v>
      </c>
      <c r="AQ244" s="471">
        <f t="shared" si="407"/>
        <v>0</v>
      </c>
      <c r="AR244" s="472">
        <f t="shared" si="360"/>
        <v>0</v>
      </c>
      <c r="AS244" s="422"/>
      <c r="AT244" s="423">
        <f t="shared" si="408"/>
        <v>0</v>
      </c>
      <c r="AU244" s="422"/>
      <c r="AV244" s="315">
        <f t="shared" si="409"/>
        <v>0</v>
      </c>
      <c r="AW244" s="422"/>
      <c r="AX244" s="422"/>
      <c r="AY244" s="315">
        <f t="shared" si="410"/>
        <v>0</v>
      </c>
      <c r="AZ244" s="315">
        <f>(AQ244)*'Datos Mes'!$B$27+DB244</f>
        <v>0</v>
      </c>
      <c r="BA244" s="421"/>
      <c r="BB244" s="427"/>
      <c r="BC244" s="438"/>
      <c r="BF244" s="473"/>
      <c r="BG244" s="317">
        <f>(COUNTIF($D244:$AI244,"LL")+DL244)*(AS244-'Datos Mes'!$B$23)</f>
        <v>0</v>
      </c>
      <c r="BH244" s="474">
        <f t="shared" si="411"/>
        <v>0</v>
      </c>
      <c r="BI244" s="402"/>
      <c r="BJ244" s="403"/>
      <c r="BK244" s="403"/>
      <c r="BL244" s="403"/>
      <c r="BM244" s="403"/>
      <c r="BN244" s="403"/>
      <c r="BO244" s="403"/>
      <c r="BP244" s="403"/>
      <c r="BQ244" s="403"/>
      <c r="BR244" s="403"/>
      <c r="BS244" s="403"/>
      <c r="BT244" s="404"/>
      <c r="BU244" s="404"/>
      <c r="BV244" s="404"/>
      <c r="BW244" s="405"/>
      <c r="BX244" s="406"/>
      <c r="BY244" s="403"/>
      <c r="BZ244" s="403"/>
      <c r="CA244" s="407"/>
      <c r="CB244" s="407"/>
      <c r="CC244" s="408"/>
      <c r="CD244" s="408"/>
      <c r="CE244" s="408"/>
      <c r="CF244" s="408"/>
      <c r="CG244" s="408"/>
      <c r="CH244" s="407"/>
      <c r="CI244" s="407"/>
      <c r="CJ244" s="408"/>
      <c r="CK244" s="408"/>
      <c r="CL244" s="408"/>
      <c r="CM244" s="408"/>
      <c r="CN244" s="408"/>
      <c r="CO244" s="407"/>
      <c r="CP244" s="409"/>
      <c r="CQ244" s="410"/>
      <c r="CR244" s="411"/>
      <c r="CS244" s="410"/>
      <c r="CT244" s="410"/>
      <c r="CU244" s="410"/>
      <c r="CV244" s="410"/>
      <c r="CW244" s="410"/>
      <c r="CX244" s="404"/>
      <c r="CY244" s="404"/>
      <c r="CZ244" s="320">
        <f t="shared" si="412"/>
        <v>0</v>
      </c>
      <c r="DA244" s="321"/>
      <c r="DB244" s="414"/>
      <c r="DC244" s="322">
        <f t="shared" si="413"/>
        <v>0</v>
      </c>
      <c r="DD244" s="413"/>
      <c r="DE244" s="414"/>
      <c r="DF244" s="323">
        <f t="shared" si="414"/>
        <v>0</v>
      </c>
      <c r="DG244" s="323">
        <f t="shared" si="415"/>
        <v>0</v>
      </c>
      <c r="DH244" s="324">
        <f t="shared" si="416"/>
        <v>0</v>
      </c>
      <c r="DI244" s="325">
        <f t="shared" si="417"/>
        <v>0</v>
      </c>
      <c r="DJ244" s="177"/>
      <c r="DK244" s="315">
        <f t="shared" si="418"/>
        <v>0</v>
      </c>
      <c r="DL244" s="315">
        <f t="shared" si="419"/>
        <v>0</v>
      </c>
      <c r="DM244" s="315">
        <f t="shared" si="420"/>
        <v>0</v>
      </c>
      <c r="DN244" s="415"/>
      <c r="DO244" s="416"/>
      <c r="DP244" s="416"/>
      <c r="DQ244" s="416"/>
      <c r="DR244" s="417"/>
      <c r="DS244" s="416"/>
      <c r="DT244" s="416"/>
      <c r="DU244" s="416"/>
      <c r="DV244" s="418"/>
      <c r="DW244" s="416"/>
      <c r="DX244" s="416"/>
      <c r="DY244" s="419"/>
      <c r="DZ244" s="419"/>
      <c r="EA244" s="420"/>
      <c r="EB244" s="313"/>
      <c r="EC244" s="329" t="s">
        <v>133</v>
      </c>
      <c r="EF244" s="330">
        <f>'Datos Mes'!$B$23</f>
        <v>7000</v>
      </c>
      <c r="EG244" s="330">
        <f t="shared" si="421"/>
        <v>0</v>
      </c>
      <c r="EH244" s="330">
        <f t="shared" si="422"/>
        <v>0</v>
      </c>
      <c r="EI244" s="330" t="e">
        <f t="shared" si="423"/>
        <v>#DIV/0!</v>
      </c>
      <c r="EJ244" s="330" t="e">
        <f t="shared" si="424"/>
        <v>#DIV/0!</v>
      </c>
      <c r="EK244" s="330">
        <f t="shared" si="425"/>
        <v>0</v>
      </c>
      <c r="EL244" s="330">
        <f t="shared" si="426"/>
        <v>0</v>
      </c>
      <c r="EM244" s="330">
        <f t="shared" si="427"/>
        <v>0</v>
      </c>
      <c r="EN244" s="330">
        <f>'Datos Mes'!$B$24*AL244</f>
        <v>0</v>
      </c>
      <c r="EO244" s="330" t="e">
        <f>IF(SUM(EH244:EN244)&gt;'Datos Mes'!$B$21,'Datos Mes'!$B$21,SUM(EH244:EN244))</f>
        <v>#DIV/0!</v>
      </c>
      <c r="EP244" s="330" t="e">
        <f>IF(SUM(EH244:EN244)&gt;'Datos Mes'!$B$21,SUM(EH244:EN244)-EO244,0)</f>
        <v>#DIV/0!</v>
      </c>
      <c r="EQ244" s="330"/>
      <c r="ER244" s="330" t="e">
        <f>LOOKUP(EO244/AL244,'Datos Mes'!$B$75:$B$82,'Datos Mes'!$C$75:$C$82)*EQ244</f>
        <v>#DIV/0!</v>
      </c>
      <c r="ES244" s="330">
        <f>'Datos Mes'!$B$25*$AQ244</f>
        <v>0</v>
      </c>
      <c r="ET244" s="330">
        <f>'Datos Mes'!$B$26*$AQ244</f>
        <v>0</v>
      </c>
      <c r="EU244" s="330">
        <f t="shared" si="428"/>
        <v>0</v>
      </c>
      <c r="EV244" s="331" t="e">
        <f t="shared" si="429"/>
        <v>#DIV/0!</v>
      </c>
      <c r="EW244" s="455" t="s">
        <v>244</v>
      </c>
      <c r="EX244" s="457"/>
      <c r="EY244" s="331" t="e">
        <f>'Datos Mes'!$B$28*EO244</f>
        <v>#DIV/0!</v>
      </c>
      <c r="EZ244" s="331" t="e">
        <f>IF(EX244*'Datos Mes'!$B$19-EY244&gt;0,EX244*'Datos Mes'!$B$19-EY244,0)</f>
        <v>#DIV/0!</v>
      </c>
      <c r="FA244" s="456" t="s">
        <v>233</v>
      </c>
      <c r="FB244" s="455" t="s">
        <v>245</v>
      </c>
      <c r="FC244" s="333"/>
      <c r="FD244" s="331" t="e">
        <f t="shared" si="430"/>
        <v>#DIV/0!</v>
      </c>
      <c r="FE244" s="331" t="e">
        <f>IF(SUM(EH244:EN244)&gt;'Datos Mes'!$B$22,'Datos Mes'!$B$22,SUM(EH244:EN244))</f>
        <v>#DIV/0!</v>
      </c>
      <c r="FF244" s="331" t="e">
        <f>FE244*'Datos Mes'!$B$30</f>
        <v>#DIV/0!</v>
      </c>
      <c r="FG244" s="331" t="e">
        <f t="shared" si="431"/>
        <v>#DIV/0!</v>
      </c>
      <c r="FH244" s="331" t="e">
        <f t="shared" si="432"/>
        <v>#DIV/0!</v>
      </c>
      <c r="FI244" s="334" t="e">
        <f>LOOKUP(FH244,'Datos Mes'!$B$54:$B$69,'Datos Mes'!$C$54:$C$69)</f>
        <v>#DIV/0!</v>
      </c>
      <c r="FJ244" s="331" t="e">
        <f>LOOKUP(FH244,'Datos Mes'!$B$54:$B$69,'Datos Mes'!$E$54:$E$69)</f>
        <v>#DIV/0!</v>
      </c>
      <c r="FK244" s="331" t="e">
        <f t="shared" si="433"/>
        <v>#DIV/0!</v>
      </c>
      <c r="FL244" s="331">
        <f t="shared" si="434"/>
        <v>0</v>
      </c>
      <c r="FM244" s="331">
        <f t="shared" si="435"/>
        <v>0</v>
      </c>
      <c r="FN244" s="331">
        <f t="shared" si="436"/>
        <v>0</v>
      </c>
      <c r="FO244" s="331" t="e">
        <f t="shared" si="437"/>
        <v>#DIV/0!</v>
      </c>
      <c r="FP244" s="331" t="e">
        <f t="shared" si="438"/>
        <v>#DIV/0!</v>
      </c>
      <c r="FQ244" s="335" t="e">
        <f t="shared" si="439"/>
        <v>#DIV/0!</v>
      </c>
      <c r="FS244" s="331" t="e">
        <f t="shared" si="440"/>
        <v>#DIV/0!</v>
      </c>
      <c r="FT244" s="331" t="e">
        <f>IF($FB244="Activo",LOOKUP($FA244,'Datos Mes'!$A$87:$A$92,'Datos Mes'!$C$87:$C$92),0)*$EO244</f>
        <v>#DIV/0!</v>
      </c>
      <c r="FU244" s="331" t="e">
        <f>IF($FB244="Activo",'Datos Mes'!$B$31,0)*$EO244</f>
        <v>#DIV/0!</v>
      </c>
      <c r="FV244" s="331" t="e">
        <f>'Datos Mes'!$B$32*$EO244</f>
        <v>#DIV/0!</v>
      </c>
      <c r="FW244" s="331" t="e">
        <f>'Datos Mes'!$D$28*$EO244</f>
        <v>#DIV/0!</v>
      </c>
      <c r="FX244" s="331" t="e">
        <f t="shared" si="441"/>
        <v>#DIV/0!</v>
      </c>
      <c r="FY244" s="331" t="e">
        <f t="shared" si="357"/>
        <v>#DIV/0!</v>
      </c>
      <c r="FZ244" s="331" t="e">
        <f t="shared" si="358"/>
        <v>#DIV/0!</v>
      </c>
      <c r="GA244" s="331">
        <f>(AS244+'Datos Mes'!B$24)*30/12</f>
        <v>9035.326086956522</v>
      </c>
      <c r="GB244" s="331" t="e">
        <f t="shared" si="442"/>
        <v>#DIV/0!</v>
      </c>
      <c r="GC244" s="331" t="e">
        <f t="shared" si="443"/>
        <v>#DIV/0!</v>
      </c>
      <c r="GD244" s="333" t="e">
        <f t="shared" si="444"/>
        <v>#DIV/0!</v>
      </c>
    </row>
    <row r="245" spans="1:186" s="329" customFormat="1" ht="15.75" customHeight="1">
      <c r="A245" s="421"/>
      <c r="B245" s="421"/>
      <c r="C245" s="311">
        <f t="shared" si="359"/>
        <v>0</v>
      </c>
      <c r="D245" s="429"/>
      <c r="E245" s="429"/>
      <c r="F245" s="429"/>
      <c r="G245" s="429"/>
      <c r="H245" s="429"/>
      <c r="I245" s="429"/>
      <c r="J245" s="429"/>
      <c r="K245" s="429"/>
      <c r="L245" s="429"/>
      <c r="M245" s="429"/>
      <c r="N245" s="429"/>
      <c r="O245" s="429"/>
      <c r="P245" s="429"/>
      <c r="Q245" s="429"/>
      <c r="R245" s="312"/>
      <c r="S245" s="430"/>
      <c r="T245" s="429"/>
      <c r="U245" s="429"/>
      <c r="V245" s="429"/>
      <c r="W245" s="429"/>
      <c r="X245" s="429"/>
      <c r="Y245" s="429"/>
      <c r="Z245" s="429"/>
      <c r="AA245" s="429"/>
      <c r="AB245" s="429"/>
      <c r="AC245" s="429"/>
      <c r="AD245" s="429"/>
      <c r="AE245" s="429"/>
      <c r="AF245" s="429"/>
      <c r="AG245" s="429"/>
      <c r="AH245" s="429"/>
      <c r="AI245" s="431"/>
      <c r="AJ245" s="328"/>
      <c r="AK245" s="314">
        <f t="shared" si="403"/>
        <v>0</v>
      </c>
      <c r="AL245" s="469">
        <f t="shared" si="404"/>
        <v>0</v>
      </c>
      <c r="AM245" s="469">
        <f t="shared" si="405"/>
        <v>0</v>
      </c>
      <c r="AN245" s="470">
        <f t="shared" si="406"/>
        <v>0</v>
      </c>
      <c r="AO245" s="469">
        <f t="shared" si="355"/>
        <v>0</v>
      </c>
      <c r="AP245" s="469">
        <f t="shared" si="356"/>
        <v>0</v>
      </c>
      <c r="AQ245" s="471">
        <f t="shared" si="407"/>
        <v>0</v>
      </c>
      <c r="AR245" s="472">
        <f t="shared" si="360"/>
        <v>0</v>
      </c>
      <c r="AS245" s="422"/>
      <c r="AT245" s="423">
        <f t="shared" si="408"/>
        <v>0</v>
      </c>
      <c r="AU245" s="422"/>
      <c r="AV245" s="315">
        <f t="shared" si="409"/>
        <v>0</v>
      </c>
      <c r="AW245" s="422"/>
      <c r="AX245" s="422"/>
      <c r="AY245" s="315">
        <f t="shared" si="410"/>
        <v>0</v>
      </c>
      <c r="AZ245" s="315">
        <f>(AQ245)*'Datos Mes'!$B$27+DB245</f>
        <v>0</v>
      </c>
      <c r="BA245" s="421"/>
      <c r="BB245" s="427"/>
      <c r="BC245" s="438"/>
      <c r="BF245" s="473"/>
      <c r="BG245" s="317">
        <f>(COUNTIF($D245:$AI245,"LL")+DL245)*(AS245-'Datos Mes'!$B$23)</f>
        <v>0</v>
      </c>
      <c r="BH245" s="474">
        <f t="shared" si="411"/>
        <v>0</v>
      </c>
      <c r="BI245" s="402"/>
      <c r="BJ245" s="403"/>
      <c r="BK245" s="403"/>
      <c r="BL245" s="403"/>
      <c r="BM245" s="403"/>
      <c r="BN245" s="403"/>
      <c r="BO245" s="403"/>
      <c r="BP245" s="403"/>
      <c r="BQ245" s="403"/>
      <c r="BR245" s="403"/>
      <c r="BS245" s="403"/>
      <c r="BT245" s="404"/>
      <c r="BU245" s="404"/>
      <c r="BV245" s="404"/>
      <c r="BW245" s="405"/>
      <c r="BX245" s="406"/>
      <c r="BY245" s="403"/>
      <c r="BZ245" s="403"/>
      <c r="CA245" s="407"/>
      <c r="CB245" s="407"/>
      <c r="CC245" s="408"/>
      <c r="CD245" s="408"/>
      <c r="CE245" s="408"/>
      <c r="CF245" s="408"/>
      <c r="CG245" s="408"/>
      <c r="CH245" s="407"/>
      <c r="CI245" s="407"/>
      <c r="CJ245" s="408"/>
      <c r="CK245" s="408"/>
      <c r="CL245" s="408"/>
      <c r="CM245" s="408"/>
      <c r="CN245" s="408"/>
      <c r="CO245" s="407"/>
      <c r="CP245" s="409"/>
      <c r="CQ245" s="410"/>
      <c r="CR245" s="411"/>
      <c r="CS245" s="410"/>
      <c r="CT245" s="410"/>
      <c r="CU245" s="410"/>
      <c r="CV245" s="410"/>
      <c r="CW245" s="410"/>
      <c r="CX245" s="404"/>
      <c r="CY245" s="404"/>
      <c r="CZ245" s="320">
        <f t="shared" si="412"/>
        <v>0</v>
      </c>
      <c r="DA245" s="321"/>
      <c r="DB245" s="414"/>
      <c r="DC245" s="322">
        <f t="shared" si="413"/>
        <v>0</v>
      </c>
      <c r="DD245" s="413"/>
      <c r="DE245" s="414"/>
      <c r="DF245" s="323">
        <f t="shared" si="414"/>
        <v>0</v>
      </c>
      <c r="DG245" s="323">
        <f t="shared" si="415"/>
        <v>0</v>
      </c>
      <c r="DH245" s="324">
        <f t="shared" si="416"/>
        <v>0</v>
      </c>
      <c r="DI245" s="325">
        <f t="shared" si="417"/>
        <v>0</v>
      </c>
      <c r="DJ245" s="177"/>
      <c r="DK245" s="315">
        <f t="shared" si="418"/>
        <v>0</v>
      </c>
      <c r="DL245" s="315">
        <f t="shared" si="419"/>
        <v>0</v>
      </c>
      <c r="DM245" s="315">
        <f t="shared" si="420"/>
        <v>0</v>
      </c>
      <c r="DN245" s="415"/>
      <c r="DO245" s="416"/>
      <c r="DP245" s="416"/>
      <c r="DQ245" s="416"/>
      <c r="DR245" s="417"/>
      <c r="DS245" s="416"/>
      <c r="DT245" s="416"/>
      <c r="DU245" s="416"/>
      <c r="DV245" s="418"/>
      <c r="DW245" s="416"/>
      <c r="DX245" s="416"/>
      <c r="DY245" s="419"/>
      <c r="DZ245" s="419"/>
      <c r="EA245" s="420"/>
      <c r="EB245" s="313"/>
      <c r="EC245" s="329" t="s">
        <v>133</v>
      </c>
      <c r="EF245" s="330">
        <f>'Datos Mes'!$B$23</f>
        <v>7000</v>
      </c>
      <c r="EG245" s="330">
        <f t="shared" si="421"/>
        <v>0</v>
      </c>
      <c r="EH245" s="330">
        <f t="shared" si="422"/>
        <v>0</v>
      </c>
      <c r="EI245" s="330" t="e">
        <f t="shared" si="423"/>
        <v>#DIV/0!</v>
      </c>
      <c r="EJ245" s="330" t="e">
        <f t="shared" si="424"/>
        <v>#DIV/0!</v>
      </c>
      <c r="EK245" s="330">
        <f t="shared" si="425"/>
        <v>0</v>
      </c>
      <c r="EL245" s="330">
        <f t="shared" si="426"/>
        <v>0</v>
      </c>
      <c r="EM245" s="330">
        <f t="shared" si="427"/>
        <v>0</v>
      </c>
      <c r="EN245" s="330">
        <f>'Datos Mes'!$B$24*AL245</f>
        <v>0</v>
      </c>
      <c r="EO245" s="330" t="e">
        <f>IF(SUM(EH245:EN245)&gt;'Datos Mes'!$B$21,'Datos Mes'!$B$21,SUM(EH245:EN245))</f>
        <v>#DIV/0!</v>
      </c>
      <c r="EP245" s="330" t="e">
        <f>IF(SUM(EH245:EN245)&gt;'Datos Mes'!$B$21,SUM(EH245:EN245)-EO245,0)</f>
        <v>#DIV/0!</v>
      </c>
      <c r="EQ245" s="330"/>
      <c r="ER245" s="330" t="e">
        <f>LOOKUP(EO245/AL245,'Datos Mes'!$B$75:$B$82,'Datos Mes'!$C$75:$C$82)*EQ245</f>
        <v>#DIV/0!</v>
      </c>
      <c r="ES245" s="330">
        <f>'Datos Mes'!$B$25*$AQ245</f>
        <v>0</v>
      </c>
      <c r="ET245" s="330">
        <f>'Datos Mes'!$B$26*$AQ245</f>
        <v>0</v>
      </c>
      <c r="EU245" s="330">
        <f t="shared" si="428"/>
        <v>0</v>
      </c>
      <c r="EV245" s="331" t="e">
        <f t="shared" si="429"/>
        <v>#DIV/0!</v>
      </c>
      <c r="EW245" s="455" t="s">
        <v>244</v>
      </c>
      <c r="EX245" s="457"/>
      <c r="EY245" s="331" t="e">
        <f>'Datos Mes'!$B$28*EO245</f>
        <v>#DIV/0!</v>
      </c>
      <c r="EZ245" s="331" t="e">
        <f>IF(EX245*'Datos Mes'!$B$19-EY245&gt;0,EX245*'Datos Mes'!$B$19-EY245,0)</f>
        <v>#DIV/0!</v>
      </c>
      <c r="FA245" s="456" t="s">
        <v>233</v>
      </c>
      <c r="FB245" s="455" t="s">
        <v>245</v>
      </c>
      <c r="FC245" s="333"/>
      <c r="FD245" s="331" t="e">
        <f t="shared" si="430"/>
        <v>#DIV/0!</v>
      </c>
      <c r="FE245" s="331" t="e">
        <f>IF(SUM(EH245:EN245)&gt;'Datos Mes'!$B$22,'Datos Mes'!$B$22,SUM(EH245:EN245))</f>
        <v>#DIV/0!</v>
      </c>
      <c r="FF245" s="331" t="e">
        <f>FE245*'Datos Mes'!$B$30</f>
        <v>#DIV/0!</v>
      </c>
      <c r="FG245" s="331" t="e">
        <f t="shared" si="431"/>
        <v>#DIV/0!</v>
      </c>
      <c r="FH245" s="331" t="e">
        <f t="shared" si="432"/>
        <v>#DIV/0!</v>
      </c>
      <c r="FI245" s="334" t="e">
        <f>LOOKUP(FH245,'Datos Mes'!$B$54:$B$69,'Datos Mes'!$C$54:$C$69)</f>
        <v>#DIV/0!</v>
      </c>
      <c r="FJ245" s="331" t="e">
        <f>LOOKUP(FH245,'Datos Mes'!$B$54:$B$69,'Datos Mes'!$E$54:$E$69)</f>
        <v>#DIV/0!</v>
      </c>
      <c r="FK245" s="331" t="e">
        <f t="shared" si="433"/>
        <v>#DIV/0!</v>
      </c>
      <c r="FL245" s="331">
        <f t="shared" si="434"/>
        <v>0</v>
      </c>
      <c r="FM245" s="331">
        <f t="shared" si="435"/>
        <v>0</v>
      </c>
      <c r="FN245" s="331">
        <f t="shared" si="436"/>
        <v>0</v>
      </c>
      <c r="FO245" s="331" t="e">
        <f t="shared" si="437"/>
        <v>#DIV/0!</v>
      </c>
      <c r="FP245" s="331" t="e">
        <f t="shared" si="438"/>
        <v>#DIV/0!</v>
      </c>
      <c r="FQ245" s="335" t="e">
        <f t="shared" si="439"/>
        <v>#DIV/0!</v>
      </c>
      <c r="FS245" s="331" t="e">
        <f t="shared" si="440"/>
        <v>#DIV/0!</v>
      </c>
      <c r="FT245" s="331" t="e">
        <f>IF($FB245="Activo",LOOKUP($FA245,'Datos Mes'!$A$87:$A$92,'Datos Mes'!$C$87:$C$92),0)*$EO245</f>
        <v>#DIV/0!</v>
      </c>
      <c r="FU245" s="331" t="e">
        <f>IF($FB245="Activo",'Datos Mes'!$B$31,0)*$EO245</f>
        <v>#DIV/0!</v>
      </c>
      <c r="FV245" s="331" t="e">
        <f>'Datos Mes'!$B$32*$EO245</f>
        <v>#DIV/0!</v>
      </c>
      <c r="FW245" s="331" t="e">
        <f>'Datos Mes'!$D$28*$EO245</f>
        <v>#DIV/0!</v>
      </c>
      <c r="FX245" s="331" t="e">
        <f t="shared" si="441"/>
        <v>#DIV/0!</v>
      </c>
      <c r="FY245" s="331" t="e">
        <f t="shared" si="357"/>
        <v>#DIV/0!</v>
      </c>
      <c r="FZ245" s="331" t="e">
        <f t="shared" si="358"/>
        <v>#DIV/0!</v>
      </c>
      <c r="GA245" s="331">
        <f>(AS245+'Datos Mes'!B$24)*30/12</f>
        <v>9035.326086956522</v>
      </c>
      <c r="GB245" s="331" t="e">
        <f t="shared" si="442"/>
        <v>#DIV/0!</v>
      </c>
      <c r="GC245" s="331" t="e">
        <f t="shared" si="443"/>
        <v>#DIV/0!</v>
      </c>
      <c r="GD245" s="333" t="e">
        <f t="shared" si="444"/>
        <v>#DIV/0!</v>
      </c>
    </row>
    <row r="246" spans="1:186" s="329" customFormat="1" ht="15.75" customHeight="1">
      <c r="A246" s="421"/>
      <c r="B246" s="421"/>
      <c r="C246" s="311">
        <f t="shared" si="359"/>
        <v>0</v>
      </c>
      <c r="D246" s="429"/>
      <c r="E246" s="429"/>
      <c r="F246" s="429"/>
      <c r="G246" s="429"/>
      <c r="H246" s="429"/>
      <c r="I246" s="429"/>
      <c r="J246" s="429"/>
      <c r="K246" s="429"/>
      <c r="L246" s="429"/>
      <c r="M246" s="429"/>
      <c r="N246" s="429"/>
      <c r="O246" s="429"/>
      <c r="P246" s="429"/>
      <c r="Q246" s="429"/>
      <c r="R246" s="312"/>
      <c r="S246" s="430"/>
      <c r="T246" s="429"/>
      <c r="U246" s="429"/>
      <c r="V246" s="429"/>
      <c r="W246" s="429"/>
      <c r="X246" s="429"/>
      <c r="Y246" s="429"/>
      <c r="Z246" s="429"/>
      <c r="AA246" s="429"/>
      <c r="AB246" s="429"/>
      <c r="AC246" s="429"/>
      <c r="AD246" s="429"/>
      <c r="AE246" s="429"/>
      <c r="AF246" s="429"/>
      <c r="AG246" s="429"/>
      <c r="AH246" s="429"/>
      <c r="AI246" s="431"/>
      <c r="AJ246" s="328"/>
      <c r="AK246" s="314">
        <f t="shared" si="403"/>
        <v>0</v>
      </c>
      <c r="AL246" s="469">
        <f t="shared" si="404"/>
        <v>0</v>
      </c>
      <c r="AM246" s="469">
        <f t="shared" si="405"/>
        <v>0</v>
      </c>
      <c r="AN246" s="470">
        <f t="shared" si="406"/>
        <v>0</v>
      </c>
      <c r="AO246" s="469">
        <f t="shared" si="355"/>
        <v>0</v>
      </c>
      <c r="AP246" s="469">
        <f t="shared" si="356"/>
        <v>0</v>
      </c>
      <c r="AQ246" s="471">
        <f t="shared" si="407"/>
        <v>0</v>
      </c>
      <c r="AR246" s="472">
        <f t="shared" si="360"/>
        <v>0</v>
      </c>
      <c r="AS246" s="422"/>
      <c r="AT246" s="423">
        <f t="shared" si="408"/>
        <v>0</v>
      </c>
      <c r="AU246" s="422"/>
      <c r="AV246" s="315">
        <f t="shared" si="409"/>
        <v>0</v>
      </c>
      <c r="AW246" s="422"/>
      <c r="AX246" s="422"/>
      <c r="AY246" s="315">
        <f t="shared" si="410"/>
        <v>0</v>
      </c>
      <c r="AZ246" s="315">
        <f>(AQ246)*'Datos Mes'!$B$27+DB246</f>
        <v>0</v>
      </c>
      <c r="BA246" s="421"/>
      <c r="BB246" s="427"/>
      <c r="BC246" s="438"/>
      <c r="BF246" s="473"/>
      <c r="BG246" s="317">
        <f>(COUNTIF($D246:$AI246,"LL")+DL246)*(AS246-'Datos Mes'!$B$23)</f>
        <v>0</v>
      </c>
      <c r="BH246" s="474">
        <f t="shared" si="411"/>
        <v>0</v>
      </c>
      <c r="BI246" s="402"/>
      <c r="BJ246" s="403"/>
      <c r="BK246" s="403"/>
      <c r="BL246" s="403"/>
      <c r="BM246" s="403"/>
      <c r="BN246" s="403"/>
      <c r="BO246" s="403"/>
      <c r="BP246" s="403"/>
      <c r="BQ246" s="403"/>
      <c r="BR246" s="403"/>
      <c r="BS246" s="403"/>
      <c r="BT246" s="404"/>
      <c r="BU246" s="404"/>
      <c r="BV246" s="404"/>
      <c r="BW246" s="405"/>
      <c r="BX246" s="406"/>
      <c r="BY246" s="403"/>
      <c r="BZ246" s="403"/>
      <c r="CA246" s="407"/>
      <c r="CB246" s="407"/>
      <c r="CC246" s="408"/>
      <c r="CD246" s="408"/>
      <c r="CE246" s="408"/>
      <c r="CF246" s="408"/>
      <c r="CG246" s="408"/>
      <c r="CH246" s="407"/>
      <c r="CI246" s="407"/>
      <c r="CJ246" s="408"/>
      <c r="CK246" s="408"/>
      <c r="CL246" s="408"/>
      <c r="CM246" s="408"/>
      <c r="CN246" s="408"/>
      <c r="CO246" s="407"/>
      <c r="CP246" s="409"/>
      <c r="CQ246" s="410"/>
      <c r="CR246" s="411"/>
      <c r="CS246" s="410"/>
      <c r="CT246" s="410"/>
      <c r="CU246" s="410"/>
      <c r="CV246" s="410"/>
      <c r="CW246" s="410"/>
      <c r="CX246" s="404"/>
      <c r="CY246" s="404"/>
      <c r="CZ246" s="320">
        <f t="shared" si="412"/>
        <v>0</v>
      </c>
      <c r="DA246" s="321"/>
      <c r="DB246" s="414"/>
      <c r="DC246" s="322">
        <f t="shared" si="413"/>
        <v>0</v>
      </c>
      <c r="DD246" s="413"/>
      <c r="DE246" s="414"/>
      <c r="DF246" s="323">
        <f t="shared" si="414"/>
        <v>0</v>
      </c>
      <c r="DG246" s="323">
        <f t="shared" si="415"/>
        <v>0</v>
      </c>
      <c r="DH246" s="324">
        <f t="shared" si="416"/>
        <v>0</v>
      </c>
      <c r="DI246" s="325">
        <f t="shared" si="417"/>
        <v>0</v>
      </c>
      <c r="DJ246" s="177"/>
      <c r="DK246" s="315">
        <f t="shared" si="418"/>
        <v>0</v>
      </c>
      <c r="DL246" s="315">
        <f t="shared" si="419"/>
        <v>0</v>
      </c>
      <c r="DM246" s="315">
        <f t="shared" si="420"/>
        <v>0</v>
      </c>
      <c r="DN246" s="415"/>
      <c r="DO246" s="416"/>
      <c r="DP246" s="416"/>
      <c r="DQ246" s="416"/>
      <c r="DR246" s="417"/>
      <c r="DS246" s="416"/>
      <c r="DT246" s="416"/>
      <c r="DU246" s="416"/>
      <c r="DV246" s="418"/>
      <c r="DW246" s="416"/>
      <c r="DX246" s="416"/>
      <c r="DY246" s="419"/>
      <c r="DZ246" s="419"/>
      <c r="EA246" s="420"/>
      <c r="EB246" s="313"/>
      <c r="EC246" s="329" t="s">
        <v>133</v>
      </c>
      <c r="EF246" s="330">
        <f>'Datos Mes'!$B$23</f>
        <v>7000</v>
      </c>
      <c r="EG246" s="330">
        <f t="shared" si="421"/>
        <v>0</v>
      </c>
      <c r="EH246" s="330">
        <f t="shared" si="422"/>
        <v>0</v>
      </c>
      <c r="EI246" s="330" t="e">
        <f t="shared" si="423"/>
        <v>#DIV/0!</v>
      </c>
      <c r="EJ246" s="330" t="e">
        <f t="shared" si="424"/>
        <v>#DIV/0!</v>
      </c>
      <c r="EK246" s="330">
        <f t="shared" si="425"/>
        <v>0</v>
      </c>
      <c r="EL246" s="330">
        <f t="shared" si="426"/>
        <v>0</v>
      </c>
      <c r="EM246" s="330">
        <f t="shared" si="427"/>
        <v>0</v>
      </c>
      <c r="EN246" s="330">
        <f>'Datos Mes'!$B$24*AL246</f>
        <v>0</v>
      </c>
      <c r="EO246" s="330" t="e">
        <f>IF(SUM(EH246:EN246)&gt;'Datos Mes'!$B$21,'Datos Mes'!$B$21,SUM(EH246:EN246))</f>
        <v>#DIV/0!</v>
      </c>
      <c r="EP246" s="330" t="e">
        <f>IF(SUM(EH246:EN246)&gt;'Datos Mes'!$B$21,SUM(EH246:EN246)-EO246,0)</f>
        <v>#DIV/0!</v>
      </c>
      <c r="EQ246" s="330"/>
      <c r="ER246" s="330" t="e">
        <f>LOOKUP(EO246/AL246,'Datos Mes'!$B$75:$B$82,'Datos Mes'!$C$75:$C$82)*EQ246</f>
        <v>#DIV/0!</v>
      </c>
      <c r="ES246" s="330">
        <f>'Datos Mes'!$B$25*$AQ246</f>
        <v>0</v>
      </c>
      <c r="ET246" s="330">
        <f>'Datos Mes'!$B$26*$AQ246</f>
        <v>0</v>
      </c>
      <c r="EU246" s="330">
        <f t="shared" si="428"/>
        <v>0</v>
      </c>
      <c r="EV246" s="331" t="e">
        <f t="shared" si="429"/>
        <v>#DIV/0!</v>
      </c>
      <c r="EW246" s="455" t="s">
        <v>244</v>
      </c>
      <c r="EX246" s="457"/>
      <c r="EY246" s="331" t="e">
        <f>'Datos Mes'!$B$28*EO246</f>
        <v>#DIV/0!</v>
      </c>
      <c r="EZ246" s="331" t="e">
        <f>IF(EX246*'Datos Mes'!$B$19-EY246&gt;0,EX246*'Datos Mes'!$B$19-EY246,0)</f>
        <v>#DIV/0!</v>
      </c>
      <c r="FA246" s="456" t="s">
        <v>233</v>
      </c>
      <c r="FB246" s="455" t="s">
        <v>245</v>
      </c>
      <c r="FC246" s="333"/>
      <c r="FD246" s="331" t="e">
        <f t="shared" si="430"/>
        <v>#DIV/0!</v>
      </c>
      <c r="FE246" s="331" t="e">
        <f>IF(SUM(EH246:EN246)&gt;'Datos Mes'!$B$22,'Datos Mes'!$B$22,SUM(EH246:EN246))</f>
        <v>#DIV/0!</v>
      </c>
      <c r="FF246" s="331" t="e">
        <f>FE246*'Datos Mes'!$B$30</f>
        <v>#DIV/0!</v>
      </c>
      <c r="FG246" s="331" t="e">
        <f t="shared" si="431"/>
        <v>#DIV/0!</v>
      </c>
      <c r="FH246" s="331" t="e">
        <f t="shared" si="432"/>
        <v>#DIV/0!</v>
      </c>
      <c r="FI246" s="334" t="e">
        <f>LOOKUP(FH246,'Datos Mes'!$B$54:$B$69,'Datos Mes'!$C$54:$C$69)</f>
        <v>#DIV/0!</v>
      </c>
      <c r="FJ246" s="331" t="e">
        <f>LOOKUP(FH246,'Datos Mes'!$B$54:$B$69,'Datos Mes'!$E$54:$E$69)</f>
        <v>#DIV/0!</v>
      </c>
      <c r="FK246" s="331" t="e">
        <f t="shared" si="433"/>
        <v>#DIV/0!</v>
      </c>
      <c r="FL246" s="331">
        <f t="shared" si="434"/>
        <v>0</v>
      </c>
      <c r="FM246" s="331">
        <f t="shared" si="435"/>
        <v>0</v>
      </c>
      <c r="FN246" s="331">
        <f t="shared" si="436"/>
        <v>0</v>
      </c>
      <c r="FO246" s="331" t="e">
        <f t="shared" si="437"/>
        <v>#DIV/0!</v>
      </c>
      <c r="FP246" s="331" t="e">
        <f t="shared" si="438"/>
        <v>#DIV/0!</v>
      </c>
      <c r="FQ246" s="335" t="e">
        <f t="shared" si="439"/>
        <v>#DIV/0!</v>
      </c>
      <c r="FS246" s="331" t="e">
        <f t="shared" si="440"/>
        <v>#DIV/0!</v>
      </c>
      <c r="FT246" s="331" t="e">
        <f>IF($FB246="Activo",LOOKUP($FA246,'Datos Mes'!$A$87:$A$92,'Datos Mes'!$C$87:$C$92),0)*$EO246</f>
        <v>#DIV/0!</v>
      </c>
      <c r="FU246" s="331" t="e">
        <f>IF($FB246="Activo",'Datos Mes'!$B$31,0)*$EO246</f>
        <v>#DIV/0!</v>
      </c>
      <c r="FV246" s="331" t="e">
        <f>'Datos Mes'!$B$32*$EO246</f>
        <v>#DIV/0!</v>
      </c>
      <c r="FW246" s="331" t="e">
        <f>'Datos Mes'!$D$28*$EO246</f>
        <v>#DIV/0!</v>
      </c>
      <c r="FX246" s="331" t="e">
        <f t="shared" si="441"/>
        <v>#DIV/0!</v>
      </c>
      <c r="FY246" s="331" t="e">
        <f t="shared" si="357"/>
        <v>#DIV/0!</v>
      </c>
      <c r="FZ246" s="331" t="e">
        <f t="shared" si="358"/>
        <v>#DIV/0!</v>
      </c>
      <c r="GA246" s="331">
        <f>(AS246+'Datos Mes'!B$24)*30/12</f>
        <v>9035.326086956522</v>
      </c>
      <c r="GB246" s="331" t="e">
        <f t="shared" si="442"/>
        <v>#DIV/0!</v>
      </c>
      <c r="GC246" s="331" t="e">
        <f t="shared" si="443"/>
        <v>#DIV/0!</v>
      </c>
      <c r="GD246" s="333" t="e">
        <f t="shared" si="444"/>
        <v>#DIV/0!</v>
      </c>
    </row>
    <row r="247" spans="1:186" s="329" customFormat="1" ht="15.75" customHeight="1">
      <c r="A247" s="421"/>
      <c r="B247" s="421"/>
      <c r="C247" s="311">
        <f t="shared" si="359"/>
        <v>0</v>
      </c>
      <c r="D247" s="429"/>
      <c r="E247" s="429"/>
      <c r="F247" s="429"/>
      <c r="G247" s="429"/>
      <c r="H247" s="429"/>
      <c r="I247" s="429"/>
      <c r="J247" s="429"/>
      <c r="K247" s="429"/>
      <c r="L247" s="429"/>
      <c r="M247" s="429"/>
      <c r="N247" s="429"/>
      <c r="O247" s="429"/>
      <c r="P247" s="429"/>
      <c r="Q247" s="429"/>
      <c r="R247" s="312"/>
      <c r="S247" s="430"/>
      <c r="T247" s="429"/>
      <c r="U247" s="429"/>
      <c r="V247" s="429"/>
      <c r="W247" s="429"/>
      <c r="X247" s="429"/>
      <c r="Y247" s="429"/>
      <c r="Z247" s="429"/>
      <c r="AA247" s="429"/>
      <c r="AB247" s="429"/>
      <c r="AC247" s="429"/>
      <c r="AD247" s="429"/>
      <c r="AE247" s="429"/>
      <c r="AF247" s="429"/>
      <c r="AG247" s="429"/>
      <c r="AH247" s="429"/>
      <c r="AI247" s="431"/>
      <c r="AJ247" s="328"/>
      <c r="AK247" s="314">
        <f t="shared" si="403"/>
        <v>0</v>
      </c>
      <c r="AL247" s="469">
        <f t="shared" si="404"/>
        <v>0</v>
      </c>
      <c r="AM247" s="469">
        <f t="shared" si="405"/>
        <v>0</v>
      </c>
      <c r="AN247" s="470">
        <f t="shared" si="406"/>
        <v>0</v>
      </c>
      <c r="AO247" s="469">
        <f t="shared" si="355"/>
        <v>0</v>
      </c>
      <c r="AP247" s="469">
        <f t="shared" si="356"/>
        <v>0</v>
      </c>
      <c r="AQ247" s="471">
        <f t="shared" si="407"/>
        <v>0</v>
      </c>
      <c r="AR247" s="472">
        <f t="shared" si="360"/>
        <v>0</v>
      </c>
      <c r="AS247" s="422"/>
      <c r="AT247" s="423">
        <f t="shared" si="408"/>
        <v>0</v>
      </c>
      <c r="AU247" s="422"/>
      <c r="AV247" s="315">
        <f t="shared" si="409"/>
        <v>0</v>
      </c>
      <c r="AW247" s="422"/>
      <c r="AX247" s="422"/>
      <c r="AY247" s="315">
        <f t="shared" si="410"/>
        <v>0</v>
      </c>
      <c r="AZ247" s="315">
        <f>(AQ247)*'Datos Mes'!$B$27+DB247</f>
        <v>0</v>
      </c>
      <c r="BA247" s="421"/>
      <c r="BB247" s="427"/>
      <c r="BC247" s="438"/>
      <c r="BF247" s="473"/>
      <c r="BG247" s="317">
        <f>(COUNTIF($D247:$AI247,"LL")+DL247)*(AS247-'Datos Mes'!$B$23)</f>
        <v>0</v>
      </c>
      <c r="BH247" s="474">
        <f t="shared" si="411"/>
        <v>0</v>
      </c>
      <c r="BI247" s="402"/>
      <c r="BJ247" s="403"/>
      <c r="BK247" s="403"/>
      <c r="BL247" s="403"/>
      <c r="BM247" s="403"/>
      <c r="BN247" s="403"/>
      <c r="BO247" s="403"/>
      <c r="BP247" s="403"/>
      <c r="BQ247" s="403"/>
      <c r="BR247" s="403"/>
      <c r="BS247" s="403"/>
      <c r="BT247" s="404"/>
      <c r="BU247" s="404"/>
      <c r="BV247" s="404"/>
      <c r="BW247" s="405"/>
      <c r="BX247" s="406"/>
      <c r="BY247" s="403"/>
      <c r="BZ247" s="403"/>
      <c r="CA247" s="407"/>
      <c r="CB247" s="407"/>
      <c r="CC247" s="408"/>
      <c r="CD247" s="408"/>
      <c r="CE247" s="408"/>
      <c r="CF247" s="408"/>
      <c r="CG247" s="408"/>
      <c r="CH247" s="407"/>
      <c r="CI247" s="407"/>
      <c r="CJ247" s="408"/>
      <c r="CK247" s="408"/>
      <c r="CL247" s="408"/>
      <c r="CM247" s="408"/>
      <c r="CN247" s="408"/>
      <c r="CO247" s="407"/>
      <c r="CP247" s="409"/>
      <c r="CQ247" s="410"/>
      <c r="CR247" s="411"/>
      <c r="CS247" s="410"/>
      <c r="CT247" s="410"/>
      <c r="CU247" s="410"/>
      <c r="CV247" s="410"/>
      <c r="CW247" s="410"/>
      <c r="CX247" s="404"/>
      <c r="CY247" s="404"/>
      <c r="CZ247" s="320">
        <f t="shared" si="412"/>
        <v>0</v>
      </c>
      <c r="DA247" s="321"/>
      <c r="DB247" s="414"/>
      <c r="DC247" s="322">
        <f t="shared" si="413"/>
        <v>0</v>
      </c>
      <c r="DD247" s="413"/>
      <c r="DE247" s="414"/>
      <c r="DF247" s="323">
        <f t="shared" si="414"/>
        <v>0</v>
      </c>
      <c r="DG247" s="323">
        <f t="shared" si="415"/>
        <v>0</v>
      </c>
      <c r="DH247" s="324">
        <f t="shared" si="416"/>
        <v>0</v>
      </c>
      <c r="DI247" s="325">
        <f t="shared" si="417"/>
        <v>0</v>
      </c>
      <c r="DJ247" s="177"/>
      <c r="DK247" s="315">
        <f t="shared" si="418"/>
        <v>0</v>
      </c>
      <c r="DL247" s="315">
        <f t="shared" si="419"/>
        <v>0</v>
      </c>
      <c r="DM247" s="315">
        <f t="shared" si="420"/>
        <v>0</v>
      </c>
      <c r="DN247" s="415"/>
      <c r="DO247" s="416"/>
      <c r="DP247" s="416"/>
      <c r="DQ247" s="416"/>
      <c r="DR247" s="417"/>
      <c r="DS247" s="416"/>
      <c r="DT247" s="416"/>
      <c r="DU247" s="416"/>
      <c r="DV247" s="418"/>
      <c r="DW247" s="416"/>
      <c r="DX247" s="416"/>
      <c r="DY247" s="419"/>
      <c r="DZ247" s="419"/>
      <c r="EA247" s="420"/>
      <c r="EB247" s="313"/>
      <c r="EC247" s="329" t="s">
        <v>133</v>
      </c>
      <c r="EF247" s="330">
        <f>'Datos Mes'!$B$23</f>
        <v>7000</v>
      </c>
      <c r="EG247" s="330">
        <f t="shared" si="421"/>
        <v>0</v>
      </c>
      <c r="EH247" s="330">
        <f t="shared" si="422"/>
        <v>0</v>
      </c>
      <c r="EI247" s="330" t="e">
        <f t="shared" si="423"/>
        <v>#DIV/0!</v>
      </c>
      <c r="EJ247" s="330" t="e">
        <f t="shared" si="424"/>
        <v>#DIV/0!</v>
      </c>
      <c r="EK247" s="330">
        <f t="shared" si="425"/>
        <v>0</v>
      </c>
      <c r="EL247" s="330">
        <f t="shared" si="426"/>
        <v>0</v>
      </c>
      <c r="EM247" s="330">
        <f t="shared" si="427"/>
        <v>0</v>
      </c>
      <c r="EN247" s="330">
        <f>'Datos Mes'!$B$24*AL247</f>
        <v>0</v>
      </c>
      <c r="EO247" s="330" t="e">
        <f>IF(SUM(EH247:EN247)&gt;'Datos Mes'!$B$21,'Datos Mes'!$B$21,SUM(EH247:EN247))</f>
        <v>#DIV/0!</v>
      </c>
      <c r="EP247" s="330" t="e">
        <f>IF(SUM(EH247:EN247)&gt;'Datos Mes'!$B$21,SUM(EH247:EN247)-EO247,0)</f>
        <v>#DIV/0!</v>
      </c>
      <c r="EQ247" s="330"/>
      <c r="ER247" s="330" t="e">
        <f>LOOKUP(EO247/AL247,'Datos Mes'!$B$75:$B$82,'Datos Mes'!$C$75:$C$82)*EQ247</f>
        <v>#DIV/0!</v>
      </c>
      <c r="ES247" s="330">
        <f>'Datos Mes'!$B$25*$AQ247</f>
        <v>0</v>
      </c>
      <c r="ET247" s="330">
        <f>'Datos Mes'!$B$26*$AQ247</f>
        <v>0</v>
      </c>
      <c r="EU247" s="330">
        <f t="shared" si="428"/>
        <v>0</v>
      </c>
      <c r="EV247" s="331" t="e">
        <f t="shared" si="429"/>
        <v>#DIV/0!</v>
      </c>
      <c r="EW247" s="455" t="s">
        <v>244</v>
      </c>
      <c r="EX247" s="457"/>
      <c r="EY247" s="331" t="e">
        <f>'Datos Mes'!$B$28*EO247</f>
        <v>#DIV/0!</v>
      </c>
      <c r="EZ247" s="331" t="e">
        <f>IF(EX247*'Datos Mes'!$B$19-EY247&gt;0,EX247*'Datos Mes'!$B$19-EY247,0)</f>
        <v>#DIV/0!</v>
      </c>
      <c r="FA247" s="456" t="s">
        <v>233</v>
      </c>
      <c r="FB247" s="455" t="s">
        <v>245</v>
      </c>
      <c r="FC247" s="333"/>
      <c r="FD247" s="331" t="e">
        <f t="shared" si="430"/>
        <v>#DIV/0!</v>
      </c>
      <c r="FE247" s="331" t="e">
        <f>IF(SUM(EH247:EN247)&gt;'Datos Mes'!$B$22,'Datos Mes'!$B$22,SUM(EH247:EN247))</f>
        <v>#DIV/0!</v>
      </c>
      <c r="FF247" s="331" t="e">
        <f>FE247*'Datos Mes'!$B$30</f>
        <v>#DIV/0!</v>
      </c>
      <c r="FG247" s="331" t="e">
        <f t="shared" si="431"/>
        <v>#DIV/0!</v>
      </c>
      <c r="FH247" s="331" t="e">
        <f t="shared" si="432"/>
        <v>#DIV/0!</v>
      </c>
      <c r="FI247" s="334" t="e">
        <f>LOOKUP(FH247,'Datos Mes'!$B$54:$B$69,'Datos Mes'!$C$54:$C$69)</f>
        <v>#DIV/0!</v>
      </c>
      <c r="FJ247" s="331" t="e">
        <f>LOOKUP(FH247,'Datos Mes'!$B$54:$B$69,'Datos Mes'!$E$54:$E$69)</f>
        <v>#DIV/0!</v>
      </c>
      <c r="FK247" s="331" t="e">
        <f t="shared" si="433"/>
        <v>#DIV/0!</v>
      </c>
      <c r="FL247" s="331">
        <f t="shared" si="434"/>
        <v>0</v>
      </c>
      <c r="FM247" s="331">
        <f t="shared" si="435"/>
        <v>0</v>
      </c>
      <c r="FN247" s="331">
        <f t="shared" si="436"/>
        <v>0</v>
      </c>
      <c r="FO247" s="331" t="e">
        <f t="shared" si="437"/>
        <v>#DIV/0!</v>
      </c>
      <c r="FP247" s="331" t="e">
        <f t="shared" si="438"/>
        <v>#DIV/0!</v>
      </c>
      <c r="FQ247" s="335" t="e">
        <f t="shared" si="439"/>
        <v>#DIV/0!</v>
      </c>
      <c r="FS247" s="331" t="e">
        <f t="shared" si="440"/>
        <v>#DIV/0!</v>
      </c>
      <c r="FT247" s="331" t="e">
        <f>IF($FB247="Activo",LOOKUP($FA247,'Datos Mes'!$A$87:$A$92,'Datos Mes'!$C$87:$C$92),0)*$EO247</f>
        <v>#DIV/0!</v>
      </c>
      <c r="FU247" s="331" t="e">
        <f>IF($FB247="Activo",'Datos Mes'!$B$31,0)*$EO247</f>
        <v>#DIV/0!</v>
      </c>
      <c r="FV247" s="331" t="e">
        <f>'Datos Mes'!$B$32*$EO247</f>
        <v>#DIV/0!</v>
      </c>
      <c r="FW247" s="331" t="e">
        <f>'Datos Mes'!$D$28*$EO247</f>
        <v>#DIV/0!</v>
      </c>
      <c r="FX247" s="331" t="e">
        <f t="shared" si="441"/>
        <v>#DIV/0!</v>
      </c>
      <c r="FY247" s="331" t="e">
        <f t="shared" si="357"/>
        <v>#DIV/0!</v>
      </c>
      <c r="FZ247" s="331" t="e">
        <f t="shared" si="358"/>
        <v>#DIV/0!</v>
      </c>
      <c r="GA247" s="331">
        <f>(AS247+'Datos Mes'!B$24)*30/12</f>
        <v>9035.326086956522</v>
      </c>
      <c r="GB247" s="331" t="e">
        <f t="shared" si="442"/>
        <v>#DIV/0!</v>
      </c>
      <c r="GC247" s="331" t="e">
        <f t="shared" si="443"/>
        <v>#DIV/0!</v>
      </c>
      <c r="GD247" s="333" t="e">
        <f t="shared" si="444"/>
        <v>#DIV/0!</v>
      </c>
    </row>
    <row r="248" spans="1:186" s="329" customFormat="1" ht="15.75" customHeight="1">
      <c r="A248" s="421"/>
      <c r="B248" s="421"/>
      <c r="C248" s="311">
        <f t="shared" si="359"/>
        <v>0</v>
      </c>
      <c r="D248" s="429"/>
      <c r="E248" s="429"/>
      <c r="F248" s="429"/>
      <c r="G248" s="429"/>
      <c r="H248" s="429"/>
      <c r="I248" s="429"/>
      <c r="J248" s="429"/>
      <c r="K248" s="429"/>
      <c r="L248" s="429"/>
      <c r="M248" s="429"/>
      <c r="N248" s="429"/>
      <c r="O248" s="429"/>
      <c r="P248" s="429"/>
      <c r="Q248" s="429"/>
      <c r="R248" s="312"/>
      <c r="S248" s="430"/>
      <c r="T248" s="429"/>
      <c r="U248" s="429"/>
      <c r="V248" s="429"/>
      <c r="W248" s="429"/>
      <c r="X248" s="429"/>
      <c r="Y248" s="429"/>
      <c r="Z248" s="429"/>
      <c r="AA248" s="429"/>
      <c r="AB248" s="429"/>
      <c r="AC248" s="429"/>
      <c r="AD248" s="429"/>
      <c r="AE248" s="429"/>
      <c r="AF248" s="429"/>
      <c r="AG248" s="429"/>
      <c r="AH248" s="429"/>
      <c r="AI248" s="431"/>
      <c r="AJ248" s="328"/>
      <c r="AK248" s="314">
        <f t="shared" si="403"/>
        <v>0</v>
      </c>
      <c r="AL248" s="469">
        <f t="shared" si="404"/>
        <v>0</v>
      </c>
      <c r="AM248" s="469">
        <f t="shared" si="405"/>
        <v>0</v>
      </c>
      <c r="AN248" s="470">
        <f t="shared" si="406"/>
        <v>0</v>
      </c>
      <c r="AO248" s="469">
        <f t="shared" si="355"/>
        <v>0</v>
      </c>
      <c r="AP248" s="469">
        <f t="shared" si="356"/>
        <v>0</v>
      </c>
      <c r="AQ248" s="471">
        <f t="shared" si="407"/>
        <v>0</v>
      </c>
      <c r="AR248" s="472">
        <f t="shared" si="360"/>
        <v>0</v>
      </c>
      <c r="AS248" s="422"/>
      <c r="AT248" s="423">
        <f t="shared" si="408"/>
        <v>0</v>
      </c>
      <c r="AU248" s="422"/>
      <c r="AV248" s="315">
        <f t="shared" si="409"/>
        <v>0</v>
      </c>
      <c r="AW248" s="422"/>
      <c r="AX248" s="422"/>
      <c r="AY248" s="315">
        <f t="shared" si="410"/>
        <v>0</v>
      </c>
      <c r="AZ248" s="315">
        <f>(AQ248)*'Datos Mes'!$B$27+DB248</f>
        <v>0</v>
      </c>
      <c r="BA248" s="421"/>
      <c r="BB248" s="427"/>
      <c r="BC248" s="438"/>
      <c r="BF248" s="473"/>
      <c r="BG248" s="317">
        <f>(COUNTIF($D248:$AI248,"LL")+DL248)*(AS248-'Datos Mes'!$B$23)</f>
        <v>0</v>
      </c>
      <c r="BH248" s="474">
        <f t="shared" si="411"/>
        <v>0</v>
      </c>
      <c r="BI248" s="402"/>
      <c r="BJ248" s="403"/>
      <c r="BK248" s="403"/>
      <c r="BL248" s="403"/>
      <c r="BM248" s="403"/>
      <c r="BN248" s="403"/>
      <c r="BO248" s="403"/>
      <c r="BP248" s="403"/>
      <c r="BQ248" s="403"/>
      <c r="BR248" s="403"/>
      <c r="BS248" s="403"/>
      <c r="BT248" s="404"/>
      <c r="BU248" s="404"/>
      <c r="BV248" s="404"/>
      <c r="BW248" s="405"/>
      <c r="BX248" s="406"/>
      <c r="BY248" s="403"/>
      <c r="BZ248" s="403"/>
      <c r="CA248" s="407"/>
      <c r="CB248" s="407"/>
      <c r="CC248" s="408"/>
      <c r="CD248" s="408"/>
      <c r="CE248" s="408"/>
      <c r="CF248" s="408"/>
      <c r="CG248" s="408"/>
      <c r="CH248" s="407"/>
      <c r="CI248" s="407"/>
      <c r="CJ248" s="408"/>
      <c r="CK248" s="408"/>
      <c r="CL248" s="408"/>
      <c r="CM248" s="408"/>
      <c r="CN248" s="408"/>
      <c r="CO248" s="407"/>
      <c r="CP248" s="409"/>
      <c r="CQ248" s="410"/>
      <c r="CR248" s="411"/>
      <c r="CS248" s="410"/>
      <c r="CT248" s="410"/>
      <c r="CU248" s="410"/>
      <c r="CV248" s="410"/>
      <c r="CW248" s="410"/>
      <c r="CX248" s="404"/>
      <c r="CY248" s="404"/>
      <c r="CZ248" s="320">
        <f t="shared" si="412"/>
        <v>0</v>
      </c>
      <c r="DA248" s="321"/>
      <c r="DB248" s="414"/>
      <c r="DC248" s="322">
        <f t="shared" si="413"/>
        <v>0</v>
      </c>
      <c r="DD248" s="413"/>
      <c r="DE248" s="414"/>
      <c r="DF248" s="323">
        <f t="shared" si="414"/>
        <v>0</v>
      </c>
      <c r="DG248" s="323">
        <f t="shared" si="415"/>
        <v>0</v>
      </c>
      <c r="DH248" s="324">
        <f t="shared" si="416"/>
        <v>0</v>
      </c>
      <c r="DI248" s="325">
        <f t="shared" si="417"/>
        <v>0</v>
      </c>
      <c r="DJ248" s="177"/>
      <c r="DK248" s="315">
        <f t="shared" si="418"/>
        <v>0</v>
      </c>
      <c r="DL248" s="315">
        <f t="shared" si="419"/>
        <v>0</v>
      </c>
      <c r="DM248" s="315">
        <f t="shared" si="420"/>
        <v>0</v>
      </c>
      <c r="DN248" s="415"/>
      <c r="DO248" s="416"/>
      <c r="DP248" s="416"/>
      <c r="DQ248" s="416"/>
      <c r="DR248" s="417"/>
      <c r="DS248" s="416"/>
      <c r="DT248" s="416"/>
      <c r="DU248" s="416"/>
      <c r="DV248" s="418"/>
      <c r="DW248" s="416"/>
      <c r="DX248" s="416"/>
      <c r="DY248" s="419"/>
      <c r="DZ248" s="419"/>
      <c r="EA248" s="420"/>
      <c r="EB248" s="313"/>
      <c r="EC248" s="329" t="s">
        <v>133</v>
      </c>
      <c r="EF248" s="330">
        <f>'Datos Mes'!$B$23</f>
        <v>7000</v>
      </c>
      <c r="EG248" s="330">
        <f t="shared" si="421"/>
        <v>0</v>
      </c>
      <c r="EH248" s="330">
        <f t="shared" si="422"/>
        <v>0</v>
      </c>
      <c r="EI248" s="330" t="e">
        <f t="shared" si="423"/>
        <v>#DIV/0!</v>
      </c>
      <c r="EJ248" s="330" t="e">
        <f t="shared" si="424"/>
        <v>#DIV/0!</v>
      </c>
      <c r="EK248" s="330">
        <f t="shared" si="425"/>
        <v>0</v>
      </c>
      <c r="EL248" s="330">
        <f t="shared" si="426"/>
        <v>0</v>
      </c>
      <c r="EM248" s="330">
        <f t="shared" si="427"/>
        <v>0</v>
      </c>
      <c r="EN248" s="330">
        <f>'Datos Mes'!$B$24*AL248</f>
        <v>0</v>
      </c>
      <c r="EO248" s="330" t="e">
        <f>IF(SUM(EH248:EN248)&gt;'Datos Mes'!$B$21,'Datos Mes'!$B$21,SUM(EH248:EN248))</f>
        <v>#DIV/0!</v>
      </c>
      <c r="EP248" s="330" t="e">
        <f>IF(SUM(EH248:EN248)&gt;'Datos Mes'!$B$21,SUM(EH248:EN248)-EO248,0)</f>
        <v>#DIV/0!</v>
      </c>
      <c r="EQ248" s="330"/>
      <c r="ER248" s="330" t="e">
        <f>LOOKUP(EO248/AL248,'Datos Mes'!$B$75:$B$82,'Datos Mes'!$C$75:$C$82)*EQ248</f>
        <v>#DIV/0!</v>
      </c>
      <c r="ES248" s="330">
        <f>'Datos Mes'!$B$25*$AQ248</f>
        <v>0</v>
      </c>
      <c r="ET248" s="330">
        <f>'Datos Mes'!$B$26*$AQ248</f>
        <v>0</v>
      </c>
      <c r="EU248" s="330">
        <f t="shared" si="428"/>
        <v>0</v>
      </c>
      <c r="EV248" s="331" t="e">
        <f t="shared" si="429"/>
        <v>#DIV/0!</v>
      </c>
      <c r="EW248" s="455" t="s">
        <v>244</v>
      </c>
      <c r="EX248" s="457"/>
      <c r="EY248" s="331" t="e">
        <f>'Datos Mes'!$B$28*EO248</f>
        <v>#DIV/0!</v>
      </c>
      <c r="EZ248" s="331" t="e">
        <f>IF(EX248*'Datos Mes'!$B$19-EY248&gt;0,EX248*'Datos Mes'!$B$19-EY248,0)</f>
        <v>#DIV/0!</v>
      </c>
      <c r="FA248" s="456" t="s">
        <v>233</v>
      </c>
      <c r="FB248" s="455" t="s">
        <v>245</v>
      </c>
      <c r="FC248" s="333"/>
      <c r="FD248" s="331" t="e">
        <f t="shared" si="430"/>
        <v>#DIV/0!</v>
      </c>
      <c r="FE248" s="331" t="e">
        <f>IF(SUM(EH248:EN248)&gt;'Datos Mes'!$B$22,'Datos Mes'!$B$22,SUM(EH248:EN248))</f>
        <v>#DIV/0!</v>
      </c>
      <c r="FF248" s="331" t="e">
        <f>FE248*'Datos Mes'!$B$30</f>
        <v>#DIV/0!</v>
      </c>
      <c r="FG248" s="331" t="e">
        <f t="shared" si="431"/>
        <v>#DIV/0!</v>
      </c>
      <c r="FH248" s="331" t="e">
        <f t="shared" si="432"/>
        <v>#DIV/0!</v>
      </c>
      <c r="FI248" s="334" t="e">
        <f>LOOKUP(FH248,'Datos Mes'!$B$54:$B$69,'Datos Mes'!$C$54:$C$69)</f>
        <v>#DIV/0!</v>
      </c>
      <c r="FJ248" s="331" t="e">
        <f>LOOKUP(FH248,'Datos Mes'!$B$54:$B$69,'Datos Mes'!$E$54:$E$69)</f>
        <v>#DIV/0!</v>
      </c>
      <c r="FK248" s="331" t="e">
        <f t="shared" si="433"/>
        <v>#DIV/0!</v>
      </c>
      <c r="FL248" s="331">
        <f t="shared" si="434"/>
        <v>0</v>
      </c>
      <c r="FM248" s="331">
        <f t="shared" si="435"/>
        <v>0</v>
      </c>
      <c r="FN248" s="331">
        <f t="shared" si="436"/>
        <v>0</v>
      </c>
      <c r="FO248" s="331" t="e">
        <f t="shared" si="437"/>
        <v>#DIV/0!</v>
      </c>
      <c r="FP248" s="331" t="e">
        <f t="shared" si="438"/>
        <v>#DIV/0!</v>
      </c>
      <c r="FQ248" s="335" t="e">
        <f t="shared" si="439"/>
        <v>#DIV/0!</v>
      </c>
      <c r="FS248" s="331" t="e">
        <f t="shared" si="440"/>
        <v>#DIV/0!</v>
      </c>
      <c r="FT248" s="331" t="e">
        <f>IF($FB248="Activo",LOOKUP($FA248,'Datos Mes'!$A$87:$A$92,'Datos Mes'!$C$87:$C$92),0)*$EO248</f>
        <v>#DIV/0!</v>
      </c>
      <c r="FU248" s="331" t="e">
        <f>IF($FB248="Activo",'Datos Mes'!$B$31,0)*$EO248</f>
        <v>#DIV/0!</v>
      </c>
      <c r="FV248" s="331" t="e">
        <f>'Datos Mes'!$B$32*$EO248</f>
        <v>#DIV/0!</v>
      </c>
      <c r="FW248" s="331" t="e">
        <f>'Datos Mes'!$D$28*$EO248</f>
        <v>#DIV/0!</v>
      </c>
      <c r="FX248" s="331" t="e">
        <f t="shared" si="441"/>
        <v>#DIV/0!</v>
      </c>
      <c r="FY248" s="331" t="e">
        <f t="shared" si="357"/>
        <v>#DIV/0!</v>
      </c>
      <c r="FZ248" s="331" t="e">
        <f t="shared" si="358"/>
        <v>#DIV/0!</v>
      </c>
      <c r="GA248" s="331">
        <f>(AS248+'Datos Mes'!B$24)*30/12</f>
        <v>9035.326086956522</v>
      </c>
      <c r="GB248" s="331" t="e">
        <f t="shared" si="442"/>
        <v>#DIV/0!</v>
      </c>
      <c r="GC248" s="331" t="e">
        <f t="shared" si="443"/>
        <v>#DIV/0!</v>
      </c>
      <c r="GD248" s="333" t="e">
        <f t="shared" si="444"/>
        <v>#DIV/0!</v>
      </c>
    </row>
    <row r="249" spans="1:186" s="329" customFormat="1" ht="15.75" customHeight="1">
      <c r="A249" s="421"/>
      <c r="B249" s="421"/>
      <c r="C249" s="311">
        <f t="shared" si="359"/>
        <v>0</v>
      </c>
      <c r="D249" s="429"/>
      <c r="E249" s="429"/>
      <c r="F249" s="429"/>
      <c r="G249" s="429"/>
      <c r="H249" s="429"/>
      <c r="I249" s="429"/>
      <c r="J249" s="429"/>
      <c r="K249" s="429"/>
      <c r="L249" s="429"/>
      <c r="M249" s="429"/>
      <c r="N249" s="429"/>
      <c r="O249" s="429"/>
      <c r="P249" s="429"/>
      <c r="Q249" s="429"/>
      <c r="R249" s="312"/>
      <c r="S249" s="430"/>
      <c r="T249" s="429"/>
      <c r="U249" s="429"/>
      <c r="V249" s="429"/>
      <c r="W249" s="429"/>
      <c r="X249" s="429"/>
      <c r="Y249" s="429"/>
      <c r="Z249" s="429"/>
      <c r="AA249" s="429"/>
      <c r="AB249" s="429"/>
      <c r="AC249" s="429"/>
      <c r="AD249" s="429"/>
      <c r="AE249" s="429"/>
      <c r="AF249" s="429"/>
      <c r="AG249" s="429"/>
      <c r="AH249" s="429"/>
      <c r="AI249" s="431"/>
      <c r="AJ249" s="328"/>
      <c r="AK249" s="314">
        <f t="shared" si="403"/>
        <v>0</v>
      </c>
      <c r="AL249" s="469">
        <f t="shared" si="404"/>
        <v>0</v>
      </c>
      <c r="AM249" s="469">
        <f t="shared" si="405"/>
        <v>0</v>
      </c>
      <c r="AN249" s="470">
        <f t="shared" si="406"/>
        <v>0</v>
      </c>
      <c r="AO249" s="469">
        <f t="shared" si="355"/>
        <v>0</v>
      </c>
      <c r="AP249" s="469">
        <f t="shared" si="356"/>
        <v>0</v>
      </c>
      <c r="AQ249" s="471">
        <f t="shared" si="407"/>
        <v>0</v>
      </c>
      <c r="AR249" s="472">
        <f t="shared" si="360"/>
        <v>0</v>
      </c>
      <c r="AS249" s="422"/>
      <c r="AT249" s="423">
        <f t="shared" si="408"/>
        <v>0</v>
      </c>
      <c r="AU249" s="422"/>
      <c r="AV249" s="315">
        <f t="shared" si="409"/>
        <v>0</v>
      </c>
      <c r="AW249" s="422"/>
      <c r="AX249" s="422"/>
      <c r="AY249" s="315">
        <f t="shared" si="410"/>
        <v>0</v>
      </c>
      <c r="AZ249" s="315">
        <f>(AQ249)*'Datos Mes'!$B$27+DB249</f>
        <v>0</v>
      </c>
      <c r="BA249" s="421"/>
      <c r="BB249" s="427"/>
      <c r="BC249" s="438"/>
      <c r="BF249" s="473"/>
      <c r="BG249" s="317">
        <f>(COUNTIF($D249:$AI249,"LL")+DL249)*(AS249-'Datos Mes'!$B$23)</f>
        <v>0</v>
      </c>
      <c r="BH249" s="474">
        <f t="shared" si="411"/>
        <v>0</v>
      </c>
      <c r="BI249" s="402"/>
      <c r="BJ249" s="403"/>
      <c r="BK249" s="403"/>
      <c r="BL249" s="403"/>
      <c r="BM249" s="403"/>
      <c r="BN249" s="403"/>
      <c r="BO249" s="403"/>
      <c r="BP249" s="403"/>
      <c r="BQ249" s="403"/>
      <c r="BR249" s="403"/>
      <c r="BS249" s="403"/>
      <c r="BT249" s="404"/>
      <c r="BU249" s="404"/>
      <c r="BV249" s="404"/>
      <c r="BW249" s="405"/>
      <c r="BX249" s="406"/>
      <c r="BY249" s="403"/>
      <c r="BZ249" s="403"/>
      <c r="CA249" s="407"/>
      <c r="CB249" s="407"/>
      <c r="CC249" s="408"/>
      <c r="CD249" s="408"/>
      <c r="CE249" s="408"/>
      <c r="CF249" s="408"/>
      <c r="CG249" s="408"/>
      <c r="CH249" s="407"/>
      <c r="CI249" s="407"/>
      <c r="CJ249" s="408"/>
      <c r="CK249" s="408"/>
      <c r="CL249" s="408"/>
      <c r="CM249" s="408"/>
      <c r="CN249" s="408"/>
      <c r="CO249" s="407"/>
      <c r="CP249" s="409"/>
      <c r="CQ249" s="410"/>
      <c r="CR249" s="411"/>
      <c r="CS249" s="410"/>
      <c r="CT249" s="410"/>
      <c r="CU249" s="410"/>
      <c r="CV249" s="410"/>
      <c r="CW249" s="410"/>
      <c r="CX249" s="404"/>
      <c r="CY249" s="404"/>
      <c r="CZ249" s="320">
        <f t="shared" si="412"/>
        <v>0</v>
      </c>
      <c r="DA249" s="321"/>
      <c r="DB249" s="414"/>
      <c r="DC249" s="322">
        <f t="shared" si="413"/>
        <v>0</v>
      </c>
      <c r="DD249" s="413"/>
      <c r="DE249" s="414"/>
      <c r="DF249" s="323">
        <f t="shared" si="414"/>
        <v>0</v>
      </c>
      <c r="DG249" s="323">
        <f t="shared" si="415"/>
        <v>0</v>
      </c>
      <c r="DH249" s="324">
        <f t="shared" si="416"/>
        <v>0</v>
      </c>
      <c r="DI249" s="325">
        <f t="shared" si="417"/>
        <v>0</v>
      </c>
      <c r="DJ249" s="177"/>
      <c r="DK249" s="315">
        <f t="shared" si="418"/>
        <v>0</v>
      </c>
      <c r="DL249" s="315">
        <f t="shared" si="419"/>
        <v>0</v>
      </c>
      <c r="DM249" s="315">
        <f t="shared" si="420"/>
        <v>0</v>
      </c>
      <c r="DN249" s="415"/>
      <c r="DO249" s="416"/>
      <c r="DP249" s="416"/>
      <c r="DQ249" s="416"/>
      <c r="DR249" s="417"/>
      <c r="DS249" s="416"/>
      <c r="DT249" s="416"/>
      <c r="DU249" s="416"/>
      <c r="DV249" s="418"/>
      <c r="DW249" s="416"/>
      <c r="DX249" s="416"/>
      <c r="DY249" s="419"/>
      <c r="DZ249" s="419"/>
      <c r="EA249" s="420"/>
      <c r="EB249" s="313"/>
      <c r="EC249" s="329" t="s">
        <v>133</v>
      </c>
      <c r="EF249" s="330">
        <f>'Datos Mes'!$B$23</f>
        <v>7000</v>
      </c>
      <c r="EG249" s="330">
        <f t="shared" si="421"/>
        <v>0</v>
      </c>
      <c r="EH249" s="330">
        <f t="shared" si="422"/>
        <v>0</v>
      </c>
      <c r="EI249" s="330" t="e">
        <f t="shared" si="423"/>
        <v>#DIV/0!</v>
      </c>
      <c r="EJ249" s="330" t="e">
        <f t="shared" si="424"/>
        <v>#DIV/0!</v>
      </c>
      <c r="EK249" s="330">
        <f t="shared" si="425"/>
        <v>0</v>
      </c>
      <c r="EL249" s="330">
        <f t="shared" si="426"/>
        <v>0</v>
      </c>
      <c r="EM249" s="330">
        <f t="shared" si="427"/>
        <v>0</v>
      </c>
      <c r="EN249" s="330">
        <f>'Datos Mes'!$B$24*AL249</f>
        <v>0</v>
      </c>
      <c r="EO249" s="330" t="e">
        <f>IF(SUM(EH249:EN249)&gt;'Datos Mes'!$B$21,'Datos Mes'!$B$21,SUM(EH249:EN249))</f>
        <v>#DIV/0!</v>
      </c>
      <c r="EP249" s="330" t="e">
        <f>IF(SUM(EH249:EN249)&gt;'Datos Mes'!$B$21,SUM(EH249:EN249)-EO249,0)</f>
        <v>#DIV/0!</v>
      </c>
      <c r="EQ249" s="330"/>
      <c r="ER249" s="330" t="e">
        <f>LOOKUP(EO249/AL249,'Datos Mes'!$B$75:$B$82,'Datos Mes'!$C$75:$C$82)*EQ249</f>
        <v>#DIV/0!</v>
      </c>
      <c r="ES249" s="330">
        <f>'Datos Mes'!$B$25*$AQ249</f>
        <v>0</v>
      </c>
      <c r="ET249" s="330">
        <f>'Datos Mes'!$B$26*$AQ249</f>
        <v>0</v>
      </c>
      <c r="EU249" s="330">
        <f t="shared" si="428"/>
        <v>0</v>
      </c>
      <c r="EV249" s="331" t="e">
        <f t="shared" si="429"/>
        <v>#DIV/0!</v>
      </c>
      <c r="EW249" s="455" t="s">
        <v>244</v>
      </c>
      <c r="EX249" s="457"/>
      <c r="EY249" s="331" t="e">
        <f>'Datos Mes'!$B$28*EO249</f>
        <v>#DIV/0!</v>
      </c>
      <c r="EZ249" s="331" t="e">
        <f>IF(EX249*'Datos Mes'!$B$19-EY249&gt;0,EX249*'Datos Mes'!$B$19-EY249,0)</f>
        <v>#DIV/0!</v>
      </c>
      <c r="FA249" s="456" t="s">
        <v>233</v>
      </c>
      <c r="FB249" s="455" t="s">
        <v>245</v>
      </c>
      <c r="FC249" s="333"/>
      <c r="FD249" s="331" t="e">
        <f t="shared" si="430"/>
        <v>#DIV/0!</v>
      </c>
      <c r="FE249" s="331" t="e">
        <f>IF(SUM(EH249:EN249)&gt;'Datos Mes'!$B$22,'Datos Mes'!$B$22,SUM(EH249:EN249))</f>
        <v>#DIV/0!</v>
      </c>
      <c r="FF249" s="331" t="e">
        <f>FE249*'Datos Mes'!$B$30</f>
        <v>#DIV/0!</v>
      </c>
      <c r="FG249" s="331" t="e">
        <f t="shared" si="431"/>
        <v>#DIV/0!</v>
      </c>
      <c r="FH249" s="331" t="e">
        <f t="shared" si="432"/>
        <v>#DIV/0!</v>
      </c>
      <c r="FI249" s="334" t="e">
        <f>LOOKUP(FH249,'Datos Mes'!$B$54:$B$69,'Datos Mes'!$C$54:$C$69)</f>
        <v>#DIV/0!</v>
      </c>
      <c r="FJ249" s="331" t="e">
        <f>LOOKUP(FH249,'Datos Mes'!$B$54:$B$69,'Datos Mes'!$E$54:$E$69)</f>
        <v>#DIV/0!</v>
      </c>
      <c r="FK249" s="331" t="e">
        <f t="shared" si="433"/>
        <v>#DIV/0!</v>
      </c>
      <c r="FL249" s="331">
        <f t="shared" si="434"/>
        <v>0</v>
      </c>
      <c r="FM249" s="331">
        <f t="shared" si="435"/>
        <v>0</v>
      </c>
      <c r="FN249" s="331">
        <f t="shared" si="436"/>
        <v>0</v>
      </c>
      <c r="FO249" s="331" t="e">
        <f t="shared" si="437"/>
        <v>#DIV/0!</v>
      </c>
      <c r="FP249" s="331" t="e">
        <f t="shared" si="438"/>
        <v>#DIV/0!</v>
      </c>
      <c r="FQ249" s="335" t="e">
        <f t="shared" si="439"/>
        <v>#DIV/0!</v>
      </c>
      <c r="FS249" s="331" t="e">
        <f t="shared" si="440"/>
        <v>#DIV/0!</v>
      </c>
      <c r="FT249" s="331" t="e">
        <f>IF($FB249="Activo",LOOKUP($FA249,'Datos Mes'!$A$87:$A$92,'Datos Mes'!$C$87:$C$92),0)*$EO249</f>
        <v>#DIV/0!</v>
      </c>
      <c r="FU249" s="331" t="e">
        <f>IF($FB249="Activo",'Datos Mes'!$B$31,0)*$EO249</f>
        <v>#DIV/0!</v>
      </c>
      <c r="FV249" s="331" t="e">
        <f>'Datos Mes'!$B$32*$EO249</f>
        <v>#DIV/0!</v>
      </c>
      <c r="FW249" s="331" t="e">
        <f>'Datos Mes'!$D$28*$EO249</f>
        <v>#DIV/0!</v>
      </c>
      <c r="FX249" s="331" t="e">
        <f t="shared" si="441"/>
        <v>#DIV/0!</v>
      </c>
      <c r="FY249" s="331" t="e">
        <f t="shared" si="357"/>
        <v>#DIV/0!</v>
      </c>
      <c r="FZ249" s="331" t="e">
        <f t="shared" si="358"/>
        <v>#DIV/0!</v>
      </c>
      <c r="GA249" s="331">
        <f>(AS249+'Datos Mes'!B$24)*30/12</f>
        <v>9035.326086956522</v>
      </c>
      <c r="GB249" s="331" t="e">
        <f t="shared" si="442"/>
        <v>#DIV/0!</v>
      </c>
      <c r="GC249" s="331" t="e">
        <f t="shared" si="443"/>
        <v>#DIV/0!</v>
      </c>
      <c r="GD249" s="333" t="e">
        <f t="shared" si="444"/>
        <v>#DIV/0!</v>
      </c>
    </row>
    <row r="250" spans="1:186" s="329" customFormat="1" ht="15.75" customHeight="1">
      <c r="A250" s="421"/>
      <c r="B250" s="421"/>
      <c r="C250" s="311">
        <f t="shared" si="359"/>
        <v>0</v>
      </c>
      <c r="D250" s="429"/>
      <c r="E250" s="429"/>
      <c r="F250" s="429"/>
      <c r="G250" s="429"/>
      <c r="H250" s="429"/>
      <c r="I250" s="429"/>
      <c r="J250" s="429"/>
      <c r="K250" s="429"/>
      <c r="L250" s="429"/>
      <c r="M250" s="429"/>
      <c r="N250" s="429"/>
      <c r="O250" s="429"/>
      <c r="P250" s="429"/>
      <c r="Q250" s="429"/>
      <c r="R250" s="312"/>
      <c r="S250" s="430"/>
      <c r="T250" s="429"/>
      <c r="U250" s="429"/>
      <c r="V250" s="429"/>
      <c r="W250" s="429"/>
      <c r="X250" s="429"/>
      <c r="Y250" s="429"/>
      <c r="Z250" s="429"/>
      <c r="AA250" s="429"/>
      <c r="AB250" s="429"/>
      <c r="AC250" s="429"/>
      <c r="AD250" s="429"/>
      <c r="AE250" s="429"/>
      <c r="AF250" s="429"/>
      <c r="AG250" s="429"/>
      <c r="AH250" s="429"/>
      <c r="AI250" s="431"/>
      <c r="AJ250" s="328"/>
      <c r="AK250" s="314">
        <f t="shared" si="403"/>
        <v>0</v>
      </c>
      <c r="AL250" s="469">
        <f t="shared" si="404"/>
        <v>0</v>
      </c>
      <c r="AM250" s="469">
        <f t="shared" si="405"/>
        <v>0</v>
      </c>
      <c r="AN250" s="470">
        <f t="shared" si="406"/>
        <v>0</v>
      </c>
      <c r="AO250" s="469">
        <f t="shared" si="355"/>
        <v>0</v>
      </c>
      <c r="AP250" s="469">
        <f t="shared" si="356"/>
        <v>0</v>
      </c>
      <c r="AQ250" s="471">
        <f t="shared" si="407"/>
        <v>0</v>
      </c>
      <c r="AR250" s="472">
        <f t="shared" si="360"/>
        <v>0</v>
      </c>
      <c r="AS250" s="422"/>
      <c r="AT250" s="423">
        <f t="shared" si="408"/>
        <v>0</v>
      </c>
      <c r="AU250" s="422"/>
      <c r="AV250" s="315">
        <f t="shared" si="409"/>
        <v>0</v>
      </c>
      <c r="AW250" s="422"/>
      <c r="AX250" s="422"/>
      <c r="AY250" s="315">
        <f t="shared" si="410"/>
        <v>0</v>
      </c>
      <c r="AZ250" s="315">
        <f>(AQ250)*'Datos Mes'!$B$27+DB250</f>
        <v>0</v>
      </c>
      <c r="BA250" s="421"/>
      <c r="BB250" s="427"/>
      <c r="BC250" s="438"/>
      <c r="BF250" s="473"/>
      <c r="BG250" s="317">
        <f>(COUNTIF($D250:$AI250,"LL")+DL250)*(AS250-'Datos Mes'!$B$23)</f>
        <v>0</v>
      </c>
      <c r="BH250" s="474">
        <f t="shared" si="411"/>
        <v>0</v>
      </c>
      <c r="BI250" s="402"/>
      <c r="BJ250" s="403"/>
      <c r="BK250" s="403"/>
      <c r="BL250" s="403"/>
      <c r="BM250" s="403"/>
      <c r="BN250" s="403"/>
      <c r="BO250" s="403"/>
      <c r="BP250" s="403"/>
      <c r="BQ250" s="403"/>
      <c r="BR250" s="403"/>
      <c r="BS250" s="403"/>
      <c r="BT250" s="404"/>
      <c r="BU250" s="404"/>
      <c r="BV250" s="404"/>
      <c r="BW250" s="405"/>
      <c r="BX250" s="406"/>
      <c r="BY250" s="403"/>
      <c r="BZ250" s="403"/>
      <c r="CA250" s="407"/>
      <c r="CB250" s="407"/>
      <c r="CC250" s="408"/>
      <c r="CD250" s="408"/>
      <c r="CE250" s="408"/>
      <c r="CF250" s="408"/>
      <c r="CG250" s="408"/>
      <c r="CH250" s="407"/>
      <c r="CI250" s="407"/>
      <c r="CJ250" s="408"/>
      <c r="CK250" s="408"/>
      <c r="CL250" s="408"/>
      <c r="CM250" s="408"/>
      <c r="CN250" s="408"/>
      <c r="CO250" s="407"/>
      <c r="CP250" s="409"/>
      <c r="CQ250" s="410"/>
      <c r="CR250" s="411"/>
      <c r="CS250" s="410"/>
      <c r="CT250" s="410"/>
      <c r="CU250" s="410"/>
      <c r="CV250" s="410"/>
      <c r="CW250" s="410"/>
      <c r="CX250" s="404"/>
      <c r="CY250" s="404"/>
      <c r="CZ250" s="320">
        <f t="shared" si="412"/>
        <v>0</v>
      </c>
      <c r="DA250" s="321"/>
      <c r="DB250" s="414"/>
      <c r="DC250" s="322">
        <f t="shared" si="413"/>
        <v>0</v>
      </c>
      <c r="DD250" s="413"/>
      <c r="DE250" s="414"/>
      <c r="DF250" s="323">
        <f t="shared" si="414"/>
        <v>0</v>
      </c>
      <c r="DG250" s="323">
        <f t="shared" si="415"/>
        <v>0</v>
      </c>
      <c r="DH250" s="324">
        <f t="shared" si="416"/>
        <v>0</v>
      </c>
      <c r="DI250" s="325">
        <f t="shared" si="417"/>
        <v>0</v>
      </c>
      <c r="DJ250" s="177"/>
      <c r="DK250" s="315">
        <f t="shared" si="418"/>
        <v>0</v>
      </c>
      <c r="DL250" s="315">
        <f t="shared" si="419"/>
        <v>0</v>
      </c>
      <c r="DM250" s="315">
        <f t="shared" si="420"/>
        <v>0</v>
      </c>
      <c r="DN250" s="415"/>
      <c r="DO250" s="416"/>
      <c r="DP250" s="416"/>
      <c r="DQ250" s="416"/>
      <c r="DR250" s="417"/>
      <c r="DS250" s="416"/>
      <c r="DT250" s="416"/>
      <c r="DU250" s="416"/>
      <c r="DV250" s="418"/>
      <c r="DW250" s="416"/>
      <c r="DX250" s="416"/>
      <c r="DY250" s="419"/>
      <c r="DZ250" s="419"/>
      <c r="EA250" s="420"/>
      <c r="EB250" s="313"/>
      <c r="EC250" s="329" t="s">
        <v>133</v>
      </c>
      <c r="EF250" s="330">
        <f>'Datos Mes'!$B$23</f>
        <v>7000</v>
      </c>
      <c r="EG250" s="330">
        <f t="shared" si="421"/>
        <v>0</v>
      </c>
      <c r="EH250" s="330">
        <f t="shared" si="422"/>
        <v>0</v>
      </c>
      <c r="EI250" s="330" t="e">
        <f t="shared" si="423"/>
        <v>#DIV/0!</v>
      </c>
      <c r="EJ250" s="330" t="e">
        <f t="shared" si="424"/>
        <v>#DIV/0!</v>
      </c>
      <c r="EK250" s="330">
        <f t="shared" si="425"/>
        <v>0</v>
      </c>
      <c r="EL250" s="330">
        <f t="shared" si="426"/>
        <v>0</v>
      </c>
      <c r="EM250" s="330">
        <f t="shared" si="427"/>
        <v>0</v>
      </c>
      <c r="EN250" s="330">
        <f>'Datos Mes'!$B$24*AL250</f>
        <v>0</v>
      </c>
      <c r="EO250" s="330" t="e">
        <f>IF(SUM(EH250:EN250)&gt;'Datos Mes'!$B$21,'Datos Mes'!$B$21,SUM(EH250:EN250))</f>
        <v>#DIV/0!</v>
      </c>
      <c r="EP250" s="330" t="e">
        <f>IF(SUM(EH250:EN250)&gt;'Datos Mes'!$B$21,SUM(EH250:EN250)-EO250,0)</f>
        <v>#DIV/0!</v>
      </c>
      <c r="EQ250" s="330"/>
      <c r="ER250" s="330" t="e">
        <f>LOOKUP(EO250/AL250,'Datos Mes'!$B$75:$B$82,'Datos Mes'!$C$75:$C$82)*EQ250</f>
        <v>#DIV/0!</v>
      </c>
      <c r="ES250" s="330">
        <f>'Datos Mes'!$B$25*$AQ250</f>
        <v>0</v>
      </c>
      <c r="ET250" s="330">
        <f>'Datos Mes'!$B$26*$AQ250</f>
        <v>0</v>
      </c>
      <c r="EU250" s="330">
        <f t="shared" si="428"/>
        <v>0</v>
      </c>
      <c r="EV250" s="331" t="e">
        <f t="shared" si="429"/>
        <v>#DIV/0!</v>
      </c>
      <c r="EW250" s="455" t="s">
        <v>244</v>
      </c>
      <c r="EX250" s="457"/>
      <c r="EY250" s="331" t="e">
        <f>'Datos Mes'!$B$28*EO250</f>
        <v>#DIV/0!</v>
      </c>
      <c r="EZ250" s="331" t="e">
        <f>IF(EX250*'Datos Mes'!$B$19-EY250&gt;0,EX250*'Datos Mes'!$B$19-EY250,0)</f>
        <v>#DIV/0!</v>
      </c>
      <c r="FA250" s="456" t="s">
        <v>233</v>
      </c>
      <c r="FB250" s="455" t="s">
        <v>245</v>
      </c>
      <c r="FC250" s="333"/>
      <c r="FD250" s="331" t="e">
        <f t="shared" si="430"/>
        <v>#DIV/0!</v>
      </c>
      <c r="FE250" s="331" t="e">
        <f>IF(SUM(EH250:EN250)&gt;'Datos Mes'!$B$22,'Datos Mes'!$B$22,SUM(EH250:EN250))</f>
        <v>#DIV/0!</v>
      </c>
      <c r="FF250" s="331" t="e">
        <f>FE250*'Datos Mes'!$B$30</f>
        <v>#DIV/0!</v>
      </c>
      <c r="FG250" s="331" t="e">
        <f t="shared" si="431"/>
        <v>#DIV/0!</v>
      </c>
      <c r="FH250" s="331" t="e">
        <f t="shared" si="432"/>
        <v>#DIV/0!</v>
      </c>
      <c r="FI250" s="334" t="e">
        <f>LOOKUP(FH250,'Datos Mes'!$B$54:$B$69,'Datos Mes'!$C$54:$C$69)</f>
        <v>#DIV/0!</v>
      </c>
      <c r="FJ250" s="331" t="e">
        <f>LOOKUP(FH250,'Datos Mes'!$B$54:$B$69,'Datos Mes'!$E$54:$E$69)</f>
        <v>#DIV/0!</v>
      </c>
      <c r="FK250" s="331" t="e">
        <f t="shared" si="433"/>
        <v>#DIV/0!</v>
      </c>
      <c r="FL250" s="331">
        <f t="shared" si="434"/>
        <v>0</v>
      </c>
      <c r="FM250" s="331">
        <f t="shared" si="435"/>
        <v>0</v>
      </c>
      <c r="FN250" s="331">
        <f t="shared" si="436"/>
        <v>0</v>
      </c>
      <c r="FO250" s="331" t="e">
        <f t="shared" si="437"/>
        <v>#DIV/0!</v>
      </c>
      <c r="FP250" s="331" t="e">
        <f t="shared" si="438"/>
        <v>#DIV/0!</v>
      </c>
      <c r="FQ250" s="335" t="e">
        <f t="shared" si="439"/>
        <v>#DIV/0!</v>
      </c>
      <c r="FS250" s="331" t="e">
        <f t="shared" si="440"/>
        <v>#DIV/0!</v>
      </c>
      <c r="FT250" s="331" t="e">
        <f>IF($FB250="Activo",LOOKUP($FA250,'Datos Mes'!$A$87:$A$92,'Datos Mes'!$C$87:$C$92),0)*$EO250</f>
        <v>#DIV/0!</v>
      </c>
      <c r="FU250" s="331" t="e">
        <f>IF($FB250="Activo",'Datos Mes'!$B$31,0)*$EO250</f>
        <v>#DIV/0!</v>
      </c>
      <c r="FV250" s="331" t="e">
        <f>'Datos Mes'!$B$32*$EO250</f>
        <v>#DIV/0!</v>
      </c>
      <c r="FW250" s="331" t="e">
        <f>'Datos Mes'!$D$28*$EO250</f>
        <v>#DIV/0!</v>
      </c>
      <c r="FX250" s="331" t="e">
        <f t="shared" si="441"/>
        <v>#DIV/0!</v>
      </c>
      <c r="FY250" s="331" t="e">
        <f t="shared" si="357"/>
        <v>#DIV/0!</v>
      </c>
      <c r="FZ250" s="331" t="e">
        <f t="shared" si="358"/>
        <v>#DIV/0!</v>
      </c>
      <c r="GA250" s="331">
        <f>(AS250+'Datos Mes'!B$24)*30/12</f>
        <v>9035.326086956522</v>
      </c>
      <c r="GB250" s="331" t="e">
        <f t="shared" si="442"/>
        <v>#DIV/0!</v>
      </c>
      <c r="GC250" s="331" t="e">
        <f t="shared" si="443"/>
        <v>#DIV/0!</v>
      </c>
      <c r="GD250" s="333" t="e">
        <f t="shared" si="444"/>
        <v>#DIV/0!</v>
      </c>
    </row>
    <row r="251" spans="1:186" s="329" customFormat="1" ht="15.75" customHeight="1">
      <c r="A251" s="421"/>
      <c r="B251" s="421"/>
      <c r="C251" s="311">
        <f t="shared" si="359"/>
        <v>0</v>
      </c>
      <c r="D251" s="429"/>
      <c r="E251" s="429"/>
      <c r="F251" s="429"/>
      <c r="G251" s="429"/>
      <c r="H251" s="429"/>
      <c r="I251" s="429"/>
      <c r="J251" s="429"/>
      <c r="K251" s="429"/>
      <c r="L251" s="429"/>
      <c r="M251" s="429"/>
      <c r="N251" s="429"/>
      <c r="O251" s="429"/>
      <c r="P251" s="429"/>
      <c r="Q251" s="429"/>
      <c r="R251" s="312"/>
      <c r="S251" s="430"/>
      <c r="T251" s="429"/>
      <c r="U251" s="429"/>
      <c r="V251" s="429"/>
      <c r="W251" s="429"/>
      <c r="X251" s="429"/>
      <c r="Y251" s="429"/>
      <c r="Z251" s="429"/>
      <c r="AA251" s="429"/>
      <c r="AB251" s="429"/>
      <c r="AC251" s="429"/>
      <c r="AD251" s="429"/>
      <c r="AE251" s="429"/>
      <c r="AF251" s="429"/>
      <c r="AG251" s="429"/>
      <c r="AH251" s="429"/>
      <c r="AI251" s="431"/>
      <c r="AJ251" s="328"/>
      <c r="AK251" s="314">
        <f t="shared" si="403"/>
        <v>0</v>
      </c>
      <c r="AL251" s="469">
        <f t="shared" si="404"/>
        <v>0</v>
      </c>
      <c r="AM251" s="469">
        <f t="shared" si="405"/>
        <v>0</v>
      </c>
      <c r="AN251" s="470">
        <f t="shared" si="406"/>
        <v>0</v>
      </c>
      <c r="AO251" s="469">
        <f t="shared" si="355"/>
        <v>0</v>
      </c>
      <c r="AP251" s="469">
        <f t="shared" si="356"/>
        <v>0</v>
      </c>
      <c r="AQ251" s="471">
        <f t="shared" si="407"/>
        <v>0</v>
      </c>
      <c r="AR251" s="472">
        <f t="shared" si="360"/>
        <v>0</v>
      </c>
      <c r="AS251" s="422"/>
      <c r="AT251" s="423">
        <f t="shared" si="408"/>
        <v>0</v>
      </c>
      <c r="AU251" s="422"/>
      <c r="AV251" s="315">
        <f t="shared" si="409"/>
        <v>0</v>
      </c>
      <c r="AW251" s="422"/>
      <c r="AX251" s="422"/>
      <c r="AY251" s="315">
        <f t="shared" si="410"/>
        <v>0</v>
      </c>
      <c r="AZ251" s="315">
        <f>(AQ251)*'Datos Mes'!$B$27+DB251</f>
        <v>0</v>
      </c>
      <c r="BA251" s="421"/>
      <c r="BB251" s="427"/>
      <c r="BC251" s="438"/>
      <c r="BF251" s="473"/>
      <c r="BG251" s="317">
        <f>(COUNTIF($D251:$AI251,"LL")+DL251)*(AS251-'Datos Mes'!$B$23)</f>
        <v>0</v>
      </c>
      <c r="BH251" s="474">
        <f t="shared" si="411"/>
        <v>0</v>
      </c>
      <c r="BI251" s="402"/>
      <c r="BJ251" s="403"/>
      <c r="BK251" s="403"/>
      <c r="BL251" s="403"/>
      <c r="BM251" s="403"/>
      <c r="BN251" s="403"/>
      <c r="BO251" s="403"/>
      <c r="BP251" s="403"/>
      <c r="BQ251" s="403"/>
      <c r="BR251" s="403"/>
      <c r="BS251" s="403"/>
      <c r="BT251" s="404"/>
      <c r="BU251" s="404"/>
      <c r="BV251" s="404"/>
      <c r="BW251" s="405"/>
      <c r="BX251" s="406"/>
      <c r="BY251" s="403"/>
      <c r="BZ251" s="403"/>
      <c r="CA251" s="407"/>
      <c r="CB251" s="407"/>
      <c r="CC251" s="408"/>
      <c r="CD251" s="408"/>
      <c r="CE251" s="408"/>
      <c r="CF251" s="408"/>
      <c r="CG251" s="408"/>
      <c r="CH251" s="407"/>
      <c r="CI251" s="407"/>
      <c r="CJ251" s="408"/>
      <c r="CK251" s="408"/>
      <c r="CL251" s="408"/>
      <c r="CM251" s="408"/>
      <c r="CN251" s="408"/>
      <c r="CO251" s="407"/>
      <c r="CP251" s="409"/>
      <c r="CQ251" s="410"/>
      <c r="CR251" s="411"/>
      <c r="CS251" s="410"/>
      <c r="CT251" s="410"/>
      <c r="CU251" s="410"/>
      <c r="CV251" s="410"/>
      <c r="CW251" s="410"/>
      <c r="CX251" s="404"/>
      <c r="CY251" s="404"/>
      <c r="CZ251" s="320">
        <f t="shared" si="412"/>
        <v>0</v>
      </c>
      <c r="DA251" s="321"/>
      <c r="DB251" s="414"/>
      <c r="DC251" s="322">
        <f t="shared" si="413"/>
        <v>0</v>
      </c>
      <c r="DD251" s="413"/>
      <c r="DE251" s="414"/>
      <c r="DF251" s="323">
        <f t="shared" si="414"/>
        <v>0</v>
      </c>
      <c r="DG251" s="323">
        <f t="shared" si="415"/>
        <v>0</v>
      </c>
      <c r="DH251" s="324">
        <f t="shared" si="416"/>
        <v>0</v>
      </c>
      <c r="DI251" s="325">
        <f t="shared" si="417"/>
        <v>0</v>
      </c>
      <c r="DJ251" s="177"/>
      <c r="DK251" s="315">
        <f t="shared" si="418"/>
        <v>0</v>
      </c>
      <c r="DL251" s="315">
        <f t="shared" si="419"/>
        <v>0</v>
      </c>
      <c r="DM251" s="315">
        <f t="shared" si="420"/>
        <v>0</v>
      </c>
      <c r="DN251" s="415"/>
      <c r="DO251" s="416"/>
      <c r="DP251" s="416"/>
      <c r="DQ251" s="416"/>
      <c r="DR251" s="417"/>
      <c r="DS251" s="416"/>
      <c r="DT251" s="416"/>
      <c r="DU251" s="416"/>
      <c r="DV251" s="418"/>
      <c r="DW251" s="416"/>
      <c r="DX251" s="416"/>
      <c r="DY251" s="419"/>
      <c r="DZ251" s="419"/>
      <c r="EA251" s="420"/>
      <c r="EB251" s="313"/>
      <c r="EC251" s="329" t="s">
        <v>133</v>
      </c>
      <c r="EF251" s="330">
        <f>'Datos Mes'!$B$23</f>
        <v>7000</v>
      </c>
      <c r="EG251" s="330">
        <f t="shared" si="421"/>
        <v>0</v>
      </c>
      <c r="EH251" s="330">
        <f t="shared" si="422"/>
        <v>0</v>
      </c>
      <c r="EI251" s="330" t="e">
        <f t="shared" si="423"/>
        <v>#DIV/0!</v>
      </c>
      <c r="EJ251" s="330" t="e">
        <f t="shared" si="424"/>
        <v>#DIV/0!</v>
      </c>
      <c r="EK251" s="330">
        <f t="shared" si="425"/>
        <v>0</v>
      </c>
      <c r="EL251" s="330">
        <f t="shared" si="426"/>
        <v>0</v>
      </c>
      <c r="EM251" s="330">
        <f t="shared" si="427"/>
        <v>0</v>
      </c>
      <c r="EN251" s="330">
        <f>'Datos Mes'!$B$24*AL251</f>
        <v>0</v>
      </c>
      <c r="EO251" s="330" t="e">
        <f>IF(SUM(EH251:EN251)&gt;'Datos Mes'!$B$21,'Datos Mes'!$B$21,SUM(EH251:EN251))</f>
        <v>#DIV/0!</v>
      </c>
      <c r="EP251" s="330" t="e">
        <f>IF(SUM(EH251:EN251)&gt;'Datos Mes'!$B$21,SUM(EH251:EN251)-EO251,0)</f>
        <v>#DIV/0!</v>
      </c>
      <c r="EQ251" s="330"/>
      <c r="ER251" s="330" t="e">
        <f>LOOKUP(EO251/AL251,'Datos Mes'!$B$75:$B$82,'Datos Mes'!$C$75:$C$82)*EQ251</f>
        <v>#DIV/0!</v>
      </c>
      <c r="ES251" s="330">
        <f>'Datos Mes'!$B$25*$AQ251</f>
        <v>0</v>
      </c>
      <c r="ET251" s="330">
        <f>'Datos Mes'!$B$26*$AQ251</f>
        <v>0</v>
      </c>
      <c r="EU251" s="330">
        <f t="shared" si="428"/>
        <v>0</v>
      </c>
      <c r="EV251" s="331" t="e">
        <f t="shared" si="429"/>
        <v>#DIV/0!</v>
      </c>
      <c r="EW251" s="455" t="s">
        <v>244</v>
      </c>
      <c r="EX251" s="457"/>
      <c r="EY251" s="331" t="e">
        <f>'Datos Mes'!$B$28*EO251</f>
        <v>#DIV/0!</v>
      </c>
      <c r="EZ251" s="331" t="e">
        <f>IF(EX251*'Datos Mes'!$B$19-EY251&gt;0,EX251*'Datos Mes'!$B$19-EY251,0)</f>
        <v>#DIV/0!</v>
      </c>
      <c r="FA251" s="456" t="s">
        <v>233</v>
      </c>
      <c r="FB251" s="455" t="s">
        <v>245</v>
      </c>
      <c r="FC251" s="333"/>
      <c r="FD251" s="331" t="e">
        <f t="shared" si="430"/>
        <v>#DIV/0!</v>
      </c>
      <c r="FE251" s="331" t="e">
        <f>IF(SUM(EH251:EN251)&gt;'Datos Mes'!$B$22,'Datos Mes'!$B$22,SUM(EH251:EN251))</f>
        <v>#DIV/0!</v>
      </c>
      <c r="FF251" s="331" t="e">
        <f>FE251*'Datos Mes'!$B$30</f>
        <v>#DIV/0!</v>
      </c>
      <c r="FG251" s="331" t="e">
        <f t="shared" si="431"/>
        <v>#DIV/0!</v>
      </c>
      <c r="FH251" s="331" t="e">
        <f t="shared" si="432"/>
        <v>#DIV/0!</v>
      </c>
      <c r="FI251" s="334" t="e">
        <f>LOOKUP(FH251,'Datos Mes'!$B$54:$B$69,'Datos Mes'!$C$54:$C$69)</f>
        <v>#DIV/0!</v>
      </c>
      <c r="FJ251" s="331" t="e">
        <f>LOOKUP(FH251,'Datos Mes'!$B$54:$B$69,'Datos Mes'!$E$54:$E$69)</f>
        <v>#DIV/0!</v>
      </c>
      <c r="FK251" s="331" t="e">
        <f t="shared" si="433"/>
        <v>#DIV/0!</v>
      </c>
      <c r="FL251" s="331">
        <f t="shared" si="434"/>
        <v>0</v>
      </c>
      <c r="FM251" s="331">
        <f t="shared" si="435"/>
        <v>0</v>
      </c>
      <c r="FN251" s="331">
        <f t="shared" si="436"/>
        <v>0</v>
      </c>
      <c r="FO251" s="331" t="e">
        <f t="shared" si="437"/>
        <v>#DIV/0!</v>
      </c>
      <c r="FP251" s="331" t="e">
        <f t="shared" si="438"/>
        <v>#DIV/0!</v>
      </c>
      <c r="FQ251" s="335" t="e">
        <f t="shared" si="439"/>
        <v>#DIV/0!</v>
      </c>
      <c r="FS251" s="331" t="e">
        <f t="shared" si="440"/>
        <v>#DIV/0!</v>
      </c>
      <c r="FT251" s="331" t="e">
        <f>IF($FB251="Activo",LOOKUP($FA251,'Datos Mes'!$A$87:$A$92,'Datos Mes'!$C$87:$C$92),0)*$EO251</f>
        <v>#DIV/0!</v>
      </c>
      <c r="FU251" s="331" t="e">
        <f>IF($FB251="Activo",'Datos Mes'!$B$31,0)*$EO251</f>
        <v>#DIV/0!</v>
      </c>
      <c r="FV251" s="331" t="e">
        <f>'Datos Mes'!$B$32*$EO251</f>
        <v>#DIV/0!</v>
      </c>
      <c r="FW251" s="331" t="e">
        <f>'Datos Mes'!$D$28*$EO251</f>
        <v>#DIV/0!</v>
      </c>
      <c r="FX251" s="331" t="e">
        <f t="shared" si="441"/>
        <v>#DIV/0!</v>
      </c>
      <c r="FY251" s="331" t="e">
        <f t="shared" si="357"/>
        <v>#DIV/0!</v>
      </c>
      <c r="FZ251" s="331" t="e">
        <f t="shared" si="358"/>
        <v>#DIV/0!</v>
      </c>
      <c r="GA251" s="331">
        <f>(AS251+'Datos Mes'!B$24)*30/12</f>
        <v>9035.326086956522</v>
      </c>
      <c r="GB251" s="331" t="e">
        <f t="shared" si="442"/>
        <v>#DIV/0!</v>
      </c>
      <c r="GC251" s="331" t="e">
        <f t="shared" si="443"/>
        <v>#DIV/0!</v>
      </c>
      <c r="GD251" s="333" t="e">
        <f t="shared" si="444"/>
        <v>#DIV/0!</v>
      </c>
    </row>
    <row r="252" spans="1:186" s="329" customFormat="1" ht="15.75" customHeight="1">
      <c r="A252" s="421"/>
      <c r="B252" s="421"/>
      <c r="C252" s="311">
        <f t="shared" si="359"/>
        <v>0</v>
      </c>
      <c r="D252" s="429"/>
      <c r="E252" s="429"/>
      <c r="F252" s="429"/>
      <c r="G252" s="429"/>
      <c r="H252" s="429"/>
      <c r="I252" s="429"/>
      <c r="J252" s="429"/>
      <c r="K252" s="429"/>
      <c r="L252" s="429"/>
      <c r="M252" s="429"/>
      <c r="N252" s="429"/>
      <c r="O252" s="429"/>
      <c r="P252" s="429"/>
      <c r="Q252" s="429"/>
      <c r="R252" s="312"/>
      <c r="S252" s="430"/>
      <c r="T252" s="429"/>
      <c r="U252" s="429"/>
      <c r="V252" s="429"/>
      <c r="W252" s="429"/>
      <c r="X252" s="429"/>
      <c r="Y252" s="429"/>
      <c r="Z252" s="429"/>
      <c r="AA252" s="429"/>
      <c r="AB252" s="429"/>
      <c r="AC252" s="429"/>
      <c r="AD252" s="429"/>
      <c r="AE252" s="429"/>
      <c r="AF252" s="429"/>
      <c r="AG252" s="429"/>
      <c r="AH252" s="429"/>
      <c r="AI252" s="431"/>
      <c r="AJ252" s="328"/>
      <c r="AK252" s="314">
        <f t="shared" si="403"/>
        <v>0</v>
      </c>
      <c r="AL252" s="469">
        <f t="shared" si="404"/>
        <v>0</v>
      </c>
      <c r="AM252" s="469">
        <f t="shared" si="405"/>
        <v>0</v>
      </c>
      <c r="AN252" s="470">
        <f t="shared" si="406"/>
        <v>0</v>
      </c>
      <c r="AO252" s="469">
        <f t="shared" si="355"/>
        <v>0</v>
      </c>
      <c r="AP252" s="469">
        <f t="shared" si="356"/>
        <v>0</v>
      </c>
      <c r="AQ252" s="471">
        <f t="shared" si="407"/>
        <v>0</v>
      </c>
      <c r="AR252" s="472">
        <f t="shared" si="360"/>
        <v>0</v>
      </c>
      <c r="AS252" s="422"/>
      <c r="AT252" s="423">
        <f t="shared" si="408"/>
        <v>0</v>
      </c>
      <c r="AU252" s="422"/>
      <c r="AV252" s="315">
        <f t="shared" si="409"/>
        <v>0</v>
      </c>
      <c r="AW252" s="422"/>
      <c r="AX252" s="422"/>
      <c r="AY252" s="315">
        <f t="shared" si="410"/>
        <v>0</v>
      </c>
      <c r="AZ252" s="315">
        <f>(AQ252)*'Datos Mes'!$B$27+DB252</f>
        <v>0</v>
      </c>
      <c r="BA252" s="421"/>
      <c r="BB252" s="427"/>
      <c r="BC252" s="438"/>
      <c r="BF252" s="473"/>
      <c r="BG252" s="317">
        <f>(COUNTIF($D252:$AI252,"LL")+DL252)*(AS252-'Datos Mes'!$B$23)</f>
        <v>0</v>
      </c>
      <c r="BH252" s="474">
        <f t="shared" si="411"/>
        <v>0</v>
      </c>
      <c r="BI252" s="402"/>
      <c r="BJ252" s="403"/>
      <c r="BK252" s="403"/>
      <c r="BL252" s="403"/>
      <c r="BM252" s="403"/>
      <c r="BN252" s="403"/>
      <c r="BO252" s="403"/>
      <c r="BP252" s="403"/>
      <c r="BQ252" s="403"/>
      <c r="BR252" s="403"/>
      <c r="BS252" s="403"/>
      <c r="BT252" s="404"/>
      <c r="BU252" s="404"/>
      <c r="BV252" s="404"/>
      <c r="BW252" s="405"/>
      <c r="BX252" s="406"/>
      <c r="BY252" s="403"/>
      <c r="BZ252" s="403"/>
      <c r="CA252" s="407"/>
      <c r="CB252" s="407"/>
      <c r="CC252" s="408"/>
      <c r="CD252" s="408"/>
      <c r="CE252" s="408"/>
      <c r="CF252" s="408"/>
      <c r="CG252" s="408"/>
      <c r="CH252" s="407"/>
      <c r="CI252" s="407"/>
      <c r="CJ252" s="408"/>
      <c r="CK252" s="408"/>
      <c r="CL252" s="408"/>
      <c r="CM252" s="408"/>
      <c r="CN252" s="408"/>
      <c r="CO252" s="407"/>
      <c r="CP252" s="409"/>
      <c r="CQ252" s="410"/>
      <c r="CR252" s="411"/>
      <c r="CS252" s="410"/>
      <c r="CT252" s="410"/>
      <c r="CU252" s="410"/>
      <c r="CV252" s="410"/>
      <c r="CW252" s="410"/>
      <c r="CX252" s="404"/>
      <c r="CY252" s="404"/>
      <c r="CZ252" s="320">
        <f t="shared" si="412"/>
        <v>0</v>
      </c>
      <c r="DA252" s="321"/>
      <c r="DB252" s="414"/>
      <c r="DC252" s="322">
        <f t="shared" si="413"/>
        <v>0</v>
      </c>
      <c r="DD252" s="413"/>
      <c r="DE252" s="414"/>
      <c r="DF252" s="323">
        <f t="shared" si="414"/>
        <v>0</v>
      </c>
      <c r="DG252" s="323">
        <f t="shared" si="415"/>
        <v>0</v>
      </c>
      <c r="DH252" s="324">
        <f t="shared" si="416"/>
        <v>0</v>
      </c>
      <c r="DI252" s="325">
        <f t="shared" si="417"/>
        <v>0</v>
      </c>
      <c r="DJ252" s="177"/>
      <c r="DK252" s="315">
        <f t="shared" si="418"/>
        <v>0</v>
      </c>
      <c r="DL252" s="315">
        <f t="shared" si="419"/>
        <v>0</v>
      </c>
      <c r="DM252" s="315">
        <f t="shared" si="420"/>
        <v>0</v>
      </c>
      <c r="DN252" s="415"/>
      <c r="DO252" s="416"/>
      <c r="DP252" s="416"/>
      <c r="DQ252" s="416"/>
      <c r="DR252" s="417"/>
      <c r="DS252" s="416"/>
      <c r="DT252" s="416"/>
      <c r="DU252" s="416"/>
      <c r="DV252" s="418"/>
      <c r="DW252" s="416"/>
      <c r="DX252" s="416"/>
      <c r="DY252" s="419"/>
      <c r="DZ252" s="419"/>
      <c r="EA252" s="420"/>
      <c r="EB252" s="313"/>
      <c r="EC252" s="329" t="s">
        <v>133</v>
      </c>
      <c r="EF252" s="330">
        <f>'Datos Mes'!$B$23</f>
        <v>7000</v>
      </c>
      <c r="EG252" s="330">
        <f t="shared" si="421"/>
        <v>0</v>
      </c>
      <c r="EH252" s="330">
        <f t="shared" si="422"/>
        <v>0</v>
      </c>
      <c r="EI252" s="330" t="e">
        <f t="shared" si="423"/>
        <v>#DIV/0!</v>
      </c>
      <c r="EJ252" s="330" t="e">
        <f t="shared" si="424"/>
        <v>#DIV/0!</v>
      </c>
      <c r="EK252" s="330">
        <f t="shared" si="425"/>
        <v>0</v>
      </c>
      <c r="EL252" s="330">
        <f t="shared" si="426"/>
        <v>0</v>
      </c>
      <c r="EM252" s="330">
        <f t="shared" si="427"/>
        <v>0</v>
      </c>
      <c r="EN252" s="330">
        <f>'Datos Mes'!$B$24*AL252</f>
        <v>0</v>
      </c>
      <c r="EO252" s="330" t="e">
        <f>IF(SUM(EH252:EN252)&gt;'Datos Mes'!$B$21,'Datos Mes'!$B$21,SUM(EH252:EN252))</f>
        <v>#DIV/0!</v>
      </c>
      <c r="EP252" s="330" t="e">
        <f>IF(SUM(EH252:EN252)&gt;'Datos Mes'!$B$21,SUM(EH252:EN252)-EO252,0)</f>
        <v>#DIV/0!</v>
      </c>
      <c r="EQ252" s="330"/>
      <c r="ER252" s="330" t="e">
        <f>LOOKUP(EO252/AL252,'Datos Mes'!$B$75:$B$82,'Datos Mes'!$C$75:$C$82)*EQ252</f>
        <v>#DIV/0!</v>
      </c>
      <c r="ES252" s="330">
        <f>'Datos Mes'!$B$25*$AQ252</f>
        <v>0</v>
      </c>
      <c r="ET252" s="330">
        <f>'Datos Mes'!$B$26*$AQ252</f>
        <v>0</v>
      </c>
      <c r="EU252" s="330">
        <f t="shared" si="428"/>
        <v>0</v>
      </c>
      <c r="EV252" s="331" t="e">
        <f t="shared" si="429"/>
        <v>#DIV/0!</v>
      </c>
      <c r="EW252" s="455" t="s">
        <v>244</v>
      </c>
      <c r="EX252" s="457"/>
      <c r="EY252" s="331" t="e">
        <f>'Datos Mes'!$B$28*EO252</f>
        <v>#DIV/0!</v>
      </c>
      <c r="EZ252" s="331" t="e">
        <f>IF(EX252*'Datos Mes'!$B$19-EY252&gt;0,EX252*'Datos Mes'!$B$19-EY252,0)</f>
        <v>#DIV/0!</v>
      </c>
      <c r="FA252" s="456" t="s">
        <v>233</v>
      </c>
      <c r="FB252" s="455" t="s">
        <v>245</v>
      </c>
      <c r="FC252" s="333"/>
      <c r="FD252" s="331" t="e">
        <f t="shared" si="430"/>
        <v>#DIV/0!</v>
      </c>
      <c r="FE252" s="331" t="e">
        <f>IF(SUM(EH252:EN252)&gt;'Datos Mes'!$B$22,'Datos Mes'!$B$22,SUM(EH252:EN252))</f>
        <v>#DIV/0!</v>
      </c>
      <c r="FF252" s="331" t="e">
        <f>FE252*'Datos Mes'!$B$30</f>
        <v>#DIV/0!</v>
      </c>
      <c r="FG252" s="331" t="e">
        <f t="shared" si="431"/>
        <v>#DIV/0!</v>
      </c>
      <c r="FH252" s="331" t="e">
        <f t="shared" si="432"/>
        <v>#DIV/0!</v>
      </c>
      <c r="FI252" s="334" t="e">
        <f>LOOKUP(FH252,'Datos Mes'!$B$54:$B$69,'Datos Mes'!$C$54:$C$69)</f>
        <v>#DIV/0!</v>
      </c>
      <c r="FJ252" s="331" t="e">
        <f>LOOKUP(FH252,'Datos Mes'!$B$54:$B$69,'Datos Mes'!$E$54:$E$69)</f>
        <v>#DIV/0!</v>
      </c>
      <c r="FK252" s="331" t="e">
        <f t="shared" si="433"/>
        <v>#DIV/0!</v>
      </c>
      <c r="FL252" s="331">
        <f t="shared" si="434"/>
        <v>0</v>
      </c>
      <c r="FM252" s="331">
        <f t="shared" si="435"/>
        <v>0</v>
      </c>
      <c r="FN252" s="331">
        <f t="shared" si="436"/>
        <v>0</v>
      </c>
      <c r="FO252" s="331" t="e">
        <f t="shared" si="437"/>
        <v>#DIV/0!</v>
      </c>
      <c r="FP252" s="331" t="e">
        <f t="shared" si="438"/>
        <v>#DIV/0!</v>
      </c>
      <c r="FQ252" s="335" t="e">
        <f t="shared" si="439"/>
        <v>#DIV/0!</v>
      </c>
      <c r="FS252" s="331" t="e">
        <f t="shared" si="440"/>
        <v>#DIV/0!</v>
      </c>
      <c r="FT252" s="331" t="e">
        <f>IF($FB252="Activo",LOOKUP($FA252,'Datos Mes'!$A$87:$A$92,'Datos Mes'!$C$87:$C$92),0)*$EO252</f>
        <v>#DIV/0!</v>
      </c>
      <c r="FU252" s="331" t="e">
        <f>IF($FB252="Activo",'Datos Mes'!$B$31,0)*$EO252</f>
        <v>#DIV/0!</v>
      </c>
      <c r="FV252" s="331" t="e">
        <f>'Datos Mes'!$B$32*$EO252</f>
        <v>#DIV/0!</v>
      </c>
      <c r="FW252" s="331" t="e">
        <f>'Datos Mes'!$D$28*$EO252</f>
        <v>#DIV/0!</v>
      </c>
      <c r="FX252" s="331" t="e">
        <f t="shared" si="441"/>
        <v>#DIV/0!</v>
      </c>
      <c r="FY252" s="331" t="e">
        <f t="shared" si="357"/>
        <v>#DIV/0!</v>
      </c>
      <c r="FZ252" s="331" t="e">
        <f t="shared" si="358"/>
        <v>#DIV/0!</v>
      </c>
      <c r="GA252" s="331">
        <f>(AS252+'Datos Mes'!B$24)*30/12</f>
        <v>9035.326086956522</v>
      </c>
      <c r="GB252" s="331" t="e">
        <f t="shared" si="442"/>
        <v>#DIV/0!</v>
      </c>
      <c r="GC252" s="331" t="e">
        <f t="shared" si="443"/>
        <v>#DIV/0!</v>
      </c>
      <c r="GD252" s="333" t="e">
        <f t="shared" si="444"/>
        <v>#DIV/0!</v>
      </c>
    </row>
    <row r="253" spans="1:186" s="329" customFormat="1" ht="15.75" customHeight="1">
      <c r="A253" s="421"/>
      <c r="B253" s="421"/>
      <c r="C253" s="311">
        <f t="shared" si="359"/>
        <v>0</v>
      </c>
      <c r="D253" s="429"/>
      <c r="E253" s="429"/>
      <c r="F253" s="429"/>
      <c r="G253" s="429"/>
      <c r="H253" s="429"/>
      <c r="I253" s="429"/>
      <c r="J253" s="429"/>
      <c r="K253" s="429"/>
      <c r="L253" s="429"/>
      <c r="M253" s="429"/>
      <c r="N253" s="429"/>
      <c r="O253" s="429"/>
      <c r="P253" s="429"/>
      <c r="Q253" s="429"/>
      <c r="R253" s="312"/>
      <c r="S253" s="430"/>
      <c r="T253" s="429"/>
      <c r="U253" s="429"/>
      <c r="V253" s="429"/>
      <c r="W253" s="429"/>
      <c r="X253" s="429"/>
      <c r="Y253" s="429"/>
      <c r="Z253" s="429"/>
      <c r="AA253" s="429"/>
      <c r="AB253" s="429"/>
      <c r="AC253" s="429"/>
      <c r="AD253" s="429"/>
      <c r="AE253" s="429"/>
      <c r="AF253" s="429"/>
      <c r="AG253" s="429"/>
      <c r="AH253" s="429"/>
      <c r="AI253" s="431"/>
      <c r="AJ253" s="328"/>
      <c r="AK253" s="314">
        <f t="shared" si="403"/>
        <v>0</v>
      </c>
      <c r="AL253" s="469">
        <f t="shared" si="404"/>
        <v>0</v>
      </c>
      <c r="AM253" s="469">
        <f t="shared" si="405"/>
        <v>0</v>
      </c>
      <c r="AN253" s="470">
        <f t="shared" si="406"/>
        <v>0</v>
      </c>
      <c r="AO253" s="469">
        <f t="shared" si="355"/>
        <v>0</v>
      </c>
      <c r="AP253" s="469">
        <f t="shared" si="356"/>
        <v>0</v>
      </c>
      <c r="AQ253" s="471">
        <f t="shared" si="407"/>
        <v>0</v>
      </c>
      <c r="AR253" s="472">
        <f t="shared" si="360"/>
        <v>0</v>
      </c>
      <c r="AS253" s="422"/>
      <c r="AT253" s="423">
        <f t="shared" si="408"/>
        <v>0</v>
      </c>
      <c r="AU253" s="422"/>
      <c r="AV253" s="315">
        <f t="shared" si="409"/>
        <v>0</v>
      </c>
      <c r="AW253" s="422"/>
      <c r="AX253" s="422"/>
      <c r="AY253" s="315">
        <f t="shared" si="410"/>
        <v>0</v>
      </c>
      <c r="AZ253" s="315">
        <f>(AQ253)*'Datos Mes'!$B$27+DB253</f>
        <v>0</v>
      </c>
      <c r="BA253" s="421"/>
      <c r="BB253" s="427"/>
      <c r="BC253" s="438"/>
      <c r="BF253" s="473"/>
      <c r="BG253" s="317">
        <f>(COUNTIF($D253:$AI253,"LL")+DL253)*(AS253-'Datos Mes'!$B$23)</f>
        <v>0</v>
      </c>
      <c r="BH253" s="474">
        <f t="shared" si="411"/>
        <v>0</v>
      </c>
      <c r="BI253" s="402"/>
      <c r="BJ253" s="403"/>
      <c r="BK253" s="403"/>
      <c r="BL253" s="403"/>
      <c r="BM253" s="403"/>
      <c r="BN253" s="403"/>
      <c r="BO253" s="403"/>
      <c r="BP253" s="403"/>
      <c r="BQ253" s="403"/>
      <c r="BR253" s="403"/>
      <c r="BS253" s="403"/>
      <c r="BT253" s="404"/>
      <c r="BU253" s="404"/>
      <c r="BV253" s="404"/>
      <c r="BW253" s="405"/>
      <c r="BX253" s="406"/>
      <c r="BY253" s="403"/>
      <c r="BZ253" s="403"/>
      <c r="CA253" s="407"/>
      <c r="CB253" s="407"/>
      <c r="CC253" s="408"/>
      <c r="CD253" s="408"/>
      <c r="CE253" s="408"/>
      <c r="CF253" s="408"/>
      <c r="CG253" s="408"/>
      <c r="CH253" s="407"/>
      <c r="CI253" s="407"/>
      <c r="CJ253" s="408"/>
      <c r="CK253" s="408"/>
      <c r="CL253" s="408"/>
      <c r="CM253" s="408"/>
      <c r="CN253" s="408"/>
      <c r="CO253" s="407"/>
      <c r="CP253" s="409"/>
      <c r="CQ253" s="410"/>
      <c r="CR253" s="411"/>
      <c r="CS253" s="410"/>
      <c r="CT253" s="410"/>
      <c r="CU253" s="410"/>
      <c r="CV253" s="410"/>
      <c r="CW253" s="410"/>
      <c r="CX253" s="404"/>
      <c r="CY253" s="404"/>
      <c r="CZ253" s="320">
        <f t="shared" si="412"/>
        <v>0</v>
      </c>
      <c r="DA253" s="321"/>
      <c r="DB253" s="414"/>
      <c r="DC253" s="322">
        <f t="shared" si="413"/>
        <v>0</v>
      </c>
      <c r="DD253" s="413"/>
      <c r="DE253" s="414"/>
      <c r="DF253" s="323">
        <f t="shared" si="414"/>
        <v>0</v>
      </c>
      <c r="DG253" s="323">
        <f t="shared" si="415"/>
        <v>0</v>
      </c>
      <c r="DH253" s="324">
        <f t="shared" si="416"/>
        <v>0</v>
      </c>
      <c r="DI253" s="325">
        <f t="shared" si="417"/>
        <v>0</v>
      </c>
      <c r="DJ253" s="177"/>
      <c r="DK253" s="315">
        <f t="shared" si="418"/>
        <v>0</v>
      </c>
      <c r="DL253" s="315">
        <f t="shared" si="419"/>
        <v>0</v>
      </c>
      <c r="DM253" s="315">
        <f t="shared" si="420"/>
        <v>0</v>
      </c>
      <c r="DN253" s="415"/>
      <c r="DO253" s="416"/>
      <c r="DP253" s="416"/>
      <c r="DQ253" s="416"/>
      <c r="DR253" s="417"/>
      <c r="DS253" s="416"/>
      <c r="DT253" s="416"/>
      <c r="DU253" s="416"/>
      <c r="DV253" s="418"/>
      <c r="DW253" s="416"/>
      <c r="DX253" s="416"/>
      <c r="DY253" s="419"/>
      <c r="DZ253" s="419"/>
      <c r="EA253" s="420"/>
      <c r="EB253" s="313"/>
      <c r="EC253" s="329" t="s">
        <v>133</v>
      </c>
      <c r="EF253" s="330">
        <f>'Datos Mes'!$B$23</f>
        <v>7000</v>
      </c>
      <c r="EG253" s="330">
        <f t="shared" si="421"/>
        <v>0</v>
      </c>
      <c r="EH253" s="330">
        <f t="shared" si="422"/>
        <v>0</v>
      </c>
      <c r="EI253" s="330" t="e">
        <f t="shared" si="423"/>
        <v>#DIV/0!</v>
      </c>
      <c r="EJ253" s="330" t="e">
        <f t="shared" si="424"/>
        <v>#DIV/0!</v>
      </c>
      <c r="EK253" s="330">
        <f t="shared" si="425"/>
        <v>0</v>
      </c>
      <c r="EL253" s="330">
        <f t="shared" si="426"/>
        <v>0</v>
      </c>
      <c r="EM253" s="330">
        <f t="shared" si="427"/>
        <v>0</v>
      </c>
      <c r="EN253" s="330">
        <f>'Datos Mes'!$B$24*AL253</f>
        <v>0</v>
      </c>
      <c r="EO253" s="330" t="e">
        <f>IF(SUM(EH253:EN253)&gt;'Datos Mes'!$B$21,'Datos Mes'!$B$21,SUM(EH253:EN253))</f>
        <v>#DIV/0!</v>
      </c>
      <c r="EP253" s="330" t="e">
        <f>IF(SUM(EH253:EN253)&gt;'Datos Mes'!$B$21,SUM(EH253:EN253)-EO253,0)</f>
        <v>#DIV/0!</v>
      </c>
      <c r="EQ253" s="330"/>
      <c r="ER253" s="330" t="e">
        <f>LOOKUP(EO253/AL253,'Datos Mes'!$B$75:$B$82,'Datos Mes'!$C$75:$C$82)*EQ253</f>
        <v>#DIV/0!</v>
      </c>
      <c r="ES253" s="330">
        <f>'Datos Mes'!$B$25*$AQ253</f>
        <v>0</v>
      </c>
      <c r="ET253" s="330">
        <f>'Datos Mes'!$B$26*$AQ253</f>
        <v>0</v>
      </c>
      <c r="EU253" s="330">
        <f t="shared" si="428"/>
        <v>0</v>
      </c>
      <c r="EV253" s="331" t="e">
        <f t="shared" si="429"/>
        <v>#DIV/0!</v>
      </c>
      <c r="EW253" s="455" t="s">
        <v>244</v>
      </c>
      <c r="EX253" s="457"/>
      <c r="EY253" s="331" t="e">
        <f>'Datos Mes'!$B$28*EO253</f>
        <v>#DIV/0!</v>
      </c>
      <c r="EZ253" s="331" t="e">
        <f>IF(EX253*'Datos Mes'!$B$19-EY253&gt;0,EX253*'Datos Mes'!$B$19-EY253,0)</f>
        <v>#DIV/0!</v>
      </c>
      <c r="FA253" s="456" t="s">
        <v>233</v>
      </c>
      <c r="FB253" s="455" t="s">
        <v>245</v>
      </c>
      <c r="FC253" s="333"/>
      <c r="FD253" s="331" t="e">
        <f t="shared" si="430"/>
        <v>#DIV/0!</v>
      </c>
      <c r="FE253" s="331" t="e">
        <f>IF(SUM(EH253:EN253)&gt;'Datos Mes'!$B$22,'Datos Mes'!$B$22,SUM(EH253:EN253))</f>
        <v>#DIV/0!</v>
      </c>
      <c r="FF253" s="331" t="e">
        <f>FE253*'Datos Mes'!$B$30</f>
        <v>#DIV/0!</v>
      </c>
      <c r="FG253" s="331" t="e">
        <f t="shared" si="431"/>
        <v>#DIV/0!</v>
      </c>
      <c r="FH253" s="331" t="e">
        <f t="shared" si="432"/>
        <v>#DIV/0!</v>
      </c>
      <c r="FI253" s="334" t="e">
        <f>LOOKUP(FH253,'Datos Mes'!$B$54:$B$69,'Datos Mes'!$C$54:$C$69)</f>
        <v>#DIV/0!</v>
      </c>
      <c r="FJ253" s="331" t="e">
        <f>LOOKUP(FH253,'Datos Mes'!$B$54:$B$69,'Datos Mes'!$E$54:$E$69)</f>
        <v>#DIV/0!</v>
      </c>
      <c r="FK253" s="331" t="e">
        <f t="shared" si="433"/>
        <v>#DIV/0!</v>
      </c>
      <c r="FL253" s="331">
        <f t="shared" si="434"/>
        <v>0</v>
      </c>
      <c r="FM253" s="331">
        <f t="shared" si="435"/>
        <v>0</v>
      </c>
      <c r="FN253" s="331">
        <f t="shared" si="436"/>
        <v>0</v>
      </c>
      <c r="FO253" s="331" t="e">
        <f t="shared" si="437"/>
        <v>#DIV/0!</v>
      </c>
      <c r="FP253" s="331" t="e">
        <f t="shared" si="438"/>
        <v>#DIV/0!</v>
      </c>
      <c r="FQ253" s="335" t="e">
        <f t="shared" si="439"/>
        <v>#DIV/0!</v>
      </c>
      <c r="FS253" s="331" t="e">
        <f t="shared" si="440"/>
        <v>#DIV/0!</v>
      </c>
      <c r="FT253" s="331" t="e">
        <f>IF($FB253="Activo",LOOKUP($FA253,'Datos Mes'!$A$87:$A$92,'Datos Mes'!$C$87:$C$92),0)*$EO253</f>
        <v>#DIV/0!</v>
      </c>
      <c r="FU253" s="331" t="e">
        <f>IF($FB253="Activo",'Datos Mes'!$B$31,0)*$EO253</f>
        <v>#DIV/0!</v>
      </c>
      <c r="FV253" s="331" t="e">
        <f>'Datos Mes'!$B$32*$EO253</f>
        <v>#DIV/0!</v>
      </c>
      <c r="FW253" s="331" t="e">
        <f>'Datos Mes'!$D$28*$EO253</f>
        <v>#DIV/0!</v>
      </c>
      <c r="FX253" s="331" t="e">
        <f t="shared" si="441"/>
        <v>#DIV/0!</v>
      </c>
      <c r="FY253" s="331" t="e">
        <f t="shared" si="357"/>
        <v>#DIV/0!</v>
      </c>
      <c r="FZ253" s="331" t="e">
        <f t="shared" si="358"/>
        <v>#DIV/0!</v>
      </c>
      <c r="GA253" s="331">
        <f>(AS253+'Datos Mes'!B$24)*30/12</f>
        <v>9035.326086956522</v>
      </c>
      <c r="GB253" s="331" t="e">
        <f t="shared" si="442"/>
        <v>#DIV/0!</v>
      </c>
      <c r="GC253" s="331" t="e">
        <f t="shared" si="443"/>
        <v>#DIV/0!</v>
      </c>
      <c r="GD253" s="333" t="e">
        <f t="shared" si="444"/>
        <v>#DIV/0!</v>
      </c>
    </row>
    <row r="254" spans="1:186" s="329" customFormat="1" ht="15.75" customHeight="1">
      <c r="A254" s="421"/>
      <c r="B254" s="421"/>
      <c r="C254" s="311">
        <f t="shared" si="359"/>
        <v>0</v>
      </c>
      <c r="D254" s="429"/>
      <c r="E254" s="429"/>
      <c r="F254" s="429"/>
      <c r="G254" s="429"/>
      <c r="H254" s="429"/>
      <c r="I254" s="429"/>
      <c r="J254" s="429"/>
      <c r="K254" s="429"/>
      <c r="L254" s="429"/>
      <c r="M254" s="429"/>
      <c r="N254" s="429"/>
      <c r="O254" s="429"/>
      <c r="P254" s="429"/>
      <c r="Q254" s="429"/>
      <c r="R254" s="312"/>
      <c r="S254" s="430"/>
      <c r="T254" s="429"/>
      <c r="U254" s="429"/>
      <c r="V254" s="429"/>
      <c r="W254" s="429"/>
      <c r="X254" s="429"/>
      <c r="Y254" s="429"/>
      <c r="Z254" s="429"/>
      <c r="AA254" s="429"/>
      <c r="AB254" s="429"/>
      <c r="AC254" s="429"/>
      <c r="AD254" s="429"/>
      <c r="AE254" s="429"/>
      <c r="AF254" s="429"/>
      <c r="AG254" s="429"/>
      <c r="AH254" s="429"/>
      <c r="AI254" s="431"/>
      <c r="AJ254" s="328"/>
      <c r="AK254" s="314">
        <f t="shared" si="403"/>
        <v>0</v>
      </c>
      <c r="AL254" s="469">
        <f t="shared" si="404"/>
        <v>0</v>
      </c>
      <c r="AM254" s="469">
        <f t="shared" si="405"/>
        <v>0</v>
      </c>
      <c r="AN254" s="470">
        <f t="shared" si="406"/>
        <v>0</v>
      </c>
      <c r="AO254" s="469">
        <f t="shared" si="355"/>
        <v>0</v>
      </c>
      <c r="AP254" s="469">
        <f t="shared" si="356"/>
        <v>0</v>
      </c>
      <c r="AQ254" s="471">
        <f t="shared" si="407"/>
        <v>0</v>
      </c>
      <c r="AR254" s="472">
        <f t="shared" si="360"/>
        <v>0</v>
      </c>
      <c r="AS254" s="422"/>
      <c r="AT254" s="423">
        <f t="shared" si="408"/>
        <v>0</v>
      </c>
      <c r="AU254" s="422"/>
      <c r="AV254" s="315">
        <f t="shared" si="409"/>
        <v>0</v>
      </c>
      <c r="AW254" s="422"/>
      <c r="AX254" s="422"/>
      <c r="AY254" s="315">
        <f t="shared" si="410"/>
        <v>0</v>
      </c>
      <c r="AZ254" s="315">
        <f>(AQ254)*'Datos Mes'!$B$27+DB254</f>
        <v>0</v>
      </c>
      <c r="BA254" s="421"/>
      <c r="BB254" s="427"/>
      <c r="BC254" s="438"/>
      <c r="BF254" s="473"/>
      <c r="BG254" s="317">
        <f>(COUNTIF($D254:$AI254,"LL")+DL254)*(AS254-'Datos Mes'!$B$23)</f>
        <v>0</v>
      </c>
      <c r="BH254" s="474">
        <f t="shared" si="411"/>
        <v>0</v>
      </c>
      <c r="BI254" s="402"/>
      <c r="BJ254" s="403"/>
      <c r="BK254" s="403"/>
      <c r="BL254" s="403"/>
      <c r="BM254" s="403"/>
      <c r="BN254" s="403"/>
      <c r="BO254" s="403"/>
      <c r="BP254" s="403"/>
      <c r="BQ254" s="403"/>
      <c r="BR254" s="403"/>
      <c r="BS254" s="403"/>
      <c r="BT254" s="404"/>
      <c r="BU254" s="404"/>
      <c r="BV254" s="404"/>
      <c r="BW254" s="405"/>
      <c r="BX254" s="406"/>
      <c r="BY254" s="403"/>
      <c r="BZ254" s="403"/>
      <c r="CA254" s="407"/>
      <c r="CB254" s="407"/>
      <c r="CC254" s="408"/>
      <c r="CD254" s="408"/>
      <c r="CE254" s="408"/>
      <c r="CF254" s="408"/>
      <c r="CG254" s="408"/>
      <c r="CH254" s="407"/>
      <c r="CI254" s="407"/>
      <c r="CJ254" s="408"/>
      <c r="CK254" s="408"/>
      <c r="CL254" s="408"/>
      <c r="CM254" s="408"/>
      <c r="CN254" s="408"/>
      <c r="CO254" s="407"/>
      <c r="CP254" s="409"/>
      <c r="CQ254" s="410"/>
      <c r="CR254" s="411"/>
      <c r="CS254" s="410"/>
      <c r="CT254" s="410"/>
      <c r="CU254" s="410"/>
      <c r="CV254" s="410"/>
      <c r="CW254" s="410"/>
      <c r="CX254" s="404"/>
      <c r="CY254" s="404"/>
      <c r="CZ254" s="320">
        <f t="shared" si="412"/>
        <v>0</v>
      </c>
      <c r="DA254" s="321"/>
      <c r="DB254" s="414"/>
      <c r="DC254" s="322">
        <f t="shared" si="413"/>
        <v>0</v>
      </c>
      <c r="DD254" s="413"/>
      <c r="DE254" s="414"/>
      <c r="DF254" s="323">
        <f t="shared" si="414"/>
        <v>0</v>
      </c>
      <c r="DG254" s="323">
        <f t="shared" si="415"/>
        <v>0</v>
      </c>
      <c r="DH254" s="324">
        <f t="shared" si="416"/>
        <v>0</v>
      </c>
      <c r="DI254" s="325">
        <f t="shared" si="417"/>
        <v>0</v>
      </c>
      <c r="DJ254" s="177"/>
      <c r="DK254" s="315">
        <f t="shared" si="418"/>
        <v>0</v>
      </c>
      <c r="DL254" s="315">
        <f t="shared" si="419"/>
        <v>0</v>
      </c>
      <c r="DM254" s="315">
        <f t="shared" si="420"/>
        <v>0</v>
      </c>
      <c r="DN254" s="415"/>
      <c r="DO254" s="416"/>
      <c r="DP254" s="416"/>
      <c r="DQ254" s="416"/>
      <c r="DR254" s="417"/>
      <c r="DS254" s="416"/>
      <c r="DT254" s="416"/>
      <c r="DU254" s="416"/>
      <c r="DV254" s="418"/>
      <c r="DW254" s="416"/>
      <c r="DX254" s="416"/>
      <c r="DY254" s="419"/>
      <c r="DZ254" s="419"/>
      <c r="EA254" s="420"/>
      <c r="EB254" s="313"/>
      <c r="EC254" s="329" t="s">
        <v>133</v>
      </c>
      <c r="EF254" s="330">
        <f>'Datos Mes'!$B$23</f>
        <v>7000</v>
      </c>
      <c r="EG254" s="330">
        <f t="shared" si="421"/>
        <v>0</v>
      </c>
      <c r="EH254" s="330">
        <f t="shared" si="422"/>
        <v>0</v>
      </c>
      <c r="EI254" s="330" t="e">
        <f t="shared" si="423"/>
        <v>#DIV/0!</v>
      </c>
      <c r="EJ254" s="330" t="e">
        <f t="shared" si="424"/>
        <v>#DIV/0!</v>
      </c>
      <c r="EK254" s="330">
        <f t="shared" si="425"/>
        <v>0</v>
      </c>
      <c r="EL254" s="330">
        <f t="shared" si="426"/>
        <v>0</v>
      </c>
      <c r="EM254" s="330">
        <f t="shared" si="427"/>
        <v>0</v>
      </c>
      <c r="EN254" s="330">
        <f>'Datos Mes'!$B$24*AL254</f>
        <v>0</v>
      </c>
      <c r="EO254" s="330" t="e">
        <f>IF(SUM(EH254:EN254)&gt;'Datos Mes'!$B$21,'Datos Mes'!$B$21,SUM(EH254:EN254))</f>
        <v>#DIV/0!</v>
      </c>
      <c r="EP254" s="330" t="e">
        <f>IF(SUM(EH254:EN254)&gt;'Datos Mes'!$B$21,SUM(EH254:EN254)-EO254,0)</f>
        <v>#DIV/0!</v>
      </c>
      <c r="EQ254" s="330"/>
      <c r="ER254" s="330" t="e">
        <f>LOOKUP(EO254/AL254,'Datos Mes'!$B$75:$B$82,'Datos Mes'!$C$75:$C$82)*EQ254</f>
        <v>#DIV/0!</v>
      </c>
      <c r="ES254" s="330">
        <f>'Datos Mes'!$B$25*$AQ254</f>
        <v>0</v>
      </c>
      <c r="ET254" s="330">
        <f>'Datos Mes'!$B$26*$AQ254</f>
        <v>0</v>
      </c>
      <c r="EU254" s="330">
        <f t="shared" si="428"/>
        <v>0</v>
      </c>
      <c r="EV254" s="331" t="e">
        <f t="shared" si="429"/>
        <v>#DIV/0!</v>
      </c>
      <c r="EW254" s="455" t="s">
        <v>244</v>
      </c>
      <c r="EX254" s="457"/>
      <c r="EY254" s="331" t="e">
        <f>'Datos Mes'!$B$28*EO254</f>
        <v>#DIV/0!</v>
      </c>
      <c r="EZ254" s="331" t="e">
        <f>IF(EX254*'Datos Mes'!$B$19-EY254&gt;0,EX254*'Datos Mes'!$B$19-EY254,0)</f>
        <v>#DIV/0!</v>
      </c>
      <c r="FA254" s="456" t="s">
        <v>233</v>
      </c>
      <c r="FB254" s="455" t="s">
        <v>245</v>
      </c>
      <c r="FC254" s="333"/>
      <c r="FD254" s="331" t="e">
        <f t="shared" si="430"/>
        <v>#DIV/0!</v>
      </c>
      <c r="FE254" s="331" t="e">
        <f>IF(SUM(EH254:EN254)&gt;'Datos Mes'!$B$22,'Datos Mes'!$B$22,SUM(EH254:EN254))</f>
        <v>#DIV/0!</v>
      </c>
      <c r="FF254" s="331" t="e">
        <f>FE254*'Datos Mes'!$B$30</f>
        <v>#DIV/0!</v>
      </c>
      <c r="FG254" s="331" t="e">
        <f t="shared" si="431"/>
        <v>#DIV/0!</v>
      </c>
      <c r="FH254" s="331" t="e">
        <f t="shared" si="432"/>
        <v>#DIV/0!</v>
      </c>
      <c r="FI254" s="334" t="e">
        <f>LOOKUP(FH254,'Datos Mes'!$B$54:$B$69,'Datos Mes'!$C$54:$C$69)</f>
        <v>#DIV/0!</v>
      </c>
      <c r="FJ254" s="331" t="e">
        <f>LOOKUP(FH254,'Datos Mes'!$B$54:$B$69,'Datos Mes'!$E$54:$E$69)</f>
        <v>#DIV/0!</v>
      </c>
      <c r="FK254" s="331" t="e">
        <f t="shared" si="433"/>
        <v>#DIV/0!</v>
      </c>
      <c r="FL254" s="331">
        <f t="shared" si="434"/>
        <v>0</v>
      </c>
      <c r="FM254" s="331">
        <f t="shared" si="435"/>
        <v>0</v>
      </c>
      <c r="FN254" s="331">
        <f t="shared" si="436"/>
        <v>0</v>
      </c>
      <c r="FO254" s="331" t="e">
        <f t="shared" si="437"/>
        <v>#DIV/0!</v>
      </c>
      <c r="FP254" s="331" t="e">
        <f t="shared" si="438"/>
        <v>#DIV/0!</v>
      </c>
      <c r="FQ254" s="335" t="e">
        <f t="shared" si="439"/>
        <v>#DIV/0!</v>
      </c>
      <c r="FS254" s="331" t="e">
        <f t="shared" si="440"/>
        <v>#DIV/0!</v>
      </c>
      <c r="FT254" s="331" t="e">
        <f>IF($FB254="Activo",LOOKUP($FA254,'Datos Mes'!$A$87:$A$92,'Datos Mes'!$C$87:$C$92),0)*$EO254</f>
        <v>#DIV/0!</v>
      </c>
      <c r="FU254" s="331" t="e">
        <f>IF($FB254="Activo",'Datos Mes'!$B$31,0)*$EO254</f>
        <v>#DIV/0!</v>
      </c>
      <c r="FV254" s="331" t="e">
        <f>'Datos Mes'!$B$32*$EO254</f>
        <v>#DIV/0!</v>
      </c>
      <c r="FW254" s="331" t="e">
        <f>'Datos Mes'!$D$28*$EO254</f>
        <v>#DIV/0!</v>
      </c>
      <c r="FX254" s="331" t="e">
        <f t="shared" si="441"/>
        <v>#DIV/0!</v>
      </c>
      <c r="FY254" s="331" t="e">
        <f t="shared" si="357"/>
        <v>#DIV/0!</v>
      </c>
      <c r="FZ254" s="331" t="e">
        <f t="shared" si="358"/>
        <v>#DIV/0!</v>
      </c>
      <c r="GA254" s="331">
        <f>(AS254+'Datos Mes'!B$24)*30/12</f>
        <v>9035.326086956522</v>
      </c>
      <c r="GB254" s="331" t="e">
        <f t="shared" si="442"/>
        <v>#DIV/0!</v>
      </c>
      <c r="GC254" s="331" t="e">
        <f t="shared" si="443"/>
        <v>#DIV/0!</v>
      </c>
      <c r="GD254" s="333" t="e">
        <f t="shared" si="444"/>
        <v>#DIV/0!</v>
      </c>
    </row>
    <row r="255" spans="1:186" s="329" customFormat="1" ht="15.75" customHeight="1">
      <c r="A255" s="421"/>
      <c r="B255" s="421"/>
      <c r="C255" s="311">
        <f t="shared" si="359"/>
        <v>0</v>
      </c>
      <c r="D255" s="429"/>
      <c r="E255" s="429"/>
      <c r="F255" s="429"/>
      <c r="G255" s="429"/>
      <c r="H255" s="429"/>
      <c r="I255" s="429"/>
      <c r="J255" s="429"/>
      <c r="K255" s="429"/>
      <c r="L255" s="429"/>
      <c r="M255" s="429"/>
      <c r="N255" s="429"/>
      <c r="O255" s="429"/>
      <c r="P255" s="429"/>
      <c r="Q255" s="429"/>
      <c r="R255" s="312"/>
      <c r="S255" s="430"/>
      <c r="T255" s="429"/>
      <c r="U255" s="429"/>
      <c r="V255" s="429"/>
      <c r="W255" s="429"/>
      <c r="X255" s="429"/>
      <c r="Y255" s="429"/>
      <c r="Z255" s="429"/>
      <c r="AA255" s="429"/>
      <c r="AB255" s="429"/>
      <c r="AC255" s="429"/>
      <c r="AD255" s="429"/>
      <c r="AE255" s="429"/>
      <c r="AF255" s="429"/>
      <c r="AG255" s="429"/>
      <c r="AH255" s="429"/>
      <c r="AI255" s="431"/>
      <c r="AJ255" s="328"/>
      <c r="AK255" s="314">
        <f t="shared" si="403"/>
        <v>0</v>
      </c>
      <c r="AL255" s="469">
        <f t="shared" si="404"/>
        <v>0</v>
      </c>
      <c r="AM255" s="469">
        <f t="shared" si="405"/>
        <v>0</v>
      </c>
      <c r="AN255" s="470">
        <f t="shared" si="406"/>
        <v>0</v>
      </c>
      <c r="AO255" s="469">
        <f t="shared" si="355"/>
        <v>0</v>
      </c>
      <c r="AP255" s="469">
        <f t="shared" si="356"/>
        <v>0</v>
      </c>
      <c r="AQ255" s="471">
        <f t="shared" si="407"/>
        <v>0</v>
      </c>
      <c r="AR255" s="472">
        <f t="shared" si="360"/>
        <v>0</v>
      </c>
      <c r="AS255" s="422"/>
      <c r="AT255" s="423">
        <f t="shared" si="408"/>
        <v>0</v>
      </c>
      <c r="AU255" s="422"/>
      <c r="AV255" s="315">
        <f t="shared" si="409"/>
        <v>0</v>
      </c>
      <c r="AW255" s="422"/>
      <c r="AX255" s="422"/>
      <c r="AY255" s="315">
        <f t="shared" si="410"/>
        <v>0</v>
      </c>
      <c r="AZ255" s="315">
        <f>(AQ255)*'Datos Mes'!$B$27+DB255</f>
        <v>0</v>
      </c>
      <c r="BA255" s="421"/>
      <c r="BB255" s="427"/>
      <c r="BC255" s="438"/>
      <c r="BF255" s="473"/>
      <c r="BG255" s="317">
        <f>(COUNTIF($D255:$AI255,"LL")+DL255)*(AS255-'Datos Mes'!$B$23)</f>
        <v>0</v>
      </c>
      <c r="BH255" s="474">
        <f t="shared" si="411"/>
        <v>0</v>
      </c>
      <c r="BI255" s="402"/>
      <c r="BJ255" s="403"/>
      <c r="BK255" s="403"/>
      <c r="BL255" s="403"/>
      <c r="BM255" s="403"/>
      <c r="BN255" s="403"/>
      <c r="BO255" s="403"/>
      <c r="BP255" s="403"/>
      <c r="BQ255" s="403"/>
      <c r="BR255" s="403"/>
      <c r="BS255" s="403"/>
      <c r="BT255" s="404"/>
      <c r="BU255" s="404"/>
      <c r="BV255" s="404"/>
      <c r="BW255" s="405"/>
      <c r="BX255" s="406"/>
      <c r="BY255" s="403"/>
      <c r="BZ255" s="403"/>
      <c r="CA255" s="407"/>
      <c r="CB255" s="407"/>
      <c r="CC255" s="408"/>
      <c r="CD255" s="408"/>
      <c r="CE255" s="408"/>
      <c r="CF255" s="408"/>
      <c r="CG255" s="408"/>
      <c r="CH255" s="407"/>
      <c r="CI255" s="407"/>
      <c r="CJ255" s="408"/>
      <c r="CK255" s="408"/>
      <c r="CL255" s="408"/>
      <c r="CM255" s="408"/>
      <c r="CN255" s="408"/>
      <c r="CO255" s="407"/>
      <c r="CP255" s="409"/>
      <c r="CQ255" s="410"/>
      <c r="CR255" s="411"/>
      <c r="CS255" s="410"/>
      <c r="CT255" s="410"/>
      <c r="CU255" s="410"/>
      <c r="CV255" s="410"/>
      <c r="CW255" s="410"/>
      <c r="CX255" s="404"/>
      <c r="CY255" s="404"/>
      <c r="CZ255" s="320">
        <f t="shared" si="412"/>
        <v>0</v>
      </c>
      <c r="DA255" s="321"/>
      <c r="DB255" s="414"/>
      <c r="DC255" s="322">
        <f t="shared" si="413"/>
        <v>0</v>
      </c>
      <c r="DD255" s="413"/>
      <c r="DE255" s="414"/>
      <c r="DF255" s="323">
        <f t="shared" si="414"/>
        <v>0</v>
      </c>
      <c r="DG255" s="323">
        <f t="shared" si="415"/>
        <v>0</v>
      </c>
      <c r="DH255" s="324">
        <f t="shared" si="416"/>
        <v>0</v>
      </c>
      <c r="DI255" s="325">
        <f t="shared" si="417"/>
        <v>0</v>
      </c>
      <c r="DJ255" s="177"/>
      <c r="DK255" s="315">
        <f t="shared" si="418"/>
        <v>0</v>
      </c>
      <c r="DL255" s="315">
        <f t="shared" si="419"/>
        <v>0</v>
      </c>
      <c r="DM255" s="315">
        <f t="shared" si="420"/>
        <v>0</v>
      </c>
      <c r="DN255" s="415"/>
      <c r="DO255" s="416"/>
      <c r="DP255" s="416"/>
      <c r="DQ255" s="416"/>
      <c r="DR255" s="417"/>
      <c r="DS255" s="416"/>
      <c r="DT255" s="416"/>
      <c r="DU255" s="416"/>
      <c r="DV255" s="418"/>
      <c r="DW255" s="416"/>
      <c r="DX255" s="416"/>
      <c r="DY255" s="419"/>
      <c r="DZ255" s="419"/>
      <c r="EA255" s="420"/>
      <c r="EB255" s="313"/>
      <c r="EC255" s="329" t="s">
        <v>133</v>
      </c>
      <c r="EF255" s="330">
        <f>'Datos Mes'!$B$23</f>
        <v>7000</v>
      </c>
      <c r="EG255" s="330">
        <f t="shared" si="421"/>
        <v>0</v>
      </c>
      <c r="EH255" s="330">
        <f t="shared" si="422"/>
        <v>0</v>
      </c>
      <c r="EI255" s="330" t="e">
        <f t="shared" si="423"/>
        <v>#DIV/0!</v>
      </c>
      <c r="EJ255" s="330" t="e">
        <f t="shared" si="424"/>
        <v>#DIV/0!</v>
      </c>
      <c r="EK255" s="330">
        <f t="shared" si="425"/>
        <v>0</v>
      </c>
      <c r="EL255" s="330">
        <f t="shared" si="426"/>
        <v>0</v>
      </c>
      <c r="EM255" s="330">
        <f t="shared" si="427"/>
        <v>0</v>
      </c>
      <c r="EN255" s="330">
        <f>'Datos Mes'!$B$24*AL255</f>
        <v>0</v>
      </c>
      <c r="EO255" s="330" t="e">
        <f>IF(SUM(EH255:EN255)&gt;'Datos Mes'!$B$21,'Datos Mes'!$B$21,SUM(EH255:EN255))</f>
        <v>#DIV/0!</v>
      </c>
      <c r="EP255" s="330" t="e">
        <f>IF(SUM(EH255:EN255)&gt;'Datos Mes'!$B$21,SUM(EH255:EN255)-EO255,0)</f>
        <v>#DIV/0!</v>
      </c>
      <c r="EQ255" s="330"/>
      <c r="ER255" s="330" t="e">
        <f>LOOKUP(EO255/AL255,'Datos Mes'!$B$75:$B$82,'Datos Mes'!$C$75:$C$82)*EQ255</f>
        <v>#DIV/0!</v>
      </c>
      <c r="ES255" s="330">
        <f>'Datos Mes'!$B$25*$AQ255</f>
        <v>0</v>
      </c>
      <c r="ET255" s="330">
        <f>'Datos Mes'!$B$26*$AQ255</f>
        <v>0</v>
      </c>
      <c r="EU255" s="330">
        <f t="shared" si="428"/>
        <v>0</v>
      </c>
      <c r="EV255" s="331" t="e">
        <f t="shared" si="429"/>
        <v>#DIV/0!</v>
      </c>
      <c r="EW255" s="455" t="s">
        <v>244</v>
      </c>
      <c r="EX255" s="457"/>
      <c r="EY255" s="331" t="e">
        <f>'Datos Mes'!$B$28*EO255</f>
        <v>#DIV/0!</v>
      </c>
      <c r="EZ255" s="331" t="e">
        <f>IF(EX255*'Datos Mes'!$B$19-EY255&gt;0,EX255*'Datos Mes'!$B$19-EY255,0)</f>
        <v>#DIV/0!</v>
      </c>
      <c r="FA255" s="456" t="s">
        <v>233</v>
      </c>
      <c r="FB255" s="455" t="s">
        <v>245</v>
      </c>
      <c r="FC255" s="333"/>
      <c r="FD255" s="331" t="e">
        <f t="shared" si="430"/>
        <v>#DIV/0!</v>
      </c>
      <c r="FE255" s="331" t="e">
        <f>IF(SUM(EH255:EN255)&gt;'Datos Mes'!$B$22,'Datos Mes'!$B$22,SUM(EH255:EN255))</f>
        <v>#DIV/0!</v>
      </c>
      <c r="FF255" s="331" t="e">
        <f>FE255*'Datos Mes'!$B$30</f>
        <v>#DIV/0!</v>
      </c>
      <c r="FG255" s="331" t="e">
        <f t="shared" si="431"/>
        <v>#DIV/0!</v>
      </c>
      <c r="FH255" s="331" t="e">
        <f t="shared" si="432"/>
        <v>#DIV/0!</v>
      </c>
      <c r="FI255" s="334" t="e">
        <f>LOOKUP(FH255,'Datos Mes'!$B$54:$B$69,'Datos Mes'!$C$54:$C$69)</f>
        <v>#DIV/0!</v>
      </c>
      <c r="FJ255" s="331" t="e">
        <f>LOOKUP(FH255,'Datos Mes'!$B$54:$B$69,'Datos Mes'!$E$54:$E$69)</f>
        <v>#DIV/0!</v>
      </c>
      <c r="FK255" s="331" t="e">
        <f t="shared" si="433"/>
        <v>#DIV/0!</v>
      </c>
      <c r="FL255" s="331">
        <f t="shared" si="434"/>
        <v>0</v>
      </c>
      <c r="FM255" s="331">
        <f t="shared" si="435"/>
        <v>0</v>
      </c>
      <c r="FN255" s="331">
        <f t="shared" si="436"/>
        <v>0</v>
      </c>
      <c r="FO255" s="331" t="e">
        <f t="shared" si="437"/>
        <v>#DIV/0!</v>
      </c>
      <c r="FP255" s="331" t="e">
        <f t="shared" si="438"/>
        <v>#DIV/0!</v>
      </c>
      <c r="FQ255" s="335" t="e">
        <f t="shared" si="439"/>
        <v>#DIV/0!</v>
      </c>
      <c r="FS255" s="331" t="e">
        <f t="shared" si="440"/>
        <v>#DIV/0!</v>
      </c>
      <c r="FT255" s="331" t="e">
        <f>IF($FB255="Activo",LOOKUP($FA255,'Datos Mes'!$A$87:$A$92,'Datos Mes'!$C$87:$C$92),0)*$EO255</f>
        <v>#DIV/0!</v>
      </c>
      <c r="FU255" s="331" t="e">
        <f>IF($FB255="Activo",'Datos Mes'!$B$31,0)*$EO255</f>
        <v>#DIV/0!</v>
      </c>
      <c r="FV255" s="331" t="e">
        <f>'Datos Mes'!$B$32*$EO255</f>
        <v>#DIV/0!</v>
      </c>
      <c r="FW255" s="331" t="e">
        <f>'Datos Mes'!$D$28*$EO255</f>
        <v>#DIV/0!</v>
      </c>
      <c r="FX255" s="331" t="e">
        <f t="shared" si="441"/>
        <v>#DIV/0!</v>
      </c>
      <c r="FY255" s="331" t="e">
        <f t="shared" si="357"/>
        <v>#DIV/0!</v>
      </c>
      <c r="FZ255" s="331" t="e">
        <f t="shared" si="358"/>
        <v>#DIV/0!</v>
      </c>
      <c r="GA255" s="331">
        <f>(AS255+'Datos Mes'!B$24)*30/12</f>
        <v>9035.326086956522</v>
      </c>
      <c r="GB255" s="331" t="e">
        <f t="shared" si="442"/>
        <v>#DIV/0!</v>
      </c>
      <c r="GC255" s="331" t="e">
        <f t="shared" si="443"/>
        <v>#DIV/0!</v>
      </c>
      <c r="GD255" s="333" t="e">
        <f t="shared" si="444"/>
        <v>#DIV/0!</v>
      </c>
    </row>
    <row r="256" spans="1:186" s="329" customFormat="1" ht="15.75" customHeight="1">
      <c r="A256" s="421"/>
      <c r="B256" s="421"/>
      <c r="C256" s="311">
        <f t="shared" si="359"/>
        <v>0</v>
      </c>
      <c r="D256" s="429"/>
      <c r="E256" s="429"/>
      <c r="F256" s="429"/>
      <c r="G256" s="429"/>
      <c r="H256" s="429"/>
      <c r="I256" s="429"/>
      <c r="J256" s="429"/>
      <c r="K256" s="429"/>
      <c r="L256" s="429"/>
      <c r="M256" s="429"/>
      <c r="N256" s="429"/>
      <c r="O256" s="429"/>
      <c r="P256" s="429"/>
      <c r="Q256" s="429"/>
      <c r="R256" s="312"/>
      <c r="S256" s="430"/>
      <c r="T256" s="429"/>
      <c r="U256" s="429"/>
      <c r="V256" s="429"/>
      <c r="W256" s="429"/>
      <c r="X256" s="429"/>
      <c r="Y256" s="429"/>
      <c r="Z256" s="429"/>
      <c r="AA256" s="429"/>
      <c r="AB256" s="429"/>
      <c r="AC256" s="429"/>
      <c r="AD256" s="429"/>
      <c r="AE256" s="429"/>
      <c r="AF256" s="429"/>
      <c r="AG256" s="429"/>
      <c r="AH256" s="429"/>
      <c r="AI256" s="431"/>
      <c r="AJ256" s="328"/>
      <c r="AK256" s="314">
        <f t="shared" si="403"/>
        <v>0</v>
      </c>
      <c r="AL256" s="469">
        <f t="shared" si="404"/>
        <v>0</v>
      </c>
      <c r="AM256" s="469">
        <f t="shared" si="405"/>
        <v>0</v>
      </c>
      <c r="AN256" s="470">
        <f t="shared" si="406"/>
        <v>0</v>
      </c>
      <c r="AO256" s="469">
        <f t="shared" si="355"/>
        <v>0</v>
      </c>
      <c r="AP256" s="469">
        <f t="shared" si="356"/>
        <v>0</v>
      </c>
      <c r="AQ256" s="471">
        <f t="shared" si="407"/>
        <v>0</v>
      </c>
      <c r="AR256" s="472">
        <f t="shared" si="360"/>
        <v>0</v>
      </c>
      <c r="AS256" s="422"/>
      <c r="AT256" s="423">
        <f t="shared" si="408"/>
        <v>0</v>
      </c>
      <c r="AU256" s="422"/>
      <c r="AV256" s="315">
        <f t="shared" si="409"/>
        <v>0</v>
      </c>
      <c r="AW256" s="422"/>
      <c r="AX256" s="422"/>
      <c r="AY256" s="315">
        <f t="shared" si="410"/>
        <v>0</v>
      </c>
      <c r="AZ256" s="315">
        <f>(AQ256)*'Datos Mes'!$B$27+DB256</f>
        <v>0</v>
      </c>
      <c r="BA256" s="421"/>
      <c r="BB256" s="427"/>
      <c r="BC256" s="438"/>
      <c r="BF256" s="473"/>
      <c r="BG256" s="317">
        <f>(COUNTIF($D256:$AI256,"LL")+DL256)*(AS256-'Datos Mes'!$B$23)</f>
        <v>0</v>
      </c>
      <c r="BH256" s="474">
        <f t="shared" si="411"/>
        <v>0</v>
      </c>
      <c r="BI256" s="402"/>
      <c r="BJ256" s="403"/>
      <c r="BK256" s="403"/>
      <c r="BL256" s="403"/>
      <c r="BM256" s="403"/>
      <c r="BN256" s="403"/>
      <c r="BO256" s="403"/>
      <c r="BP256" s="403"/>
      <c r="BQ256" s="403"/>
      <c r="BR256" s="403"/>
      <c r="BS256" s="403"/>
      <c r="BT256" s="404"/>
      <c r="BU256" s="404"/>
      <c r="BV256" s="404"/>
      <c r="BW256" s="405"/>
      <c r="BX256" s="406"/>
      <c r="BY256" s="403"/>
      <c r="BZ256" s="403"/>
      <c r="CA256" s="407"/>
      <c r="CB256" s="407"/>
      <c r="CC256" s="408"/>
      <c r="CD256" s="408"/>
      <c r="CE256" s="408"/>
      <c r="CF256" s="408"/>
      <c r="CG256" s="408"/>
      <c r="CH256" s="407"/>
      <c r="CI256" s="407"/>
      <c r="CJ256" s="408"/>
      <c r="CK256" s="408"/>
      <c r="CL256" s="408"/>
      <c r="CM256" s="408"/>
      <c r="CN256" s="408"/>
      <c r="CO256" s="407"/>
      <c r="CP256" s="409"/>
      <c r="CQ256" s="410"/>
      <c r="CR256" s="411"/>
      <c r="CS256" s="410"/>
      <c r="CT256" s="410"/>
      <c r="CU256" s="410"/>
      <c r="CV256" s="410"/>
      <c r="CW256" s="410"/>
      <c r="CX256" s="404"/>
      <c r="CY256" s="404"/>
      <c r="CZ256" s="320">
        <f t="shared" si="412"/>
        <v>0</v>
      </c>
      <c r="DA256" s="321"/>
      <c r="DB256" s="414"/>
      <c r="DC256" s="322">
        <f t="shared" si="413"/>
        <v>0</v>
      </c>
      <c r="DD256" s="413"/>
      <c r="DE256" s="414"/>
      <c r="DF256" s="323">
        <f t="shared" si="414"/>
        <v>0</v>
      </c>
      <c r="DG256" s="323">
        <f t="shared" si="415"/>
        <v>0</v>
      </c>
      <c r="DH256" s="324">
        <f t="shared" si="416"/>
        <v>0</v>
      </c>
      <c r="DI256" s="325">
        <f t="shared" si="417"/>
        <v>0</v>
      </c>
      <c r="DJ256" s="177"/>
      <c r="DK256" s="315">
        <f t="shared" si="418"/>
        <v>0</v>
      </c>
      <c r="DL256" s="315">
        <f t="shared" si="419"/>
        <v>0</v>
      </c>
      <c r="DM256" s="315">
        <f t="shared" si="420"/>
        <v>0</v>
      </c>
      <c r="DN256" s="415"/>
      <c r="DO256" s="416"/>
      <c r="DP256" s="416"/>
      <c r="DQ256" s="416"/>
      <c r="DR256" s="417"/>
      <c r="DS256" s="416"/>
      <c r="DT256" s="416"/>
      <c r="DU256" s="416"/>
      <c r="DV256" s="418"/>
      <c r="DW256" s="416"/>
      <c r="DX256" s="416"/>
      <c r="DY256" s="419"/>
      <c r="DZ256" s="419"/>
      <c r="EA256" s="420"/>
      <c r="EB256" s="313"/>
      <c r="EC256" s="329" t="s">
        <v>133</v>
      </c>
      <c r="EF256" s="330">
        <f>'Datos Mes'!$B$23</f>
        <v>7000</v>
      </c>
      <c r="EG256" s="330">
        <f t="shared" si="421"/>
        <v>0</v>
      </c>
      <c r="EH256" s="330">
        <f t="shared" si="422"/>
        <v>0</v>
      </c>
      <c r="EI256" s="330" t="e">
        <f t="shared" si="423"/>
        <v>#DIV/0!</v>
      </c>
      <c r="EJ256" s="330" t="e">
        <f t="shared" si="424"/>
        <v>#DIV/0!</v>
      </c>
      <c r="EK256" s="330">
        <f t="shared" si="425"/>
        <v>0</v>
      </c>
      <c r="EL256" s="330">
        <f t="shared" si="426"/>
        <v>0</v>
      </c>
      <c r="EM256" s="330">
        <f t="shared" si="427"/>
        <v>0</v>
      </c>
      <c r="EN256" s="330">
        <f>'Datos Mes'!$B$24*AL256</f>
        <v>0</v>
      </c>
      <c r="EO256" s="330" t="e">
        <f>IF(SUM(EH256:EN256)&gt;'Datos Mes'!$B$21,'Datos Mes'!$B$21,SUM(EH256:EN256))</f>
        <v>#DIV/0!</v>
      </c>
      <c r="EP256" s="330" t="e">
        <f>IF(SUM(EH256:EN256)&gt;'Datos Mes'!$B$21,SUM(EH256:EN256)-EO256,0)</f>
        <v>#DIV/0!</v>
      </c>
      <c r="EQ256" s="330"/>
      <c r="ER256" s="330" t="e">
        <f>LOOKUP(EO256/AL256,'Datos Mes'!$B$75:$B$82,'Datos Mes'!$C$75:$C$82)*EQ256</f>
        <v>#DIV/0!</v>
      </c>
      <c r="ES256" s="330">
        <f>'Datos Mes'!$B$25*$AQ256</f>
        <v>0</v>
      </c>
      <c r="ET256" s="330">
        <f>'Datos Mes'!$B$26*$AQ256</f>
        <v>0</v>
      </c>
      <c r="EU256" s="330">
        <f t="shared" si="428"/>
        <v>0</v>
      </c>
      <c r="EV256" s="331" t="e">
        <f t="shared" si="429"/>
        <v>#DIV/0!</v>
      </c>
      <c r="EW256" s="455" t="s">
        <v>244</v>
      </c>
      <c r="EX256" s="457"/>
      <c r="EY256" s="331" t="e">
        <f>'Datos Mes'!$B$28*EO256</f>
        <v>#DIV/0!</v>
      </c>
      <c r="EZ256" s="331" t="e">
        <f>IF(EX256*'Datos Mes'!$B$19-EY256&gt;0,EX256*'Datos Mes'!$B$19-EY256,0)</f>
        <v>#DIV/0!</v>
      </c>
      <c r="FA256" s="456" t="s">
        <v>233</v>
      </c>
      <c r="FB256" s="455" t="s">
        <v>245</v>
      </c>
      <c r="FC256" s="333"/>
      <c r="FD256" s="331" t="e">
        <f t="shared" si="430"/>
        <v>#DIV/0!</v>
      </c>
      <c r="FE256" s="331" t="e">
        <f>IF(SUM(EH256:EN256)&gt;'Datos Mes'!$B$22,'Datos Mes'!$B$22,SUM(EH256:EN256))</f>
        <v>#DIV/0!</v>
      </c>
      <c r="FF256" s="331" t="e">
        <f>FE256*'Datos Mes'!$B$30</f>
        <v>#DIV/0!</v>
      </c>
      <c r="FG256" s="331" t="e">
        <f t="shared" si="431"/>
        <v>#DIV/0!</v>
      </c>
      <c r="FH256" s="331" t="e">
        <f t="shared" si="432"/>
        <v>#DIV/0!</v>
      </c>
      <c r="FI256" s="334" t="e">
        <f>LOOKUP(FH256,'Datos Mes'!$B$54:$B$69,'Datos Mes'!$C$54:$C$69)</f>
        <v>#DIV/0!</v>
      </c>
      <c r="FJ256" s="331" t="e">
        <f>LOOKUP(FH256,'Datos Mes'!$B$54:$B$69,'Datos Mes'!$E$54:$E$69)</f>
        <v>#DIV/0!</v>
      </c>
      <c r="FK256" s="331" t="e">
        <f t="shared" si="433"/>
        <v>#DIV/0!</v>
      </c>
      <c r="FL256" s="331">
        <f t="shared" si="434"/>
        <v>0</v>
      </c>
      <c r="FM256" s="331">
        <f t="shared" si="435"/>
        <v>0</v>
      </c>
      <c r="FN256" s="331">
        <f t="shared" si="436"/>
        <v>0</v>
      </c>
      <c r="FO256" s="331" t="e">
        <f t="shared" si="437"/>
        <v>#DIV/0!</v>
      </c>
      <c r="FP256" s="331" t="e">
        <f t="shared" si="438"/>
        <v>#DIV/0!</v>
      </c>
      <c r="FQ256" s="335" t="e">
        <f t="shared" si="439"/>
        <v>#DIV/0!</v>
      </c>
      <c r="FS256" s="331" t="e">
        <f t="shared" si="440"/>
        <v>#DIV/0!</v>
      </c>
      <c r="FT256" s="331" t="e">
        <f>IF($FB256="Activo",LOOKUP($FA256,'Datos Mes'!$A$87:$A$92,'Datos Mes'!$C$87:$C$92),0)*$EO256</f>
        <v>#DIV/0!</v>
      </c>
      <c r="FU256" s="331" t="e">
        <f>IF($FB256="Activo",'Datos Mes'!$B$31,0)*$EO256</f>
        <v>#DIV/0!</v>
      </c>
      <c r="FV256" s="331" t="e">
        <f>'Datos Mes'!$B$32*$EO256</f>
        <v>#DIV/0!</v>
      </c>
      <c r="FW256" s="331" t="e">
        <f>'Datos Mes'!$D$28*$EO256</f>
        <v>#DIV/0!</v>
      </c>
      <c r="FX256" s="331" t="e">
        <f t="shared" si="441"/>
        <v>#DIV/0!</v>
      </c>
      <c r="FY256" s="331" t="e">
        <f t="shared" si="357"/>
        <v>#DIV/0!</v>
      </c>
      <c r="FZ256" s="331" t="e">
        <f t="shared" si="358"/>
        <v>#DIV/0!</v>
      </c>
      <c r="GA256" s="331">
        <f>(AS256+'Datos Mes'!B$24)*30/12</f>
        <v>9035.326086956522</v>
      </c>
      <c r="GB256" s="331" t="e">
        <f t="shared" si="442"/>
        <v>#DIV/0!</v>
      </c>
      <c r="GC256" s="331" t="e">
        <f t="shared" si="443"/>
        <v>#DIV/0!</v>
      </c>
      <c r="GD256" s="333" t="e">
        <f t="shared" si="444"/>
        <v>#DIV/0!</v>
      </c>
    </row>
    <row r="257" spans="1:186" s="329" customFormat="1" ht="15.75" customHeight="1">
      <c r="A257" s="421"/>
      <c r="B257" s="421"/>
      <c r="C257" s="311">
        <f t="shared" si="359"/>
        <v>0</v>
      </c>
      <c r="D257" s="429"/>
      <c r="E257" s="429"/>
      <c r="F257" s="429"/>
      <c r="G257" s="429"/>
      <c r="H257" s="429"/>
      <c r="I257" s="429"/>
      <c r="J257" s="429"/>
      <c r="K257" s="429"/>
      <c r="L257" s="429"/>
      <c r="M257" s="429"/>
      <c r="N257" s="429"/>
      <c r="O257" s="429"/>
      <c r="P257" s="429"/>
      <c r="Q257" s="429"/>
      <c r="R257" s="312"/>
      <c r="S257" s="430"/>
      <c r="T257" s="429"/>
      <c r="U257" s="429"/>
      <c r="V257" s="429"/>
      <c r="W257" s="429"/>
      <c r="X257" s="429"/>
      <c r="Y257" s="429"/>
      <c r="Z257" s="429"/>
      <c r="AA257" s="429"/>
      <c r="AB257" s="429"/>
      <c r="AC257" s="429"/>
      <c r="AD257" s="429"/>
      <c r="AE257" s="429"/>
      <c r="AF257" s="429"/>
      <c r="AG257" s="429"/>
      <c r="AH257" s="429"/>
      <c r="AI257" s="431"/>
      <c r="AJ257" s="328"/>
      <c r="AK257" s="314">
        <f t="shared" si="403"/>
        <v>0</v>
      </c>
      <c r="AL257" s="469">
        <f t="shared" si="404"/>
        <v>0</v>
      </c>
      <c r="AM257" s="469">
        <f t="shared" si="405"/>
        <v>0</v>
      </c>
      <c r="AN257" s="470">
        <f t="shared" si="406"/>
        <v>0</v>
      </c>
      <c r="AO257" s="469">
        <f t="shared" si="355"/>
        <v>0</v>
      </c>
      <c r="AP257" s="469">
        <f t="shared" si="356"/>
        <v>0</v>
      </c>
      <c r="AQ257" s="471">
        <f t="shared" si="407"/>
        <v>0</v>
      </c>
      <c r="AR257" s="472">
        <f t="shared" si="360"/>
        <v>0</v>
      </c>
      <c r="AS257" s="422"/>
      <c r="AT257" s="423">
        <f t="shared" si="408"/>
        <v>0</v>
      </c>
      <c r="AU257" s="422"/>
      <c r="AV257" s="315">
        <f t="shared" si="409"/>
        <v>0</v>
      </c>
      <c r="AW257" s="422"/>
      <c r="AX257" s="422"/>
      <c r="AY257" s="315">
        <f t="shared" si="410"/>
        <v>0</v>
      </c>
      <c r="AZ257" s="315">
        <f>(AQ257)*'Datos Mes'!$B$27+DB257</f>
        <v>0</v>
      </c>
      <c r="BA257" s="421"/>
      <c r="BB257" s="427"/>
      <c r="BC257" s="438"/>
      <c r="BF257" s="473"/>
      <c r="BG257" s="317">
        <f>(COUNTIF($D257:$AI257,"LL")+DL257)*(AS257-'Datos Mes'!$B$23)</f>
        <v>0</v>
      </c>
      <c r="BH257" s="474">
        <f t="shared" si="411"/>
        <v>0</v>
      </c>
      <c r="BI257" s="402"/>
      <c r="BJ257" s="403"/>
      <c r="BK257" s="403"/>
      <c r="BL257" s="403"/>
      <c r="BM257" s="403"/>
      <c r="BN257" s="403"/>
      <c r="BO257" s="403"/>
      <c r="BP257" s="403"/>
      <c r="BQ257" s="403"/>
      <c r="BR257" s="403"/>
      <c r="BS257" s="403"/>
      <c r="BT257" s="404"/>
      <c r="BU257" s="404"/>
      <c r="BV257" s="404"/>
      <c r="BW257" s="405"/>
      <c r="BX257" s="406"/>
      <c r="BY257" s="403"/>
      <c r="BZ257" s="403"/>
      <c r="CA257" s="407"/>
      <c r="CB257" s="407"/>
      <c r="CC257" s="408"/>
      <c r="CD257" s="408"/>
      <c r="CE257" s="408"/>
      <c r="CF257" s="408"/>
      <c r="CG257" s="408"/>
      <c r="CH257" s="407"/>
      <c r="CI257" s="407"/>
      <c r="CJ257" s="408"/>
      <c r="CK257" s="408"/>
      <c r="CL257" s="408"/>
      <c r="CM257" s="408"/>
      <c r="CN257" s="408"/>
      <c r="CO257" s="407"/>
      <c r="CP257" s="409"/>
      <c r="CQ257" s="410"/>
      <c r="CR257" s="411"/>
      <c r="CS257" s="410"/>
      <c r="CT257" s="410"/>
      <c r="CU257" s="410"/>
      <c r="CV257" s="410"/>
      <c r="CW257" s="410"/>
      <c r="CX257" s="404"/>
      <c r="CY257" s="404"/>
      <c r="CZ257" s="320">
        <f t="shared" si="412"/>
        <v>0</v>
      </c>
      <c r="DA257" s="321"/>
      <c r="DB257" s="414"/>
      <c r="DC257" s="322">
        <f t="shared" si="413"/>
        <v>0</v>
      </c>
      <c r="DD257" s="413"/>
      <c r="DE257" s="414"/>
      <c r="DF257" s="323">
        <f t="shared" si="414"/>
        <v>0</v>
      </c>
      <c r="DG257" s="323">
        <f t="shared" si="415"/>
        <v>0</v>
      </c>
      <c r="DH257" s="324">
        <f t="shared" si="416"/>
        <v>0</v>
      </c>
      <c r="DI257" s="325">
        <f t="shared" si="417"/>
        <v>0</v>
      </c>
      <c r="DJ257" s="177"/>
      <c r="DK257" s="315">
        <f t="shared" si="418"/>
        <v>0</v>
      </c>
      <c r="DL257" s="315">
        <f t="shared" si="419"/>
        <v>0</v>
      </c>
      <c r="DM257" s="315">
        <f t="shared" si="420"/>
        <v>0</v>
      </c>
      <c r="DN257" s="415"/>
      <c r="DO257" s="416"/>
      <c r="DP257" s="416"/>
      <c r="DQ257" s="416"/>
      <c r="DR257" s="417"/>
      <c r="DS257" s="416"/>
      <c r="DT257" s="416"/>
      <c r="DU257" s="416"/>
      <c r="DV257" s="418"/>
      <c r="DW257" s="416"/>
      <c r="DX257" s="416"/>
      <c r="DY257" s="419"/>
      <c r="DZ257" s="419"/>
      <c r="EA257" s="420"/>
      <c r="EB257" s="313"/>
      <c r="EC257" s="329" t="s">
        <v>133</v>
      </c>
      <c r="EF257" s="330">
        <f>'Datos Mes'!$B$23</f>
        <v>7000</v>
      </c>
      <c r="EG257" s="330">
        <f t="shared" si="421"/>
        <v>0</v>
      </c>
      <c r="EH257" s="330">
        <f t="shared" si="422"/>
        <v>0</v>
      </c>
      <c r="EI257" s="330" t="e">
        <f t="shared" si="423"/>
        <v>#DIV/0!</v>
      </c>
      <c r="EJ257" s="330" t="e">
        <f t="shared" si="424"/>
        <v>#DIV/0!</v>
      </c>
      <c r="EK257" s="330">
        <f t="shared" si="425"/>
        <v>0</v>
      </c>
      <c r="EL257" s="330">
        <f t="shared" si="426"/>
        <v>0</v>
      </c>
      <c r="EM257" s="330">
        <f t="shared" si="427"/>
        <v>0</v>
      </c>
      <c r="EN257" s="330">
        <f>'Datos Mes'!$B$24*AL257</f>
        <v>0</v>
      </c>
      <c r="EO257" s="330" t="e">
        <f>IF(SUM(EH257:EN257)&gt;'Datos Mes'!$B$21,'Datos Mes'!$B$21,SUM(EH257:EN257))</f>
        <v>#DIV/0!</v>
      </c>
      <c r="EP257" s="330" t="e">
        <f>IF(SUM(EH257:EN257)&gt;'Datos Mes'!$B$21,SUM(EH257:EN257)-EO257,0)</f>
        <v>#DIV/0!</v>
      </c>
      <c r="EQ257" s="330"/>
      <c r="ER257" s="330" t="e">
        <f>LOOKUP(EO257/AL257,'Datos Mes'!$B$75:$B$82,'Datos Mes'!$C$75:$C$82)*EQ257</f>
        <v>#DIV/0!</v>
      </c>
      <c r="ES257" s="330">
        <f>'Datos Mes'!$B$25*$AQ257</f>
        <v>0</v>
      </c>
      <c r="ET257" s="330">
        <f>'Datos Mes'!$B$26*$AQ257</f>
        <v>0</v>
      </c>
      <c r="EU257" s="330">
        <f t="shared" si="428"/>
        <v>0</v>
      </c>
      <c r="EV257" s="331" t="e">
        <f t="shared" si="429"/>
        <v>#DIV/0!</v>
      </c>
      <c r="EW257" s="455" t="s">
        <v>244</v>
      </c>
      <c r="EX257" s="457"/>
      <c r="EY257" s="331" t="e">
        <f>'Datos Mes'!$B$28*EO257</f>
        <v>#DIV/0!</v>
      </c>
      <c r="EZ257" s="331" t="e">
        <f>IF(EX257*'Datos Mes'!$B$19-EY257&gt;0,EX257*'Datos Mes'!$B$19-EY257,0)</f>
        <v>#DIV/0!</v>
      </c>
      <c r="FA257" s="456" t="s">
        <v>233</v>
      </c>
      <c r="FB257" s="455" t="s">
        <v>245</v>
      </c>
      <c r="FC257" s="333"/>
      <c r="FD257" s="331" t="e">
        <f t="shared" si="430"/>
        <v>#DIV/0!</v>
      </c>
      <c r="FE257" s="331" t="e">
        <f>IF(SUM(EH257:EN257)&gt;'Datos Mes'!$B$22,'Datos Mes'!$B$22,SUM(EH257:EN257))</f>
        <v>#DIV/0!</v>
      </c>
      <c r="FF257" s="331" t="e">
        <f>FE257*'Datos Mes'!$B$30</f>
        <v>#DIV/0!</v>
      </c>
      <c r="FG257" s="331" t="e">
        <f t="shared" si="431"/>
        <v>#DIV/0!</v>
      </c>
      <c r="FH257" s="331" t="e">
        <f t="shared" si="432"/>
        <v>#DIV/0!</v>
      </c>
      <c r="FI257" s="334" t="e">
        <f>LOOKUP(FH257,'Datos Mes'!$B$54:$B$69,'Datos Mes'!$C$54:$C$69)</f>
        <v>#DIV/0!</v>
      </c>
      <c r="FJ257" s="331" t="e">
        <f>LOOKUP(FH257,'Datos Mes'!$B$54:$B$69,'Datos Mes'!$E$54:$E$69)</f>
        <v>#DIV/0!</v>
      </c>
      <c r="FK257" s="331" t="e">
        <f t="shared" si="433"/>
        <v>#DIV/0!</v>
      </c>
      <c r="FL257" s="331">
        <f t="shared" si="434"/>
        <v>0</v>
      </c>
      <c r="FM257" s="331">
        <f t="shared" si="435"/>
        <v>0</v>
      </c>
      <c r="FN257" s="331">
        <f t="shared" si="436"/>
        <v>0</v>
      </c>
      <c r="FO257" s="331" t="e">
        <f t="shared" si="437"/>
        <v>#DIV/0!</v>
      </c>
      <c r="FP257" s="331" t="e">
        <f t="shared" si="438"/>
        <v>#DIV/0!</v>
      </c>
      <c r="FQ257" s="335" t="e">
        <f t="shared" si="439"/>
        <v>#DIV/0!</v>
      </c>
      <c r="FS257" s="331" t="e">
        <f t="shared" si="440"/>
        <v>#DIV/0!</v>
      </c>
      <c r="FT257" s="331" t="e">
        <f>IF($FB257="Activo",LOOKUP($FA257,'Datos Mes'!$A$87:$A$92,'Datos Mes'!$C$87:$C$92),0)*$EO257</f>
        <v>#DIV/0!</v>
      </c>
      <c r="FU257" s="331" t="e">
        <f>IF($FB257="Activo",'Datos Mes'!$B$31,0)*$EO257</f>
        <v>#DIV/0!</v>
      </c>
      <c r="FV257" s="331" t="e">
        <f>'Datos Mes'!$B$32*$EO257</f>
        <v>#DIV/0!</v>
      </c>
      <c r="FW257" s="331" t="e">
        <f>'Datos Mes'!$D$28*$EO257</f>
        <v>#DIV/0!</v>
      </c>
      <c r="FX257" s="331" t="e">
        <f t="shared" si="441"/>
        <v>#DIV/0!</v>
      </c>
      <c r="FY257" s="331" t="e">
        <f t="shared" si="357"/>
        <v>#DIV/0!</v>
      </c>
      <c r="FZ257" s="331" t="e">
        <f t="shared" si="358"/>
        <v>#DIV/0!</v>
      </c>
      <c r="GA257" s="331">
        <f>(AS257+'Datos Mes'!B$24)*30/12</f>
        <v>9035.326086956522</v>
      </c>
      <c r="GB257" s="331" t="e">
        <f t="shared" si="442"/>
        <v>#DIV/0!</v>
      </c>
      <c r="GC257" s="331" t="e">
        <f t="shared" si="443"/>
        <v>#DIV/0!</v>
      </c>
      <c r="GD257" s="333" t="e">
        <f t="shared" si="444"/>
        <v>#DIV/0!</v>
      </c>
    </row>
    <row r="258" spans="1:186" s="329" customFormat="1" ht="15.75" customHeight="1">
      <c r="A258" s="421"/>
      <c r="B258" s="421"/>
      <c r="C258" s="311">
        <f t="shared" si="359"/>
        <v>0</v>
      </c>
      <c r="D258" s="429"/>
      <c r="E258" s="429"/>
      <c r="F258" s="429"/>
      <c r="G258" s="429"/>
      <c r="H258" s="429"/>
      <c r="I258" s="429"/>
      <c r="J258" s="429"/>
      <c r="K258" s="429"/>
      <c r="L258" s="429"/>
      <c r="M258" s="429"/>
      <c r="N258" s="429"/>
      <c r="O258" s="429"/>
      <c r="P258" s="429"/>
      <c r="Q258" s="429"/>
      <c r="R258" s="312"/>
      <c r="S258" s="430"/>
      <c r="T258" s="429"/>
      <c r="U258" s="429"/>
      <c r="V258" s="429"/>
      <c r="W258" s="429"/>
      <c r="X258" s="429"/>
      <c r="Y258" s="429"/>
      <c r="Z258" s="429"/>
      <c r="AA258" s="429"/>
      <c r="AB258" s="429"/>
      <c r="AC258" s="429"/>
      <c r="AD258" s="429"/>
      <c r="AE258" s="429"/>
      <c r="AF258" s="429"/>
      <c r="AG258" s="429"/>
      <c r="AH258" s="429"/>
      <c r="AI258" s="431"/>
      <c r="AJ258" s="328"/>
      <c r="AK258" s="314">
        <f t="shared" si="403"/>
        <v>0</v>
      </c>
      <c r="AL258" s="469">
        <f t="shared" si="404"/>
        <v>0</v>
      </c>
      <c r="AM258" s="469">
        <f t="shared" si="405"/>
        <v>0</v>
      </c>
      <c r="AN258" s="470">
        <f t="shared" si="406"/>
        <v>0</v>
      </c>
      <c r="AO258" s="469">
        <f t="shared" si="355"/>
        <v>0</v>
      </c>
      <c r="AP258" s="469">
        <f t="shared" si="356"/>
        <v>0</v>
      </c>
      <c r="AQ258" s="471">
        <f t="shared" si="407"/>
        <v>0</v>
      </c>
      <c r="AR258" s="472">
        <f t="shared" si="360"/>
        <v>0</v>
      </c>
      <c r="AS258" s="422"/>
      <c r="AT258" s="423">
        <f t="shared" si="408"/>
        <v>0</v>
      </c>
      <c r="AU258" s="422"/>
      <c r="AV258" s="315">
        <f t="shared" si="409"/>
        <v>0</v>
      </c>
      <c r="AW258" s="422"/>
      <c r="AX258" s="422"/>
      <c r="AY258" s="315">
        <f t="shared" si="410"/>
        <v>0</v>
      </c>
      <c r="AZ258" s="315">
        <f>(AQ258)*'Datos Mes'!$B$27+DB258</f>
        <v>0</v>
      </c>
      <c r="BA258" s="421"/>
      <c r="BB258" s="427"/>
      <c r="BC258" s="438"/>
      <c r="BF258" s="473"/>
      <c r="BG258" s="317">
        <f>(COUNTIF($D258:$AI258,"LL")+DL258)*(AS258-'Datos Mes'!$B$23)</f>
        <v>0</v>
      </c>
      <c r="BH258" s="474">
        <f t="shared" si="411"/>
        <v>0</v>
      </c>
      <c r="BI258" s="402"/>
      <c r="BJ258" s="403"/>
      <c r="BK258" s="403"/>
      <c r="BL258" s="403"/>
      <c r="BM258" s="403"/>
      <c r="BN258" s="403"/>
      <c r="BO258" s="403"/>
      <c r="BP258" s="403"/>
      <c r="BQ258" s="403"/>
      <c r="BR258" s="403"/>
      <c r="BS258" s="403"/>
      <c r="BT258" s="404"/>
      <c r="BU258" s="404"/>
      <c r="BV258" s="404"/>
      <c r="BW258" s="405"/>
      <c r="BX258" s="406"/>
      <c r="BY258" s="403"/>
      <c r="BZ258" s="403"/>
      <c r="CA258" s="407"/>
      <c r="CB258" s="407"/>
      <c r="CC258" s="408"/>
      <c r="CD258" s="408"/>
      <c r="CE258" s="408"/>
      <c r="CF258" s="408"/>
      <c r="CG258" s="408"/>
      <c r="CH258" s="407"/>
      <c r="CI258" s="407"/>
      <c r="CJ258" s="408"/>
      <c r="CK258" s="408"/>
      <c r="CL258" s="408"/>
      <c r="CM258" s="408"/>
      <c r="CN258" s="408"/>
      <c r="CO258" s="407"/>
      <c r="CP258" s="409"/>
      <c r="CQ258" s="410"/>
      <c r="CR258" s="411"/>
      <c r="CS258" s="410"/>
      <c r="CT258" s="410"/>
      <c r="CU258" s="410"/>
      <c r="CV258" s="410"/>
      <c r="CW258" s="410"/>
      <c r="CX258" s="404"/>
      <c r="CY258" s="404"/>
      <c r="CZ258" s="320">
        <f t="shared" si="412"/>
        <v>0</v>
      </c>
      <c r="DA258" s="321"/>
      <c r="DB258" s="414"/>
      <c r="DC258" s="322">
        <f t="shared" si="413"/>
        <v>0</v>
      </c>
      <c r="DD258" s="413"/>
      <c r="DE258" s="414"/>
      <c r="DF258" s="323">
        <f t="shared" si="414"/>
        <v>0</v>
      </c>
      <c r="DG258" s="323">
        <f t="shared" si="415"/>
        <v>0</v>
      </c>
      <c r="DH258" s="324">
        <f t="shared" si="416"/>
        <v>0</v>
      </c>
      <c r="DI258" s="325">
        <f t="shared" si="417"/>
        <v>0</v>
      </c>
      <c r="DJ258" s="177"/>
      <c r="DK258" s="315">
        <f t="shared" si="418"/>
        <v>0</v>
      </c>
      <c r="DL258" s="315">
        <f t="shared" si="419"/>
        <v>0</v>
      </c>
      <c r="DM258" s="315">
        <f t="shared" si="420"/>
        <v>0</v>
      </c>
      <c r="DN258" s="415"/>
      <c r="DO258" s="416"/>
      <c r="DP258" s="416"/>
      <c r="DQ258" s="416"/>
      <c r="DR258" s="417"/>
      <c r="DS258" s="416"/>
      <c r="DT258" s="416"/>
      <c r="DU258" s="416"/>
      <c r="DV258" s="418"/>
      <c r="DW258" s="416"/>
      <c r="DX258" s="416"/>
      <c r="DY258" s="419"/>
      <c r="DZ258" s="419"/>
      <c r="EA258" s="420"/>
      <c r="EB258" s="313"/>
      <c r="EC258" s="329" t="s">
        <v>133</v>
      </c>
      <c r="EF258" s="330">
        <f>'Datos Mes'!$B$23</f>
        <v>7000</v>
      </c>
      <c r="EG258" s="330">
        <f t="shared" si="421"/>
        <v>0</v>
      </c>
      <c r="EH258" s="330">
        <f t="shared" si="422"/>
        <v>0</v>
      </c>
      <c r="EI258" s="330" t="e">
        <f t="shared" si="423"/>
        <v>#DIV/0!</v>
      </c>
      <c r="EJ258" s="330" t="e">
        <f t="shared" si="424"/>
        <v>#DIV/0!</v>
      </c>
      <c r="EK258" s="330">
        <f t="shared" si="425"/>
        <v>0</v>
      </c>
      <c r="EL258" s="330">
        <f t="shared" si="426"/>
        <v>0</v>
      </c>
      <c r="EM258" s="330">
        <f t="shared" si="427"/>
        <v>0</v>
      </c>
      <c r="EN258" s="330">
        <f>'Datos Mes'!$B$24*AL258</f>
        <v>0</v>
      </c>
      <c r="EO258" s="330" t="e">
        <f>IF(SUM(EH258:EN258)&gt;'Datos Mes'!$B$21,'Datos Mes'!$B$21,SUM(EH258:EN258))</f>
        <v>#DIV/0!</v>
      </c>
      <c r="EP258" s="330" t="e">
        <f>IF(SUM(EH258:EN258)&gt;'Datos Mes'!$B$21,SUM(EH258:EN258)-EO258,0)</f>
        <v>#DIV/0!</v>
      </c>
      <c r="EQ258" s="330"/>
      <c r="ER258" s="330" t="e">
        <f>LOOKUP(EO258/AL258,'Datos Mes'!$B$75:$B$82,'Datos Mes'!$C$75:$C$82)*EQ258</f>
        <v>#DIV/0!</v>
      </c>
      <c r="ES258" s="330">
        <f>'Datos Mes'!$B$25*$AQ258</f>
        <v>0</v>
      </c>
      <c r="ET258" s="330">
        <f>'Datos Mes'!$B$26*$AQ258</f>
        <v>0</v>
      </c>
      <c r="EU258" s="330">
        <f t="shared" si="428"/>
        <v>0</v>
      </c>
      <c r="EV258" s="331" t="e">
        <f t="shared" si="429"/>
        <v>#DIV/0!</v>
      </c>
      <c r="EW258" s="455" t="s">
        <v>244</v>
      </c>
      <c r="EX258" s="457"/>
      <c r="EY258" s="331" t="e">
        <f>'Datos Mes'!$B$28*EO258</f>
        <v>#DIV/0!</v>
      </c>
      <c r="EZ258" s="331" t="e">
        <f>IF(EX258*'Datos Mes'!$B$19-EY258&gt;0,EX258*'Datos Mes'!$B$19-EY258,0)</f>
        <v>#DIV/0!</v>
      </c>
      <c r="FA258" s="456" t="s">
        <v>233</v>
      </c>
      <c r="FB258" s="455" t="s">
        <v>245</v>
      </c>
      <c r="FC258" s="333"/>
      <c r="FD258" s="331" t="e">
        <f t="shared" si="430"/>
        <v>#DIV/0!</v>
      </c>
      <c r="FE258" s="331" t="e">
        <f>IF(SUM(EH258:EN258)&gt;'Datos Mes'!$B$22,'Datos Mes'!$B$22,SUM(EH258:EN258))</f>
        <v>#DIV/0!</v>
      </c>
      <c r="FF258" s="331" t="e">
        <f>FE258*'Datos Mes'!$B$30</f>
        <v>#DIV/0!</v>
      </c>
      <c r="FG258" s="331" t="e">
        <f t="shared" si="431"/>
        <v>#DIV/0!</v>
      </c>
      <c r="FH258" s="331" t="e">
        <f t="shared" si="432"/>
        <v>#DIV/0!</v>
      </c>
      <c r="FI258" s="334" t="e">
        <f>LOOKUP(FH258,'Datos Mes'!$B$54:$B$69,'Datos Mes'!$C$54:$C$69)</f>
        <v>#DIV/0!</v>
      </c>
      <c r="FJ258" s="331" t="e">
        <f>LOOKUP(FH258,'Datos Mes'!$B$54:$B$69,'Datos Mes'!$E$54:$E$69)</f>
        <v>#DIV/0!</v>
      </c>
      <c r="FK258" s="331" t="e">
        <f t="shared" si="433"/>
        <v>#DIV/0!</v>
      </c>
      <c r="FL258" s="331">
        <f t="shared" si="434"/>
        <v>0</v>
      </c>
      <c r="FM258" s="331">
        <f t="shared" si="435"/>
        <v>0</v>
      </c>
      <c r="FN258" s="331">
        <f t="shared" si="436"/>
        <v>0</v>
      </c>
      <c r="FO258" s="331" t="e">
        <f t="shared" si="437"/>
        <v>#DIV/0!</v>
      </c>
      <c r="FP258" s="331" t="e">
        <f t="shared" si="438"/>
        <v>#DIV/0!</v>
      </c>
      <c r="FQ258" s="335" t="e">
        <f t="shared" si="439"/>
        <v>#DIV/0!</v>
      </c>
      <c r="FS258" s="331" t="e">
        <f t="shared" si="440"/>
        <v>#DIV/0!</v>
      </c>
      <c r="FT258" s="331" t="e">
        <f>IF($FB258="Activo",LOOKUP($FA258,'Datos Mes'!$A$87:$A$92,'Datos Mes'!$C$87:$C$92),0)*$EO258</f>
        <v>#DIV/0!</v>
      </c>
      <c r="FU258" s="331" t="e">
        <f>IF($FB258="Activo",'Datos Mes'!$B$31,0)*$EO258</f>
        <v>#DIV/0!</v>
      </c>
      <c r="FV258" s="331" t="e">
        <f>'Datos Mes'!$B$32*$EO258</f>
        <v>#DIV/0!</v>
      </c>
      <c r="FW258" s="331" t="e">
        <f>'Datos Mes'!$D$28*$EO258</f>
        <v>#DIV/0!</v>
      </c>
      <c r="FX258" s="331" t="e">
        <f t="shared" si="441"/>
        <v>#DIV/0!</v>
      </c>
      <c r="FY258" s="331" t="e">
        <f t="shared" si="357"/>
        <v>#DIV/0!</v>
      </c>
      <c r="FZ258" s="331" t="e">
        <f t="shared" si="358"/>
        <v>#DIV/0!</v>
      </c>
      <c r="GA258" s="331">
        <f>(AS258+'Datos Mes'!B$24)*30/12</f>
        <v>9035.326086956522</v>
      </c>
      <c r="GB258" s="331" t="e">
        <f t="shared" si="442"/>
        <v>#DIV/0!</v>
      </c>
      <c r="GC258" s="331" t="e">
        <f t="shared" si="443"/>
        <v>#DIV/0!</v>
      </c>
      <c r="GD258" s="333" t="e">
        <f t="shared" si="444"/>
        <v>#DIV/0!</v>
      </c>
    </row>
    <row r="259" spans="1:186" s="329" customFormat="1" ht="15.75" customHeight="1">
      <c r="A259" s="421"/>
      <c r="B259" s="421"/>
      <c r="C259" s="311">
        <f t="shared" si="359"/>
        <v>0</v>
      </c>
      <c r="D259" s="429"/>
      <c r="E259" s="429"/>
      <c r="F259" s="429"/>
      <c r="G259" s="429"/>
      <c r="H259" s="429"/>
      <c r="I259" s="429"/>
      <c r="J259" s="429"/>
      <c r="K259" s="429"/>
      <c r="L259" s="429"/>
      <c r="M259" s="429"/>
      <c r="N259" s="429"/>
      <c r="O259" s="429"/>
      <c r="P259" s="429"/>
      <c r="Q259" s="429"/>
      <c r="R259" s="312"/>
      <c r="S259" s="430"/>
      <c r="T259" s="429"/>
      <c r="U259" s="429"/>
      <c r="V259" s="429"/>
      <c r="W259" s="429"/>
      <c r="X259" s="429"/>
      <c r="Y259" s="429"/>
      <c r="Z259" s="429"/>
      <c r="AA259" s="429"/>
      <c r="AB259" s="429"/>
      <c r="AC259" s="429"/>
      <c r="AD259" s="429"/>
      <c r="AE259" s="429"/>
      <c r="AF259" s="429"/>
      <c r="AG259" s="429"/>
      <c r="AH259" s="429"/>
      <c r="AI259" s="431"/>
      <c r="AJ259" s="328"/>
      <c r="AK259" s="314">
        <f t="shared" si="403"/>
        <v>0</v>
      </c>
      <c r="AL259" s="469">
        <f t="shared" si="404"/>
        <v>0</v>
      </c>
      <c r="AM259" s="469">
        <f t="shared" si="405"/>
        <v>0</v>
      </c>
      <c r="AN259" s="470">
        <f t="shared" si="406"/>
        <v>0</v>
      </c>
      <c r="AO259" s="469">
        <f t="shared" si="355"/>
        <v>0</v>
      </c>
      <c r="AP259" s="469">
        <f t="shared" si="356"/>
        <v>0</v>
      </c>
      <c r="AQ259" s="471">
        <f t="shared" si="407"/>
        <v>0</v>
      </c>
      <c r="AR259" s="472">
        <f t="shared" si="360"/>
        <v>0</v>
      </c>
      <c r="AS259" s="422"/>
      <c r="AT259" s="423">
        <f t="shared" si="408"/>
        <v>0</v>
      </c>
      <c r="AU259" s="422"/>
      <c r="AV259" s="315">
        <f t="shared" si="409"/>
        <v>0</v>
      </c>
      <c r="AW259" s="422"/>
      <c r="AX259" s="422"/>
      <c r="AY259" s="315">
        <f t="shared" si="410"/>
        <v>0</v>
      </c>
      <c r="AZ259" s="315">
        <f>(AQ259)*'Datos Mes'!$B$27+DB259</f>
        <v>0</v>
      </c>
      <c r="BA259" s="421"/>
      <c r="BB259" s="427"/>
      <c r="BC259" s="438"/>
      <c r="BF259" s="473"/>
      <c r="BG259" s="317">
        <f>(COUNTIF($D259:$AI259,"LL")+DL259)*(AS259-'Datos Mes'!$B$23)</f>
        <v>0</v>
      </c>
      <c r="BH259" s="474">
        <f t="shared" si="411"/>
        <v>0</v>
      </c>
      <c r="BI259" s="402"/>
      <c r="BJ259" s="403"/>
      <c r="BK259" s="403"/>
      <c r="BL259" s="403"/>
      <c r="BM259" s="403"/>
      <c r="BN259" s="403"/>
      <c r="BO259" s="403"/>
      <c r="BP259" s="403"/>
      <c r="BQ259" s="403"/>
      <c r="BR259" s="403"/>
      <c r="BS259" s="403"/>
      <c r="BT259" s="404"/>
      <c r="BU259" s="404"/>
      <c r="BV259" s="404"/>
      <c r="BW259" s="405"/>
      <c r="BX259" s="406"/>
      <c r="BY259" s="403"/>
      <c r="BZ259" s="403"/>
      <c r="CA259" s="407"/>
      <c r="CB259" s="407"/>
      <c r="CC259" s="408"/>
      <c r="CD259" s="408"/>
      <c r="CE259" s="408"/>
      <c r="CF259" s="408"/>
      <c r="CG259" s="408"/>
      <c r="CH259" s="407"/>
      <c r="CI259" s="407"/>
      <c r="CJ259" s="408"/>
      <c r="CK259" s="408"/>
      <c r="CL259" s="408"/>
      <c r="CM259" s="408"/>
      <c r="CN259" s="408"/>
      <c r="CO259" s="407"/>
      <c r="CP259" s="409"/>
      <c r="CQ259" s="410"/>
      <c r="CR259" s="411"/>
      <c r="CS259" s="410"/>
      <c r="CT259" s="410"/>
      <c r="CU259" s="410"/>
      <c r="CV259" s="410"/>
      <c r="CW259" s="410"/>
      <c r="CX259" s="404"/>
      <c r="CY259" s="404"/>
      <c r="CZ259" s="320">
        <f t="shared" si="412"/>
        <v>0</v>
      </c>
      <c r="DA259" s="321"/>
      <c r="DB259" s="414"/>
      <c r="DC259" s="322">
        <f t="shared" si="413"/>
        <v>0</v>
      </c>
      <c r="DD259" s="413"/>
      <c r="DE259" s="414"/>
      <c r="DF259" s="323">
        <f t="shared" si="414"/>
        <v>0</v>
      </c>
      <c r="DG259" s="323">
        <f t="shared" si="415"/>
        <v>0</v>
      </c>
      <c r="DH259" s="324">
        <f t="shared" si="416"/>
        <v>0</v>
      </c>
      <c r="DI259" s="325">
        <f t="shared" si="417"/>
        <v>0</v>
      </c>
      <c r="DJ259" s="177"/>
      <c r="DK259" s="315">
        <f t="shared" si="418"/>
        <v>0</v>
      </c>
      <c r="DL259" s="315">
        <f t="shared" si="419"/>
        <v>0</v>
      </c>
      <c r="DM259" s="315">
        <f t="shared" si="420"/>
        <v>0</v>
      </c>
      <c r="DN259" s="415"/>
      <c r="DO259" s="416"/>
      <c r="DP259" s="416"/>
      <c r="DQ259" s="416"/>
      <c r="DR259" s="417"/>
      <c r="DS259" s="416"/>
      <c r="DT259" s="416"/>
      <c r="DU259" s="416"/>
      <c r="DV259" s="418"/>
      <c r="DW259" s="416"/>
      <c r="DX259" s="416"/>
      <c r="DY259" s="419"/>
      <c r="DZ259" s="419"/>
      <c r="EA259" s="420"/>
      <c r="EB259" s="313"/>
      <c r="EC259" s="329" t="s">
        <v>133</v>
      </c>
      <c r="EF259" s="330">
        <f>'Datos Mes'!$B$23</f>
        <v>7000</v>
      </c>
      <c r="EG259" s="330">
        <f t="shared" si="421"/>
        <v>0</v>
      </c>
      <c r="EH259" s="330">
        <f t="shared" si="422"/>
        <v>0</v>
      </c>
      <c r="EI259" s="330" t="e">
        <f t="shared" si="423"/>
        <v>#DIV/0!</v>
      </c>
      <c r="EJ259" s="330" t="e">
        <f t="shared" si="424"/>
        <v>#DIV/0!</v>
      </c>
      <c r="EK259" s="330">
        <f t="shared" si="425"/>
        <v>0</v>
      </c>
      <c r="EL259" s="330">
        <f t="shared" si="426"/>
        <v>0</v>
      </c>
      <c r="EM259" s="330">
        <f t="shared" si="427"/>
        <v>0</v>
      </c>
      <c r="EN259" s="330">
        <f>'Datos Mes'!$B$24*AL259</f>
        <v>0</v>
      </c>
      <c r="EO259" s="330" t="e">
        <f>IF(SUM(EH259:EN259)&gt;'Datos Mes'!$B$21,'Datos Mes'!$B$21,SUM(EH259:EN259))</f>
        <v>#DIV/0!</v>
      </c>
      <c r="EP259" s="330" t="e">
        <f>IF(SUM(EH259:EN259)&gt;'Datos Mes'!$B$21,SUM(EH259:EN259)-EO259,0)</f>
        <v>#DIV/0!</v>
      </c>
      <c r="EQ259" s="330"/>
      <c r="ER259" s="330" t="e">
        <f>LOOKUP(EO259/AL259,'Datos Mes'!$B$75:$B$82,'Datos Mes'!$C$75:$C$82)*EQ259</f>
        <v>#DIV/0!</v>
      </c>
      <c r="ES259" s="330">
        <f>'Datos Mes'!$B$25*$AQ259</f>
        <v>0</v>
      </c>
      <c r="ET259" s="330">
        <f>'Datos Mes'!$B$26*$AQ259</f>
        <v>0</v>
      </c>
      <c r="EU259" s="330">
        <f t="shared" si="428"/>
        <v>0</v>
      </c>
      <c r="EV259" s="331" t="e">
        <f t="shared" si="429"/>
        <v>#DIV/0!</v>
      </c>
      <c r="EW259" s="455" t="s">
        <v>244</v>
      </c>
      <c r="EX259" s="457"/>
      <c r="EY259" s="331" t="e">
        <f>'Datos Mes'!$B$28*EO259</f>
        <v>#DIV/0!</v>
      </c>
      <c r="EZ259" s="331" t="e">
        <f>IF(EX259*'Datos Mes'!$B$19-EY259&gt;0,EX259*'Datos Mes'!$B$19-EY259,0)</f>
        <v>#DIV/0!</v>
      </c>
      <c r="FA259" s="456" t="s">
        <v>233</v>
      </c>
      <c r="FB259" s="455" t="s">
        <v>245</v>
      </c>
      <c r="FC259" s="333"/>
      <c r="FD259" s="331" t="e">
        <f t="shared" si="430"/>
        <v>#DIV/0!</v>
      </c>
      <c r="FE259" s="331" t="e">
        <f>IF(SUM(EH259:EN259)&gt;'Datos Mes'!$B$22,'Datos Mes'!$B$22,SUM(EH259:EN259))</f>
        <v>#DIV/0!</v>
      </c>
      <c r="FF259" s="331" t="e">
        <f>FE259*'Datos Mes'!$B$30</f>
        <v>#DIV/0!</v>
      </c>
      <c r="FG259" s="331" t="e">
        <f t="shared" si="431"/>
        <v>#DIV/0!</v>
      </c>
      <c r="FH259" s="331" t="e">
        <f t="shared" si="432"/>
        <v>#DIV/0!</v>
      </c>
      <c r="FI259" s="334" t="e">
        <f>LOOKUP(FH259,'Datos Mes'!$B$54:$B$69,'Datos Mes'!$C$54:$C$69)</f>
        <v>#DIV/0!</v>
      </c>
      <c r="FJ259" s="331" t="e">
        <f>LOOKUP(FH259,'Datos Mes'!$B$54:$B$69,'Datos Mes'!$E$54:$E$69)</f>
        <v>#DIV/0!</v>
      </c>
      <c r="FK259" s="331" t="e">
        <f t="shared" si="433"/>
        <v>#DIV/0!</v>
      </c>
      <c r="FL259" s="331">
        <f t="shared" si="434"/>
        <v>0</v>
      </c>
      <c r="FM259" s="331">
        <f t="shared" si="435"/>
        <v>0</v>
      </c>
      <c r="FN259" s="331">
        <f t="shared" si="436"/>
        <v>0</v>
      </c>
      <c r="FO259" s="331" t="e">
        <f t="shared" si="437"/>
        <v>#DIV/0!</v>
      </c>
      <c r="FP259" s="331" t="e">
        <f t="shared" si="438"/>
        <v>#DIV/0!</v>
      </c>
      <c r="FQ259" s="335" t="e">
        <f t="shared" si="439"/>
        <v>#DIV/0!</v>
      </c>
      <c r="FS259" s="331" t="e">
        <f t="shared" si="440"/>
        <v>#DIV/0!</v>
      </c>
      <c r="FT259" s="331" t="e">
        <f>IF($FB259="Activo",LOOKUP($FA259,'Datos Mes'!$A$87:$A$92,'Datos Mes'!$C$87:$C$92),0)*$EO259</f>
        <v>#DIV/0!</v>
      </c>
      <c r="FU259" s="331" t="e">
        <f>IF($FB259="Activo",'Datos Mes'!$B$31,0)*$EO259</f>
        <v>#DIV/0!</v>
      </c>
      <c r="FV259" s="331" t="e">
        <f>'Datos Mes'!$B$32*$EO259</f>
        <v>#DIV/0!</v>
      </c>
      <c r="FW259" s="331" t="e">
        <f>'Datos Mes'!$D$28*$EO259</f>
        <v>#DIV/0!</v>
      </c>
      <c r="FX259" s="331" t="e">
        <f t="shared" si="441"/>
        <v>#DIV/0!</v>
      </c>
      <c r="FY259" s="331" t="e">
        <f t="shared" si="357"/>
        <v>#DIV/0!</v>
      </c>
      <c r="FZ259" s="331" t="e">
        <f t="shared" si="358"/>
        <v>#DIV/0!</v>
      </c>
      <c r="GA259" s="331">
        <f>(AS259+'Datos Mes'!B$24)*30/12</f>
        <v>9035.326086956522</v>
      </c>
      <c r="GB259" s="331" t="e">
        <f t="shared" si="442"/>
        <v>#DIV/0!</v>
      </c>
      <c r="GC259" s="331" t="e">
        <f t="shared" si="443"/>
        <v>#DIV/0!</v>
      </c>
      <c r="GD259" s="333" t="e">
        <f t="shared" si="444"/>
        <v>#DIV/0!</v>
      </c>
    </row>
    <row r="260" spans="1:186" s="329" customFormat="1" ht="15.75" customHeight="1">
      <c r="A260" s="421"/>
      <c r="B260" s="421"/>
      <c r="C260" s="311">
        <f t="shared" si="359"/>
        <v>0</v>
      </c>
      <c r="D260" s="429"/>
      <c r="E260" s="429"/>
      <c r="F260" s="429"/>
      <c r="G260" s="429"/>
      <c r="H260" s="429"/>
      <c r="I260" s="429"/>
      <c r="J260" s="429"/>
      <c r="K260" s="429"/>
      <c r="L260" s="429"/>
      <c r="M260" s="429"/>
      <c r="N260" s="429"/>
      <c r="O260" s="429"/>
      <c r="P260" s="429"/>
      <c r="Q260" s="429"/>
      <c r="R260" s="312"/>
      <c r="S260" s="430"/>
      <c r="T260" s="429"/>
      <c r="U260" s="429"/>
      <c r="V260" s="429"/>
      <c r="W260" s="429"/>
      <c r="X260" s="429"/>
      <c r="Y260" s="429"/>
      <c r="Z260" s="429"/>
      <c r="AA260" s="429"/>
      <c r="AB260" s="429"/>
      <c r="AC260" s="429"/>
      <c r="AD260" s="429"/>
      <c r="AE260" s="429"/>
      <c r="AF260" s="429"/>
      <c r="AG260" s="429"/>
      <c r="AH260" s="429"/>
      <c r="AI260" s="431"/>
      <c r="AJ260" s="328"/>
      <c r="AK260" s="314">
        <f t="shared" si="403"/>
        <v>0</v>
      </c>
      <c r="AL260" s="469">
        <f t="shared" si="404"/>
        <v>0</v>
      </c>
      <c r="AM260" s="469">
        <f t="shared" si="405"/>
        <v>0</v>
      </c>
      <c r="AN260" s="470">
        <f t="shared" si="406"/>
        <v>0</v>
      </c>
      <c r="AO260" s="469">
        <f t="shared" si="355"/>
        <v>0</v>
      </c>
      <c r="AP260" s="469">
        <f t="shared" si="356"/>
        <v>0</v>
      </c>
      <c r="AQ260" s="471">
        <f t="shared" si="407"/>
        <v>0</v>
      </c>
      <c r="AR260" s="472">
        <f t="shared" si="360"/>
        <v>0</v>
      </c>
      <c r="AS260" s="422"/>
      <c r="AT260" s="423">
        <f t="shared" si="408"/>
        <v>0</v>
      </c>
      <c r="AU260" s="422"/>
      <c r="AV260" s="315">
        <f t="shared" si="409"/>
        <v>0</v>
      </c>
      <c r="AW260" s="422"/>
      <c r="AX260" s="422"/>
      <c r="AY260" s="315">
        <f t="shared" si="410"/>
        <v>0</v>
      </c>
      <c r="AZ260" s="315">
        <f>(AQ260)*'Datos Mes'!$B$27+DB260</f>
        <v>0</v>
      </c>
      <c r="BA260" s="421"/>
      <c r="BB260" s="427"/>
      <c r="BC260" s="438"/>
      <c r="BF260" s="473"/>
      <c r="BG260" s="317">
        <f>(COUNTIF($D260:$AI260,"LL")+DL260)*(AS260-'Datos Mes'!$B$23)</f>
        <v>0</v>
      </c>
      <c r="BH260" s="474">
        <f t="shared" si="411"/>
        <v>0</v>
      </c>
      <c r="BI260" s="402"/>
      <c r="BJ260" s="403"/>
      <c r="BK260" s="403"/>
      <c r="BL260" s="403"/>
      <c r="BM260" s="403"/>
      <c r="BN260" s="403"/>
      <c r="BO260" s="403"/>
      <c r="BP260" s="403"/>
      <c r="BQ260" s="403"/>
      <c r="BR260" s="403"/>
      <c r="BS260" s="403"/>
      <c r="BT260" s="404"/>
      <c r="BU260" s="404"/>
      <c r="BV260" s="404"/>
      <c r="BW260" s="405"/>
      <c r="BX260" s="406"/>
      <c r="BY260" s="403"/>
      <c r="BZ260" s="403"/>
      <c r="CA260" s="407"/>
      <c r="CB260" s="407"/>
      <c r="CC260" s="408"/>
      <c r="CD260" s="408"/>
      <c r="CE260" s="408"/>
      <c r="CF260" s="408"/>
      <c r="CG260" s="408"/>
      <c r="CH260" s="407"/>
      <c r="CI260" s="407"/>
      <c r="CJ260" s="408"/>
      <c r="CK260" s="408"/>
      <c r="CL260" s="408"/>
      <c r="CM260" s="408"/>
      <c r="CN260" s="408"/>
      <c r="CO260" s="407"/>
      <c r="CP260" s="409"/>
      <c r="CQ260" s="410"/>
      <c r="CR260" s="411"/>
      <c r="CS260" s="410"/>
      <c r="CT260" s="410"/>
      <c r="CU260" s="410"/>
      <c r="CV260" s="410"/>
      <c r="CW260" s="410"/>
      <c r="CX260" s="404"/>
      <c r="CY260" s="404"/>
      <c r="CZ260" s="320">
        <f t="shared" si="412"/>
        <v>0</v>
      </c>
      <c r="DA260" s="321"/>
      <c r="DB260" s="414"/>
      <c r="DC260" s="322">
        <f t="shared" si="413"/>
        <v>0</v>
      </c>
      <c r="DD260" s="413"/>
      <c r="DE260" s="414"/>
      <c r="DF260" s="323">
        <f t="shared" si="414"/>
        <v>0</v>
      </c>
      <c r="DG260" s="323">
        <f t="shared" si="415"/>
        <v>0</v>
      </c>
      <c r="DH260" s="324">
        <f t="shared" si="416"/>
        <v>0</v>
      </c>
      <c r="DI260" s="325">
        <f t="shared" si="417"/>
        <v>0</v>
      </c>
      <c r="DJ260" s="177"/>
      <c r="DK260" s="315">
        <f t="shared" si="418"/>
        <v>0</v>
      </c>
      <c r="DL260" s="315">
        <f t="shared" si="419"/>
        <v>0</v>
      </c>
      <c r="DM260" s="315">
        <f t="shared" si="420"/>
        <v>0</v>
      </c>
      <c r="DN260" s="415"/>
      <c r="DO260" s="416"/>
      <c r="DP260" s="416"/>
      <c r="DQ260" s="416"/>
      <c r="DR260" s="417"/>
      <c r="DS260" s="416"/>
      <c r="DT260" s="416"/>
      <c r="DU260" s="416"/>
      <c r="DV260" s="418"/>
      <c r="DW260" s="416"/>
      <c r="DX260" s="416"/>
      <c r="DY260" s="419"/>
      <c r="DZ260" s="419"/>
      <c r="EA260" s="420"/>
      <c r="EB260" s="313"/>
      <c r="EC260" s="329" t="s">
        <v>133</v>
      </c>
      <c r="EF260" s="330">
        <f>'Datos Mes'!$B$23</f>
        <v>7000</v>
      </c>
      <c r="EG260" s="330">
        <f t="shared" si="421"/>
        <v>0</v>
      </c>
      <c r="EH260" s="330">
        <f t="shared" si="422"/>
        <v>0</v>
      </c>
      <c r="EI260" s="330" t="e">
        <f t="shared" si="423"/>
        <v>#DIV/0!</v>
      </c>
      <c r="EJ260" s="330" t="e">
        <f t="shared" si="424"/>
        <v>#DIV/0!</v>
      </c>
      <c r="EK260" s="330">
        <f t="shared" si="425"/>
        <v>0</v>
      </c>
      <c r="EL260" s="330">
        <f t="shared" si="426"/>
        <v>0</v>
      </c>
      <c r="EM260" s="330">
        <f t="shared" si="427"/>
        <v>0</v>
      </c>
      <c r="EN260" s="330">
        <f>'Datos Mes'!$B$24*AL260</f>
        <v>0</v>
      </c>
      <c r="EO260" s="330" t="e">
        <f>IF(SUM(EH260:EN260)&gt;'Datos Mes'!$B$21,'Datos Mes'!$B$21,SUM(EH260:EN260))</f>
        <v>#DIV/0!</v>
      </c>
      <c r="EP260" s="330" t="e">
        <f>IF(SUM(EH260:EN260)&gt;'Datos Mes'!$B$21,SUM(EH260:EN260)-EO260,0)</f>
        <v>#DIV/0!</v>
      </c>
      <c r="EQ260" s="330"/>
      <c r="ER260" s="330" t="e">
        <f>LOOKUP(EO260/AL260,'Datos Mes'!$B$75:$B$82,'Datos Mes'!$C$75:$C$82)*EQ260</f>
        <v>#DIV/0!</v>
      </c>
      <c r="ES260" s="330">
        <f>'Datos Mes'!$B$25*$AQ260</f>
        <v>0</v>
      </c>
      <c r="ET260" s="330">
        <f>'Datos Mes'!$B$26*$AQ260</f>
        <v>0</v>
      </c>
      <c r="EU260" s="330">
        <f t="shared" si="428"/>
        <v>0</v>
      </c>
      <c r="EV260" s="331" t="e">
        <f t="shared" si="429"/>
        <v>#DIV/0!</v>
      </c>
      <c r="EW260" s="455" t="s">
        <v>244</v>
      </c>
      <c r="EX260" s="457"/>
      <c r="EY260" s="331" t="e">
        <f>'Datos Mes'!$B$28*EO260</f>
        <v>#DIV/0!</v>
      </c>
      <c r="EZ260" s="331" t="e">
        <f>IF(EX260*'Datos Mes'!$B$19-EY260&gt;0,EX260*'Datos Mes'!$B$19-EY260,0)</f>
        <v>#DIV/0!</v>
      </c>
      <c r="FA260" s="456" t="s">
        <v>233</v>
      </c>
      <c r="FB260" s="455" t="s">
        <v>245</v>
      </c>
      <c r="FC260" s="333"/>
      <c r="FD260" s="331" t="e">
        <f t="shared" si="430"/>
        <v>#DIV/0!</v>
      </c>
      <c r="FE260" s="331" t="e">
        <f>IF(SUM(EH260:EN260)&gt;'Datos Mes'!$B$22,'Datos Mes'!$B$22,SUM(EH260:EN260))</f>
        <v>#DIV/0!</v>
      </c>
      <c r="FF260" s="331" t="e">
        <f>FE260*'Datos Mes'!$B$30</f>
        <v>#DIV/0!</v>
      </c>
      <c r="FG260" s="331" t="e">
        <f t="shared" si="431"/>
        <v>#DIV/0!</v>
      </c>
      <c r="FH260" s="331" t="e">
        <f t="shared" si="432"/>
        <v>#DIV/0!</v>
      </c>
      <c r="FI260" s="334" t="e">
        <f>LOOKUP(FH260,'Datos Mes'!$B$54:$B$69,'Datos Mes'!$C$54:$C$69)</f>
        <v>#DIV/0!</v>
      </c>
      <c r="FJ260" s="331" t="e">
        <f>LOOKUP(FH260,'Datos Mes'!$B$54:$B$69,'Datos Mes'!$E$54:$E$69)</f>
        <v>#DIV/0!</v>
      </c>
      <c r="FK260" s="331" t="e">
        <f t="shared" si="433"/>
        <v>#DIV/0!</v>
      </c>
      <c r="FL260" s="331">
        <f t="shared" si="434"/>
        <v>0</v>
      </c>
      <c r="FM260" s="331">
        <f t="shared" si="435"/>
        <v>0</v>
      </c>
      <c r="FN260" s="331">
        <f t="shared" si="436"/>
        <v>0</v>
      </c>
      <c r="FO260" s="331" t="e">
        <f t="shared" si="437"/>
        <v>#DIV/0!</v>
      </c>
      <c r="FP260" s="331" t="e">
        <f t="shared" si="438"/>
        <v>#DIV/0!</v>
      </c>
      <c r="FQ260" s="335" t="e">
        <f t="shared" si="439"/>
        <v>#DIV/0!</v>
      </c>
      <c r="FS260" s="331" t="e">
        <f t="shared" si="440"/>
        <v>#DIV/0!</v>
      </c>
      <c r="FT260" s="331" t="e">
        <f>IF($FB260="Activo",LOOKUP($FA260,'Datos Mes'!$A$87:$A$92,'Datos Mes'!$C$87:$C$92),0)*$EO260</f>
        <v>#DIV/0!</v>
      </c>
      <c r="FU260" s="331" t="e">
        <f>IF($FB260="Activo",'Datos Mes'!$B$31,0)*$EO260</f>
        <v>#DIV/0!</v>
      </c>
      <c r="FV260" s="331" t="e">
        <f>'Datos Mes'!$B$32*$EO260</f>
        <v>#DIV/0!</v>
      </c>
      <c r="FW260" s="331" t="e">
        <f>'Datos Mes'!$D$28*$EO260</f>
        <v>#DIV/0!</v>
      </c>
      <c r="FX260" s="331" t="e">
        <f t="shared" si="441"/>
        <v>#DIV/0!</v>
      </c>
      <c r="FY260" s="331" t="e">
        <f t="shared" si="357"/>
        <v>#DIV/0!</v>
      </c>
      <c r="FZ260" s="331" t="e">
        <f t="shared" si="358"/>
        <v>#DIV/0!</v>
      </c>
      <c r="GA260" s="331">
        <f>(AS260+'Datos Mes'!B$24)*30/12</f>
        <v>9035.326086956522</v>
      </c>
      <c r="GB260" s="331" t="e">
        <f t="shared" si="442"/>
        <v>#DIV/0!</v>
      </c>
      <c r="GC260" s="331" t="e">
        <f t="shared" si="443"/>
        <v>#DIV/0!</v>
      </c>
      <c r="GD260" s="333" t="e">
        <f t="shared" si="444"/>
        <v>#DIV/0!</v>
      </c>
    </row>
    <row r="261" spans="1:186" s="329" customFormat="1" ht="15.75" customHeight="1">
      <c r="A261" s="421"/>
      <c r="B261" s="421"/>
      <c r="C261" s="311">
        <f t="shared" si="359"/>
        <v>0</v>
      </c>
      <c r="D261" s="429"/>
      <c r="E261" s="429"/>
      <c r="F261" s="429"/>
      <c r="G261" s="429"/>
      <c r="H261" s="429"/>
      <c r="I261" s="429"/>
      <c r="J261" s="429"/>
      <c r="K261" s="429"/>
      <c r="L261" s="429"/>
      <c r="M261" s="429"/>
      <c r="N261" s="429"/>
      <c r="O261" s="429"/>
      <c r="P261" s="429"/>
      <c r="Q261" s="429"/>
      <c r="R261" s="312"/>
      <c r="S261" s="430"/>
      <c r="T261" s="429"/>
      <c r="U261" s="429"/>
      <c r="V261" s="429"/>
      <c r="W261" s="429"/>
      <c r="X261" s="429"/>
      <c r="Y261" s="429"/>
      <c r="Z261" s="429"/>
      <c r="AA261" s="429"/>
      <c r="AB261" s="429"/>
      <c r="AC261" s="429"/>
      <c r="AD261" s="429"/>
      <c r="AE261" s="429"/>
      <c r="AF261" s="429"/>
      <c r="AG261" s="429"/>
      <c r="AH261" s="429"/>
      <c r="AI261" s="431"/>
      <c r="AJ261" s="328"/>
      <c r="AK261" s="314">
        <f t="shared" si="403"/>
        <v>0</v>
      </c>
      <c r="AL261" s="469">
        <f t="shared" si="404"/>
        <v>0</v>
      </c>
      <c r="AM261" s="469">
        <f t="shared" si="405"/>
        <v>0</v>
      </c>
      <c r="AN261" s="470">
        <f t="shared" si="406"/>
        <v>0</v>
      </c>
      <c r="AO261" s="469">
        <f t="shared" si="355"/>
        <v>0</v>
      </c>
      <c r="AP261" s="469">
        <f t="shared" si="356"/>
        <v>0</v>
      </c>
      <c r="AQ261" s="471">
        <f t="shared" si="407"/>
        <v>0</v>
      </c>
      <c r="AR261" s="472">
        <f t="shared" si="360"/>
        <v>0</v>
      </c>
      <c r="AS261" s="422"/>
      <c r="AT261" s="423">
        <f t="shared" si="408"/>
        <v>0</v>
      </c>
      <c r="AU261" s="422"/>
      <c r="AV261" s="315">
        <f t="shared" si="409"/>
        <v>0</v>
      </c>
      <c r="AW261" s="422"/>
      <c r="AX261" s="422"/>
      <c r="AY261" s="315">
        <f t="shared" si="410"/>
        <v>0</v>
      </c>
      <c r="AZ261" s="315">
        <f>(AQ261)*'Datos Mes'!$B$27+DB261</f>
        <v>0</v>
      </c>
      <c r="BA261" s="421"/>
      <c r="BB261" s="427"/>
      <c r="BC261" s="438"/>
      <c r="BF261" s="473"/>
      <c r="BG261" s="317">
        <f>(COUNTIF($D261:$AI261,"LL")+DL261)*(AS261-'Datos Mes'!$B$23)</f>
        <v>0</v>
      </c>
      <c r="BH261" s="474">
        <f t="shared" si="411"/>
        <v>0</v>
      </c>
      <c r="BI261" s="402"/>
      <c r="BJ261" s="403"/>
      <c r="BK261" s="403"/>
      <c r="BL261" s="403"/>
      <c r="BM261" s="403"/>
      <c r="BN261" s="403"/>
      <c r="BO261" s="403"/>
      <c r="BP261" s="403"/>
      <c r="BQ261" s="403"/>
      <c r="BR261" s="403"/>
      <c r="BS261" s="403"/>
      <c r="BT261" s="404"/>
      <c r="BU261" s="404"/>
      <c r="BV261" s="404"/>
      <c r="BW261" s="405"/>
      <c r="BX261" s="406"/>
      <c r="BY261" s="403"/>
      <c r="BZ261" s="403"/>
      <c r="CA261" s="407"/>
      <c r="CB261" s="407"/>
      <c r="CC261" s="408"/>
      <c r="CD261" s="408"/>
      <c r="CE261" s="408"/>
      <c r="CF261" s="408"/>
      <c r="CG261" s="408"/>
      <c r="CH261" s="407"/>
      <c r="CI261" s="407"/>
      <c r="CJ261" s="408"/>
      <c r="CK261" s="408"/>
      <c r="CL261" s="408"/>
      <c r="CM261" s="408"/>
      <c r="CN261" s="408"/>
      <c r="CO261" s="407"/>
      <c r="CP261" s="409"/>
      <c r="CQ261" s="410"/>
      <c r="CR261" s="411"/>
      <c r="CS261" s="410"/>
      <c r="CT261" s="410"/>
      <c r="CU261" s="410"/>
      <c r="CV261" s="410"/>
      <c r="CW261" s="410"/>
      <c r="CX261" s="404"/>
      <c r="CY261" s="404"/>
      <c r="CZ261" s="320">
        <f t="shared" si="412"/>
        <v>0</v>
      </c>
      <c r="DA261" s="321"/>
      <c r="DB261" s="414"/>
      <c r="DC261" s="322">
        <f t="shared" si="413"/>
        <v>0</v>
      </c>
      <c r="DD261" s="413"/>
      <c r="DE261" s="414"/>
      <c r="DF261" s="323">
        <f t="shared" si="414"/>
        <v>0</v>
      </c>
      <c r="DG261" s="323">
        <f t="shared" si="415"/>
        <v>0</v>
      </c>
      <c r="DH261" s="324">
        <f t="shared" si="416"/>
        <v>0</v>
      </c>
      <c r="DI261" s="325">
        <f t="shared" si="417"/>
        <v>0</v>
      </c>
      <c r="DJ261" s="177"/>
      <c r="DK261" s="315">
        <f t="shared" si="418"/>
        <v>0</v>
      </c>
      <c r="DL261" s="315">
        <f t="shared" si="419"/>
        <v>0</v>
      </c>
      <c r="DM261" s="315">
        <f t="shared" si="420"/>
        <v>0</v>
      </c>
      <c r="DN261" s="415"/>
      <c r="DO261" s="416"/>
      <c r="DP261" s="416"/>
      <c r="DQ261" s="416"/>
      <c r="DR261" s="417"/>
      <c r="DS261" s="416"/>
      <c r="DT261" s="416"/>
      <c r="DU261" s="416"/>
      <c r="DV261" s="418"/>
      <c r="DW261" s="416"/>
      <c r="DX261" s="416"/>
      <c r="DY261" s="419"/>
      <c r="DZ261" s="419"/>
      <c r="EA261" s="420"/>
      <c r="EB261" s="313"/>
      <c r="EC261" s="329" t="s">
        <v>133</v>
      </c>
      <c r="EF261" s="330">
        <f>'Datos Mes'!$B$23</f>
        <v>7000</v>
      </c>
      <c r="EG261" s="330">
        <f t="shared" si="421"/>
        <v>0</v>
      </c>
      <c r="EH261" s="330">
        <f t="shared" si="422"/>
        <v>0</v>
      </c>
      <c r="EI261" s="330" t="e">
        <f t="shared" si="423"/>
        <v>#DIV/0!</v>
      </c>
      <c r="EJ261" s="330" t="e">
        <f t="shared" si="424"/>
        <v>#DIV/0!</v>
      </c>
      <c r="EK261" s="330">
        <f t="shared" si="425"/>
        <v>0</v>
      </c>
      <c r="EL261" s="330">
        <f t="shared" si="426"/>
        <v>0</v>
      </c>
      <c r="EM261" s="330">
        <f t="shared" si="427"/>
        <v>0</v>
      </c>
      <c r="EN261" s="330">
        <f>'Datos Mes'!$B$24*AL261</f>
        <v>0</v>
      </c>
      <c r="EO261" s="330" t="e">
        <f>IF(SUM(EH261:EN261)&gt;'Datos Mes'!$B$21,'Datos Mes'!$B$21,SUM(EH261:EN261))</f>
        <v>#DIV/0!</v>
      </c>
      <c r="EP261" s="330" t="e">
        <f>IF(SUM(EH261:EN261)&gt;'Datos Mes'!$B$21,SUM(EH261:EN261)-EO261,0)</f>
        <v>#DIV/0!</v>
      </c>
      <c r="EQ261" s="330"/>
      <c r="ER261" s="330" t="e">
        <f>LOOKUP(EO261/AL261,'Datos Mes'!$B$75:$B$82,'Datos Mes'!$C$75:$C$82)*EQ261</f>
        <v>#DIV/0!</v>
      </c>
      <c r="ES261" s="330">
        <f>'Datos Mes'!$B$25*$AQ261</f>
        <v>0</v>
      </c>
      <c r="ET261" s="330">
        <f>'Datos Mes'!$B$26*$AQ261</f>
        <v>0</v>
      </c>
      <c r="EU261" s="330">
        <f t="shared" si="428"/>
        <v>0</v>
      </c>
      <c r="EV261" s="331" t="e">
        <f t="shared" si="429"/>
        <v>#DIV/0!</v>
      </c>
      <c r="EW261" s="455" t="s">
        <v>244</v>
      </c>
      <c r="EX261" s="457"/>
      <c r="EY261" s="331" t="e">
        <f>'Datos Mes'!$B$28*EO261</f>
        <v>#DIV/0!</v>
      </c>
      <c r="EZ261" s="331" t="e">
        <f>IF(EX261*'Datos Mes'!$B$19-EY261&gt;0,EX261*'Datos Mes'!$B$19-EY261,0)</f>
        <v>#DIV/0!</v>
      </c>
      <c r="FA261" s="456" t="s">
        <v>233</v>
      </c>
      <c r="FB261" s="455" t="s">
        <v>245</v>
      </c>
      <c r="FC261" s="333"/>
      <c r="FD261" s="331" t="e">
        <f t="shared" si="430"/>
        <v>#DIV/0!</v>
      </c>
      <c r="FE261" s="331" t="e">
        <f>IF(SUM(EH261:EN261)&gt;'Datos Mes'!$B$22,'Datos Mes'!$B$22,SUM(EH261:EN261))</f>
        <v>#DIV/0!</v>
      </c>
      <c r="FF261" s="331" t="e">
        <f>FE261*'Datos Mes'!$B$30</f>
        <v>#DIV/0!</v>
      </c>
      <c r="FG261" s="331" t="e">
        <f t="shared" si="431"/>
        <v>#DIV/0!</v>
      </c>
      <c r="FH261" s="331" t="e">
        <f t="shared" si="432"/>
        <v>#DIV/0!</v>
      </c>
      <c r="FI261" s="334" t="e">
        <f>LOOKUP(FH261,'Datos Mes'!$B$54:$B$69,'Datos Mes'!$C$54:$C$69)</f>
        <v>#DIV/0!</v>
      </c>
      <c r="FJ261" s="331" t="e">
        <f>LOOKUP(FH261,'Datos Mes'!$B$54:$B$69,'Datos Mes'!$E$54:$E$69)</f>
        <v>#DIV/0!</v>
      </c>
      <c r="FK261" s="331" t="e">
        <f t="shared" si="433"/>
        <v>#DIV/0!</v>
      </c>
      <c r="FL261" s="331">
        <f t="shared" si="434"/>
        <v>0</v>
      </c>
      <c r="FM261" s="331">
        <f t="shared" si="435"/>
        <v>0</v>
      </c>
      <c r="FN261" s="331">
        <f t="shared" si="436"/>
        <v>0</v>
      </c>
      <c r="FO261" s="331" t="e">
        <f t="shared" si="437"/>
        <v>#DIV/0!</v>
      </c>
      <c r="FP261" s="331" t="e">
        <f t="shared" si="438"/>
        <v>#DIV/0!</v>
      </c>
      <c r="FQ261" s="335" t="e">
        <f t="shared" si="439"/>
        <v>#DIV/0!</v>
      </c>
      <c r="FS261" s="331" t="e">
        <f t="shared" si="440"/>
        <v>#DIV/0!</v>
      </c>
      <c r="FT261" s="331" t="e">
        <f>IF($FB261="Activo",LOOKUP($FA261,'Datos Mes'!$A$87:$A$92,'Datos Mes'!$C$87:$C$92),0)*$EO261</f>
        <v>#DIV/0!</v>
      </c>
      <c r="FU261" s="331" t="e">
        <f>IF($FB261="Activo",'Datos Mes'!$B$31,0)*$EO261</f>
        <v>#DIV/0!</v>
      </c>
      <c r="FV261" s="331" t="e">
        <f>'Datos Mes'!$B$32*$EO261</f>
        <v>#DIV/0!</v>
      </c>
      <c r="FW261" s="331" t="e">
        <f>'Datos Mes'!$D$28*$EO261</f>
        <v>#DIV/0!</v>
      </c>
      <c r="FX261" s="331" t="e">
        <f t="shared" si="441"/>
        <v>#DIV/0!</v>
      </c>
      <c r="FY261" s="331" t="e">
        <f t="shared" si="357"/>
        <v>#DIV/0!</v>
      </c>
      <c r="FZ261" s="331" t="e">
        <f t="shared" si="358"/>
        <v>#DIV/0!</v>
      </c>
      <c r="GA261" s="331">
        <f>(AS261+'Datos Mes'!B$24)*30/12</f>
        <v>9035.326086956522</v>
      </c>
      <c r="GB261" s="331" t="e">
        <f t="shared" si="442"/>
        <v>#DIV/0!</v>
      </c>
      <c r="GC261" s="331" t="e">
        <f t="shared" si="443"/>
        <v>#DIV/0!</v>
      </c>
      <c r="GD261" s="333" t="e">
        <f t="shared" si="444"/>
        <v>#DIV/0!</v>
      </c>
    </row>
    <row r="262" spans="1:186" s="329" customFormat="1" ht="15.75" customHeight="1">
      <c r="A262" s="421"/>
      <c r="B262" s="421"/>
      <c r="C262" s="311">
        <f t="shared" si="359"/>
        <v>0</v>
      </c>
      <c r="D262" s="429"/>
      <c r="E262" s="429"/>
      <c r="F262" s="429"/>
      <c r="G262" s="429"/>
      <c r="H262" s="429"/>
      <c r="I262" s="429"/>
      <c r="J262" s="429"/>
      <c r="K262" s="429"/>
      <c r="L262" s="429"/>
      <c r="M262" s="429"/>
      <c r="N262" s="429"/>
      <c r="O262" s="429"/>
      <c r="P262" s="429"/>
      <c r="Q262" s="429"/>
      <c r="R262" s="312"/>
      <c r="S262" s="430"/>
      <c r="T262" s="429"/>
      <c r="U262" s="429"/>
      <c r="V262" s="429"/>
      <c r="W262" s="429"/>
      <c r="X262" s="429"/>
      <c r="Y262" s="429"/>
      <c r="Z262" s="429"/>
      <c r="AA262" s="429"/>
      <c r="AB262" s="429"/>
      <c r="AC262" s="429"/>
      <c r="AD262" s="429"/>
      <c r="AE262" s="429"/>
      <c r="AF262" s="429"/>
      <c r="AG262" s="429"/>
      <c r="AH262" s="429"/>
      <c r="AI262" s="431"/>
      <c r="AJ262" s="328"/>
      <c r="AK262" s="314">
        <f t="shared" si="403"/>
        <v>0</v>
      </c>
      <c r="AL262" s="469">
        <f t="shared" si="404"/>
        <v>0</v>
      </c>
      <c r="AM262" s="469">
        <f t="shared" si="405"/>
        <v>0</v>
      </c>
      <c r="AN262" s="470">
        <f t="shared" si="406"/>
        <v>0</v>
      </c>
      <c r="AO262" s="469">
        <f t="shared" si="355"/>
        <v>0</v>
      </c>
      <c r="AP262" s="469">
        <f t="shared" si="356"/>
        <v>0</v>
      </c>
      <c r="AQ262" s="471">
        <f t="shared" si="407"/>
        <v>0</v>
      </c>
      <c r="AR262" s="472">
        <f t="shared" si="360"/>
        <v>0</v>
      </c>
      <c r="AS262" s="422"/>
      <c r="AT262" s="423">
        <f t="shared" si="408"/>
        <v>0</v>
      </c>
      <c r="AU262" s="422"/>
      <c r="AV262" s="315">
        <f t="shared" si="409"/>
        <v>0</v>
      </c>
      <c r="AW262" s="422"/>
      <c r="AX262" s="422"/>
      <c r="AY262" s="315">
        <f t="shared" si="410"/>
        <v>0</v>
      </c>
      <c r="AZ262" s="315">
        <f>(AQ262)*'Datos Mes'!$B$27+DB262</f>
        <v>0</v>
      </c>
      <c r="BA262" s="421"/>
      <c r="BB262" s="427"/>
      <c r="BC262" s="438"/>
      <c r="BF262" s="473"/>
      <c r="BG262" s="317">
        <f>(COUNTIF($D262:$AI262,"LL")+DL262)*(AS262-'Datos Mes'!$B$23)</f>
        <v>0</v>
      </c>
      <c r="BH262" s="474">
        <f t="shared" si="411"/>
        <v>0</v>
      </c>
      <c r="BI262" s="402"/>
      <c r="BJ262" s="403"/>
      <c r="BK262" s="403"/>
      <c r="BL262" s="403"/>
      <c r="BM262" s="403"/>
      <c r="BN262" s="403"/>
      <c r="BO262" s="403"/>
      <c r="BP262" s="403"/>
      <c r="BQ262" s="403"/>
      <c r="BR262" s="403"/>
      <c r="BS262" s="403"/>
      <c r="BT262" s="404"/>
      <c r="BU262" s="404"/>
      <c r="BV262" s="404"/>
      <c r="BW262" s="405"/>
      <c r="BX262" s="406"/>
      <c r="BY262" s="403"/>
      <c r="BZ262" s="403"/>
      <c r="CA262" s="407"/>
      <c r="CB262" s="407"/>
      <c r="CC262" s="408"/>
      <c r="CD262" s="408"/>
      <c r="CE262" s="408"/>
      <c r="CF262" s="408"/>
      <c r="CG262" s="408"/>
      <c r="CH262" s="407"/>
      <c r="CI262" s="407"/>
      <c r="CJ262" s="408"/>
      <c r="CK262" s="408"/>
      <c r="CL262" s="408"/>
      <c r="CM262" s="408"/>
      <c r="CN262" s="408"/>
      <c r="CO262" s="407"/>
      <c r="CP262" s="409"/>
      <c r="CQ262" s="410"/>
      <c r="CR262" s="411"/>
      <c r="CS262" s="410"/>
      <c r="CT262" s="410"/>
      <c r="CU262" s="410"/>
      <c r="CV262" s="410"/>
      <c r="CW262" s="410"/>
      <c r="CX262" s="404"/>
      <c r="CY262" s="404"/>
      <c r="CZ262" s="320">
        <f t="shared" si="412"/>
        <v>0</v>
      </c>
      <c r="DA262" s="321"/>
      <c r="DB262" s="414"/>
      <c r="DC262" s="322">
        <f t="shared" si="413"/>
        <v>0</v>
      </c>
      <c r="DD262" s="413"/>
      <c r="DE262" s="414"/>
      <c r="DF262" s="323">
        <f t="shared" si="414"/>
        <v>0</v>
      </c>
      <c r="DG262" s="323">
        <f t="shared" si="415"/>
        <v>0</v>
      </c>
      <c r="DH262" s="324">
        <f t="shared" si="416"/>
        <v>0</v>
      </c>
      <c r="DI262" s="325">
        <f t="shared" si="417"/>
        <v>0</v>
      </c>
      <c r="DJ262" s="177"/>
      <c r="DK262" s="315">
        <f t="shared" si="418"/>
        <v>0</v>
      </c>
      <c r="DL262" s="315">
        <f t="shared" si="419"/>
        <v>0</v>
      </c>
      <c r="DM262" s="315">
        <f t="shared" si="420"/>
        <v>0</v>
      </c>
      <c r="DN262" s="415"/>
      <c r="DO262" s="416"/>
      <c r="DP262" s="416"/>
      <c r="DQ262" s="416"/>
      <c r="DR262" s="417"/>
      <c r="DS262" s="416"/>
      <c r="DT262" s="416"/>
      <c r="DU262" s="416"/>
      <c r="DV262" s="418"/>
      <c r="DW262" s="416"/>
      <c r="DX262" s="416"/>
      <c r="DY262" s="419"/>
      <c r="DZ262" s="419"/>
      <c r="EA262" s="420"/>
      <c r="EB262" s="313"/>
      <c r="EC262" s="329" t="s">
        <v>133</v>
      </c>
      <c r="EF262" s="330">
        <f>'Datos Mes'!$B$23</f>
        <v>7000</v>
      </c>
      <c r="EG262" s="330">
        <f t="shared" si="421"/>
        <v>0</v>
      </c>
      <c r="EH262" s="330">
        <f t="shared" si="422"/>
        <v>0</v>
      </c>
      <c r="EI262" s="330" t="e">
        <f t="shared" si="423"/>
        <v>#DIV/0!</v>
      </c>
      <c r="EJ262" s="330" t="e">
        <f t="shared" si="424"/>
        <v>#DIV/0!</v>
      </c>
      <c r="EK262" s="330">
        <f t="shared" si="425"/>
        <v>0</v>
      </c>
      <c r="EL262" s="330">
        <f t="shared" si="426"/>
        <v>0</v>
      </c>
      <c r="EM262" s="330">
        <f t="shared" si="427"/>
        <v>0</v>
      </c>
      <c r="EN262" s="330">
        <f>'Datos Mes'!$B$24*AL262</f>
        <v>0</v>
      </c>
      <c r="EO262" s="330" t="e">
        <f>IF(SUM(EH262:EN262)&gt;'Datos Mes'!$B$21,'Datos Mes'!$B$21,SUM(EH262:EN262))</f>
        <v>#DIV/0!</v>
      </c>
      <c r="EP262" s="330" t="e">
        <f>IF(SUM(EH262:EN262)&gt;'Datos Mes'!$B$21,SUM(EH262:EN262)-EO262,0)</f>
        <v>#DIV/0!</v>
      </c>
      <c r="EQ262" s="330"/>
      <c r="ER262" s="330" t="e">
        <f>LOOKUP(EO262/AL262,'Datos Mes'!$B$75:$B$82,'Datos Mes'!$C$75:$C$82)*EQ262</f>
        <v>#DIV/0!</v>
      </c>
      <c r="ES262" s="330">
        <f>'Datos Mes'!$B$25*$AQ262</f>
        <v>0</v>
      </c>
      <c r="ET262" s="330">
        <f>'Datos Mes'!$B$26*$AQ262</f>
        <v>0</v>
      </c>
      <c r="EU262" s="330">
        <f t="shared" si="428"/>
        <v>0</v>
      </c>
      <c r="EV262" s="331" t="e">
        <f t="shared" si="429"/>
        <v>#DIV/0!</v>
      </c>
      <c r="EW262" s="455" t="s">
        <v>244</v>
      </c>
      <c r="EX262" s="457"/>
      <c r="EY262" s="331" t="e">
        <f>'Datos Mes'!$B$28*EO262</f>
        <v>#DIV/0!</v>
      </c>
      <c r="EZ262" s="331" t="e">
        <f>IF(EX262*'Datos Mes'!$B$19-EY262&gt;0,EX262*'Datos Mes'!$B$19-EY262,0)</f>
        <v>#DIV/0!</v>
      </c>
      <c r="FA262" s="456" t="s">
        <v>233</v>
      </c>
      <c r="FB262" s="455" t="s">
        <v>245</v>
      </c>
      <c r="FC262" s="333"/>
      <c r="FD262" s="331" t="e">
        <f t="shared" si="430"/>
        <v>#DIV/0!</v>
      </c>
      <c r="FE262" s="331" t="e">
        <f>IF(SUM(EH262:EN262)&gt;'Datos Mes'!$B$22,'Datos Mes'!$B$22,SUM(EH262:EN262))</f>
        <v>#DIV/0!</v>
      </c>
      <c r="FF262" s="331" t="e">
        <f>FE262*'Datos Mes'!$B$30</f>
        <v>#DIV/0!</v>
      </c>
      <c r="FG262" s="331" t="e">
        <f t="shared" si="431"/>
        <v>#DIV/0!</v>
      </c>
      <c r="FH262" s="331" t="e">
        <f t="shared" si="432"/>
        <v>#DIV/0!</v>
      </c>
      <c r="FI262" s="334" t="e">
        <f>LOOKUP(FH262,'Datos Mes'!$B$54:$B$69,'Datos Mes'!$C$54:$C$69)</f>
        <v>#DIV/0!</v>
      </c>
      <c r="FJ262" s="331" t="e">
        <f>LOOKUP(FH262,'Datos Mes'!$B$54:$B$69,'Datos Mes'!$E$54:$E$69)</f>
        <v>#DIV/0!</v>
      </c>
      <c r="FK262" s="331" t="e">
        <f t="shared" si="433"/>
        <v>#DIV/0!</v>
      </c>
      <c r="FL262" s="331">
        <f t="shared" si="434"/>
        <v>0</v>
      </c>
      <c r="FM262" s="331">
        <f t="shared" si="435"/>
        <v>0</v>
      </c>
      <c r="FN262" s="331">
        <f t="shared" si="436"/>
        <v>0</v>
      </c>
      <c r="FO262" s="331" t="e">
        <f t="shared" si="437"/>
        <v>#DIV/0!</v>
      </c>
      <c r="FP262" s="331" t="e">
        <f t="shared" si="438"/>
        <v>#DIV/0!</v>
      </c>
      <c r="FQ262" s="335" t="e">
        <f t="shared" si="439"/>
        <v>#DIV/0!</v>
      </c>
      <c r="FS262" s="331" t="e">
        <f t="shared" si="440"/>
        <v>#DIV/0!</v>
      </c>
      <c r="FT262" s="331" t="e">
        <f>IF($FB262="Activo",LOOKUP($FA262,'Datos Mes'!$A$87:$A$92,'Datos Mes'!$C$87:$C$92),0)*$EO262</f>
        <v>#DIV/0!</v>
      </c>
      <c r="FU262" s="331" t="e">
        <f>IF($FB262="Activo",'Datos Mes'!$B$31,0)*$EO262</f>
        <v>#DIV/0!</v>
      </c>
      <c r="FV262" s="331" t="e">
        <f>'Datos Mes'!$B$32*$EO262</f>
        <v>#DIV/0!</v>
      </c>
      <c r="FW262" s="331" t="e">
        <f>'Datos Mes'!$D$28*$EO262</f>
        <v>#DIV/0!</v>
      </c>
      <c r="FX262" s="331" t="e">
        <f t="shared" si="441"/>
        <v>#DIV/0!</v>
      </c>
      <c r="FY262" s="331" t="e">
        <f t="shared" si="357"/>
        <v>#DIV/0!</v>
      </c>
      <c r="FZ262" s="331" t="e">
        <f t="shared" si="358"/>
        <v>#DIV/0!</v>
      </c>
      <c r="GA262" s="331">
        <f>(AS262+'Datos Mes'!B$24)*30/12</f>
        <v>9035.326086956522</v>
      </c>
      <c r="GB262" s="331" t="e">
        <f t="shared" si="442"/>
        <v>#DIV/0!</v>
      </c>
      <c r="GC262" s="331" t="e">
        <f t="shared" si="443"/>
        <v>#DIV/0!</v>
      </c>
      <c r="GD262" s="333" t="e">
        <f t="shared" si="444"/>
        <v>#DIV/0!</v>
      </c>
    </row>
    <row r="263" spans="1:186" s="329" customFormat="1" ht="15.75" customHeight="1">
      <c r="A263" s="421"/>
      <c r="B263" s="421"/>
      <c r="C263" s="311">
        <f t="shared" si="359"/>
        <v>0</v>
      </c>
      <c r="D263" s="429"/>
      <c r="E263" s="429"/>
      <c r="F263" s="429"/>
      <c r="G263" s="429"/>
      <c r="H263" s="429"/>
      <c r="I263" s="429"/>
      <c r="J263" s="429"/>
      <c r="K263" s="429"/>
      <c r="L263" s="429"/>
      <c r="M263" s="429"/>
      <c r="N263" s="429"/>
      <c r="O263" s="429"/>
      <c r="P263" s="429"/>
      <c r="Q263" s="429"/>
      <c r="R263" s="312"/>
      <c r="S263" s="430"/>
      <c r="T263" s="429"/>
      <c r="U263" s="429"/>
      <c r="V263" s="429"/>
      <c r="W263" s="429"/>
      <c r="X263" s="429"/>
      <c r="Y263" s="429"/>
      <c r="Z263" s="429"/>
      <c r="AA263" s="429"/>
      <c r="AB263" s="429"/>
      <c r="AC263" s="429"/>
      <c r="AD263" s="429"/>
      <c r="AE263" s="429"/>
      <c r="AF263" s="429"/>
      <c r="AG263" s="429"/>
      <c r="AH263" s="429"/>
      <c r="AI263" s="431"/>
      <c r="AJ263" s="328"/>
      <c r="AK263" s="314">
        <f t="shared" si="403"/>
        <v>0</v>
      </c>
      <c r="AL263" s="469">
        <f t="shared" si="404"/>
        <v>0</v>
      </c>
      <c r="AM263" s="469">
        <f t="shared" si="405"/>
        <v>0</v>
      </c>
      <c r="AN263" s="470">
        <f t="shared" si="406"/>
        <v>0</v>
      </c>
      <c r="AO263" s="469">
        <f t="shared" si="355"/>
        <v>0</v>
      </c>
      <c r="AP263" s="469">
        <f t="shared" si="356"/>
        <v>0</v>
      </c>
      <c r="AQ263" s="471">
        <f t="shared" si="407"/>
        <v>0</v>
      </c>
      <c r="AR263" s="472">
        <f t="shared" si="360"/>
        <v>0</v>
      </c>
      <c r="AS263" s="422"/>
      <c r="AT263" s="423">
        <f t="shared" si="408"/>
        <v>0</v>
      </c>
      <c r="AU263" s="422"/>
      <c r="AV263" s="315">
        <f t="shared" si="409"/>
        <v>0</v>
      </c>
      <c r="AW263" s="422"/>
      <c r="AX263" s="422"/>
      <c r="AY263" s="315">
        <f t="shared" si="410"/>
        <v>0</v>
      </c>
      <c r="AZ263" s="315">
        <f>(AQ263)*'Datos Mes'!$B$27+DB263</f>
        <v>0</v>
      </c>
      <c r="BA263" s="421"/>
      <c r="BB263" s="427"/>
      <c r="BC263" s="438"/>
      <c r="BF263" s="473"/>
      <c r="BG263" s="317">
        <f>(COUNTIF($D263:$AI263,"LL")+DL263)*(AS263-'Datos Mes'!$B$23)</f>
        <v>0</v>
      </c>
      <c r="BH263" s="474">
        <f t="shared" si="411"/>
        <v>0</v>
      </c>
      <c r="BI263" s="402"/>
      <c r="BJ263" s="403"/>
      <c r="BK263" s="403"/>
      <c r="BL263" s="403"/>
      <c r="BM263" s="403"/>
      <c r="BN263" s="403"/>
      <c r="BO263" s="403"/>
      <c r="BP263" s="403"/>
      <c r="BQ263" s="403"/>
      <c r="BR263" s="403"/>
      <c r="BS263" s="403"/>
      <c r="BT263" s="404"/>
      <c r="BU263" s="404"/>
      <c r="BV263" s="404"/>
      <c r="BW263" s="405"/>
      <c r="BX263" s="406"/>
      <c r="BY263" s="403"/>
      <c r="BZ263" s="403"/>
      <c r="CA263" s="407"/>
      <c r="CB263" s="407"/>
      <c r="CC263" s="408"/>
      <c r="CD263" s="408"/>
      <c r="CE263" s="408"/>
      <c r="CF263" s="408"/>
      <c r="CG263" s="408"/>
      <c r="CH263" s="407"/>
      <c r="CI263" s="407"/>
      <c r="CJ263" s="408"/>
      <c r="CK263" s="408"/>
      <c r="CL263" s="408"/>
      <c r="CM263" s="408"/>
      <c r="CN263" s="408"/>
      <c r="CO263" s="407"/>
      <c r="CP263" s="409"/>
      <c r="CQ263" s="410"/>
      <c r="CR263" s="411"/>
      <c r="CS263" s="410"/>
      <c r="CT263" s="410"/>
      <c r="CU263" s="410"/>
      <c r="CV263" s="410"/>
      <c r="CW263" s="410"/>
      <c r="CX263" s="404"/>
      <c r="CY263" s="404"/>
      <c r="CZ263" s="320">
        <f t="shared" si="412"/>
        <v>0</v>
      </c>
      <c r="DA263" s="321"/>
      <c r="DB263" s="414"/>
      <c r="DC263" s="322">
        <f t="shared" si="413"/>
        <v>0</v>
      </c>
      <c r="DD263" s="413"/>
      <c r="DE263" s="414"/>
      <c r="DF263" s="323">
        <f t="shared" si="414"/>
        <v>0</v>
      </c>
      <c r="DG263" s="323">
        <f t="shared" si="415"/>
        <v>0</v>
      </c>
      <c r="DH263" s="324">
        <f t="shared" si="416"/>
        <v>0</v>
      </c>
      <c r="DI263" s="325">
        <f t="shared" si="417"/>
        <v>0</v>
      </c>
      <c r="DJ263" s="177"/>
      <c r="DK263" s="315">
        <f t="shared" si="418"/>
        <v>0</v>
      </c>
      <c r="DL263" s="315">
        <f t="shared" si="419"/>
        <v>0</v>
      </c>
      <c r="DM263" s="315">
        <f t="shared" si="420"/>
        <v>0</v>
      </c>
      <c r="DN263" s="415"/>
      <c r="DO263" s="416"/>
      <c r="DP263" s="416"/>
      <c r="DQ263" s="416"/>
      <c r="DR263" s="417"/>
      <c r="DS263" s="416"/>
      <c r="DT263" s="416"/>
      <c r="DU263" s="416"/>
      <c r="DV263" s="418"/>
      <c r="DW263" s="416"/>
      <c r="DX263" s="416"/>
      <c r="DY263" s="419"/>
      <c r="DZ263" s="419"/>
      <c r="EA263" s="420"/>
      <c r="EB263" s="313"/>
      <c r="EC263" s="329" t="s">
        <v>133</v>
      </c>
      <c r="EF263" s="330">
        <f>'Datos Mes'!$B$23</f>
        <v>7000</v>
      </c>
      <c r="EG263" s="330">
        <f t="shared" si="421"/>
        <v>0</v>
      </c>
      <c r="EH263" s="330">
        <f t="shared" si="422"/>
        <v>0</v>
      </c>
      <c r="EI263" s="330" t="e">
        <f t="shared" si="423"/>
        <v>#DIV/0!</v>
      </c>
      <c r="EJ263" s="330" t="e">
        <f t="shared" si="424"/>
        <v>#DIV/0!</v>
      </c>
      <c r="EK263" s="330">
        <f t="shared" si="425"/>
        <v>0</v>
      </c>
      <c r="EL263" s="330">
        <f t="shared" si="426"/>
        <v>0</v>
      </c>
      <c r="EM263" s="330">
        <f t="shared" si="427"/>
        <v>0</v>
      </c>
      <c r="EN263" s="330">
        <f>'Datos Mes'!$B$24*AL263</f>
        <v>0</v>
      </c>
      <c r="EO263" s="330" t="e">
        <f>IF(SUM(EH263:EN263)&gt;'Datos Mes'!$B$21,'Datos Mes'!$B$21,SUM(EH263:EN263))</f>
        <v>#DIV/0!</v>
      </c>
      <c r="EP263" s="330" t="e">
        <f>IF(SUM(EH263:EN263)&gt;'Datos Mes'!$B$21,SUM(EH263:EN263)-EO263,0)</f>
        <v>#DIV/0!</v>
      </c>
      <c r="EQ263" s="330"/>
      <c r="ER263" s="330" t="e">
        <f>LOOKUP(EO263/AL263,'Datos Mes'!$B$75:$B$82,'Datos Mes'!$C$75:$C$82)*EQ263</f>
        <v>#DIV/0!</v>
      </c>
      <c r="ES263" s="330">
        <f>'Datos Mes'!$B$25*$AQ263</f>
        <v>0</v>
      </c>
      <c r="ET263" s="330">
        <f>'Datos Mes'!$B$26*$AQ263</f>
        <v>0</v>
      </c>
      <c r="EU263" s="330">
        <f t="shared" si="428"/>
        <v>0</v>
      </c>
      <c r="EV263" s="331" t="e">
        <f t="shared" si="429"/>
        <v>#DIV/0!</v>
      </c>
      <c r="EW263" s="455" t="s">
        <v>244</v>
      </c>
      <c r="EX263" s="457"/>
      <c r="EY263" s="331" t="e">
        <f>'Datos Mes'!$B$28*EO263</f>
        <v>#DIV/0!</v>
      </c>
      <c r="EZ263" s="331" t="e">
        <f>IF(EX263*'Datos Mes'!$B$19-EY263&gt;0,EX263*'Datos Mes'!$B$19-EY263,0)</f>
        <v>#DIV/0!</v>
      </c>
      <c r="FA263" s="456" t="s">
        <v>233</v>
      </c>
      <c r="FB263" s="455" t="s">
        <v>245</v>
      </c>
      <c r="FC263" s="333"/>
      <c r="FD263" s="331" t="e">
        <f t="shared" si="430"/>
        <v>#DIV/0!</v>
      </c>
      <c r="FE263" s="331" t="e">
        <f>IF(SUM(EH263:EN263)&gt;'Datos Mes'!$B$22,'Datos Mes'!$B$22,SUM(EH263:EN263))</f>
        <v>#DIV/0!</v>
      </c>
      <c r="FF263" s="331" t="e">
        <f>FE263*'Datos Mes'!$B$30</f>
        <v>#DIV/0!</v>
      </c>
      <c r="FG263" s="331" t="e">
        <f t="shared" si="431"/>
        <v>#DIV/0!</v>
      </c>
      <c r="FH263" s="331" t="e">
        <f t="shared" si="432"/>
        <v>#DIV/0!</v>
      </c>
      <c r="FI263" s="334" t="e">
        <f>LOOKUP(FH263,'Datos Mes'!$B$54:$B$69,'Datos Mes'!$C$54:$C$69)</f>
        <v>#DIV/0!</v>
      </c>
      <c r="FJ263" s="331" t="e">
        <f>LOOKUP(FH263,'Datos Mes'!$B$54:$B$69,'Datos Mes'!$E$54:$E$69)</f>
        <v>#DIV/0!</v>
      </c>
      <c r="FK263" s="331" t="e">
        <f t="shared" si="433"/>
        <v>#DIV/0!</v>
      </c>
      <c r="FL263" s="331">
        <f t="shared" si="434"/>
        <v>0</v>
      </c>
      <c r="FM263" s="331">
        <f t="shared" si="435"/>
        <v>0</v>
      </c>
      <c r="FN263" s="331">
        <f t="shared" si="436"/>
        <v>0</v>
      </c>
      <c r="FO263" s="331" t="e">
        <f t="shared" si="437"/>
        <v>#DIV/0!</v>
      </c>
      <c r="FP263" s="331" t="e">
        <f t="shared" si="438"/>
        <v>#DIV/0!</v>
      </c>
      <c r="FQ263" s="335" t="e">
        <f t="shared" si="439"/>
        <v>#DIV/0!</v>
      </c>
      <c r="FS263" s="331" t="e">
        <f t="shared" si="440"/>
        <v>#DIV/0!</v>
      </c>
      <c r="FT263" s="331" t="e">
        <f>IF($FB263="Activo",LOOKUP($FA263,'Datos Mes'!$A$87:$A$92,'Datos Mes'!$C$87:$C$92),0)*$EO263</f>
        <v>#DIV/0!</v>
      </c>
      <c r="FU263" s="331" t="e">
        <f>IF($FB263="Activo",'Datos Mes'!$B$31,0)*$EO263</f>
        <v>#DIV/0!</v>
      </c>
      <c r="FV263" s="331" t="e">
        <f>'Datos Mes'!$B$32*$EO263</f>
        <v>#DIV/0!</v>
      </c>
      <c r="FW263" s="331" t="e">
        <f>'Datos Mes'!$D$28*$EO263</f>
        <v>#DIV/0!</v>
      </c>
      <c r="FX263" s="331" t="e">
        <f t="shared" si="441"/>
        <v>#DIV/0!</v>
      </c>
      <c r="FY263" s="331" t="e">
        <f t="shared" si="357"/>
        <v>#DIV/0!</v>
      </c>
      <c r="FZ263" s="331" t="e">
        <f t="shared" si="358"/>
        <v>#DIV/0!</v>
      </c>
      <c r="GA263" s="331">
        <f>(AS263+'Datos Mes'!B$24)*30/12</f>
        <v>9035.326086956522</v>
      </c>
      <c r="GB263" s="331" t="e">
        <f t="shared" si="442"/>
        <v>#DIV/0!</v>
      </c>
      <c r="GC263" s="331" t="e">
        <f t="shared" si="443"/>
        <v>#DIV/0!</v>
      </c>
      <c r="GD263" s="333" t="e">
        <f t="shared" si="444"/>
        <v>#DIV/0!</v>
      </c>
    </row>
    <row r="264" spans="1:186" s="329" customFormat="1" ht="15.75" customHeight="1">
      <c r="A264" s="421"/>
      <c r="B264" s="421"/>
      <c r="C264" s="311">
        <f t="shared" si="359"/>
        <v>0</v>
      </c>
      <c r="D264" s="429"/>
      <c r="E264" s="429"/>
      <c r="F264" s="429"/>
      <c r="G264" s="429"/>
      <c r="H264" s="429"/>
      <c r="I264" s="429"/>
      <c r="J264" s="429"/>
      <c r="K264" s="429"/>
      <c r="L264" s="429"/>
      <c r="M264" s="429"/>
      <c r="N264" s="429"/>
      <c r="O264" s="429"/>
      <c r="P264" s="429"/>
      <c r="Q264" s="429"/>
      <c r="R264" s="312"/>
      <c r="S264" s="430"/>
      <c r="T264" s="429"/>
      <c r="U264" s="429"/>
      <c r="V264" s="429"/>
      <c r="W264" s="429"/>
      <c r="X264" s="429"/>
      <c r="Y264" s="429"/>
      <c r="Z264" s="429"/>
      <c r="AA264" s="429"/>
      <c r="AB264" s="429"/>
      <c r="AC264" s="429"/>
      <c r="AD264" s="429"/>
      <c r="AE264" s="429"/>
      <c r="AF264" s="429"/>
      <c r="AG264" s="429"/>
      <c r="AH264" s="429"/>
      <c r="AI264" s="431"/>
      <c r="AJ264" s="328"/>
      <c r="AK264" s="314">
        <f t="shared" si="403"/>
        <v>0</v>
      </c>
      <c r="AL264" s="469">
        <f t="shared" si="404"/>
        <v>0</v>
      </c>
      <c r="AM264" s="469">
        <f t="shared" si="405"/>
        <v>0</v>
      </c>
      <c r="AN264" s="470">
        <f t="shared" si="406"/>
        <v>0</v>
      </c>
      <c r="AO264" s="469">
        <f t="shared" si="355"/>
        <v>0</v>
      </c>
      <c r="AP264" s="469">
        <f t="shared" si="356"/>
        <v>0</v>
      </c>
      <c r="AQ264" s="471">
        <f t="shared" si="407"/>
        <v>0</v>
      </c>
      <c r="AR264" s="472">
        <f t="shared" si="360"/>
        <v>0</v>
      </c>
      <c r="AS264" s="422"/>
      <c r="AT264" s="423">
        <f t="shared" si="408"/>
        <v>0</v>
      </c>
      <c r="AU264" s="422"/>
      <c r="AV264" s="315">
        <f t="shared" si="409"/>
        <v>0</v>
      </c>
      <c r="AW264" s="422"/>
      <c r="AX264" s="422"/>
      <c r="AY264" s="315">
        <f t="shared" si="410"/>
        <v>0</v>
      </c>
      <c r="AZ264" s="315">
        <f>(AQ264)*'Datos Mes'!$B$27+DB264</f>
        <v>0</v>
      </c>
      <c r="BA264" s="421"/>
      <c r="BB264" s="427"/>
      <c r="BC264" s="438"/>
      <c r="BF264" s="473"/>
      <c r="BG264" s="317">
        <f>(COUNTIF($D264:$AI264,"LL")+DL264)*(AS264-'Datos Mes'!$B$23)</f>
        <v>0</v>
      </c>
      <c r="BH264" s="474">
        <f t="shared" si="411"/>
        <v>0</v>
      </c>
      <c r="BI264" s="402"/>
      <c r="BJ264" s="403"/>
      <c r="BK264" s="403"/>
      <c r="BL264" s="403"/>
      <c r="BM264" s="403"/>
      <c r="BN264" s="403"/>
      <c r="BO264" s="403"/>
      <c r="BP264" s="403"/>
      <c r="BQ264" s="403"/>
      <c r="BR264" s="403"/>
      <c r="BS264" s="403"/>
      <c r="BT264" s="404"/>
      <c r="BU264" s="404"/>
      <c r="BV264" s="404"/>
      <c r="BW264" s="405"/>
      <c r="BX264" s="406"/>
      <c r="BY264" s="403"/>
      <c r="BZ264" s="403"/>
      <c r="CA264" s="407"/>
      <c r="CB264" s="407"/>
      <c r="CC264" s="408"/>
      <c r="CD264" s="408"/>
      <c r="CE264" s="408"/>
      <c r="CF264" s="408"/>
      <c r="CG264" s="408"/>
      <c r="CH264" s="407"/>
      <c r="CI264" s="407"/>
      <c r="CJ264" s="408"/>
      <c r="CK264" s="408"/>
      <c r="CL264" s="408"/>
      <c r="CM264" s="408"/>
      <c r="CN264" s="408"/>
      <c r="CO264" s="407"/>
      <c r="CP264" s="409"/>
      <c r="CQ264" s="410"/>
      <c r="CR264" s="411"/>
      <c r="CS264" s="410"/>
      <c r="CT264" s="410"/>
      <c r="CU264" s="410"/>
      <c r="CV264" s="410"/>
      <c r="CW264" s="410"/>
      <c r="CX264" s="404"/>
      <c r="CY264" s="404"/>
      <c r="CZ264" s="320">
        <f t="shared" si="412"/>
        <v>0</v>
      </c>
      <c r="DA264" s="321"/>
      <c r="DB264" s="414"/>
      <c r="DC264" s="322">
        <f t="shared" si="413"/>
        <v>0</v>
      </c>
      <c r="DD264" s="413"/>
      <c r="DE264" s="414"/>
      <c r="DF264" s="323">
        <f t="shared" si="414"/>
        <v>0</v>
      </c>
      <c r="DG264" s="323">
        <f t="shared" si="415"/>
        <v>0</v>
      </c>
      <c r="DH264" s="324">
        <f t="shared" si="416"/>
        <v>0</v>
      </c>
      <c r="DI264" s="325">
        <f t="shared" si="417"/>
        <v>0</v>
      </c>
      <c r="DJ264" s="177"/>
      <c r="DK264" s="315">
        <f t="shared" si="418"/>
        <v>0</v>
      </c>
      <c r="DL264" s="315">
        <f t="shared" si="419"/>
        <v>0</v>
      </c>
      <c r="DM264" s="315">
        <f t="shared" si="420"/>
        <v>0</v>
      </c>
      <c r="DN264" s="415"/>
      <c r="DO264" s="416"/>
      <c r="DP264" s="416"/>
      <c r="DQ264" s="416"/>
      <c r="DR264" s="417"/>
      <c r="DS264" s="416"/>
      <c r="DT264" s="416"/>
      <c r="DU264" s="416"/>
      <c r="DV264" s="418"/>
      <c r="DW264" s="416"/>
      <c r="DX264" s="416"/>
      <c r="DY264" s="419"/>
      <c r="DZ264" s="419"/>
      <c r="EA264" s="420"/>
      <c r="EB264" s="313"/>
      <c r="EC264" s="329" t="s">
        <v>133</v>
      </c>
      <c r="EF264" s="330">
        <f>'Datos Mes'!$B$23</f>
        <v>7000</v>
      </c>
      <c r="EG264" s="330">
        <f t="shared" si="421"/>
        <v>0</v>
      </c>
      <c r="EH264" s="330">
        <f t="shared" si="422"/>
        <v>0</v>
      </c>
      <c r="EI264" s="330" t="e">
        <f t="shared" si="423"/>
        <v>#DIV/0!</v>
      </c>
      <c r="EJ264" s="330" t="e">
        <f t="shared" si="424"/>
        <v>#DIV/0!</v>
      </c>
      <c r="EK264" s="330">
        <f t="shared" si="425"/>
        <v>0</v>
      </c>
      <c r="EL264" s="330">
        <f t="shared" si="426"/>
        <v>0</v>
      </c>
      <c r="EM264" s="330">
        <f t="shared" si="427"/>
        <v>0</v>
      </c>
      <c r="EN264" s="330">
        <f>'Datos Mes'!$B$24*AL264</f>
        <v>0</v>
      </c>
      <c r="EO264" s="330" t="e">
        <f>IF(SUM(EH264:EN264)&gt;'Datos Mes'!$B$21,'Datos Mes'!$B$21,SUM(EH264:EN264))</f>
        <v>#DIV/0!</v>
      </c>
      <c r="EP264" s="330" t="e">
        <f>IF(SUM(EH264:EN264)&gt;'Datos Mes'!$B$21,SUM(EH264:EN264)-EO264,0)</f>
        <v>#DIV/0!</v>
      </c>
      <c r="EQ264" s="330"/>
      <c r="ER264" s="330" t="e">
        <f>LOOKUP(EO264/AL264,'Datos Mes'!$B$75:$B$82,'Datos Mes'!$C$75:$C$82)*EQ264</f>
        <v>#DIV/0!</v>
      </c>
      <c r="ES264" s="330">
        <f>'Datos Mes'!$B$25*$AQ264</f>
        <v>0</v>
      </c>
      <c r="ET264" s="330">
        <f>'Datos Mes'!$B$26*$AQ264</f>
        <v>0</v>
      </c>
      <c r="EU264" s="330">
        <f t="shared" si="428"/>
        <v>0</v>
      </c>
      <c r="EV264" s="331" t="e">
        <f t="shared" si="429"/>
        <v>#DIV/0!</v>
      </c>
      <c r="EW264" s="455" t="s">
        <v>244</v>
      </c>
      <c r="EX264" s="457"/>
      <c r="EY264" s="331" t="e">
        <f>'Datos Mes'!$B$28*EO264</f>
        <v>#DIV/0!</v>
      </c>
      <c r="EZ264" s="331" t="e">
        <f>IF(EX264*'Datos Mes'!$B$19-EY264&gt;0,EX264*'Datos Mes'!$B$19-EY264,0)</f>
        <v>#DIV/0!</v>
      </c>
      <c r="FA264" s="456" t="s">
        <v>233</v>
      </c>
      <c r="FB264" s="455" t="s">
        <v>245</v>
      </c>
      <c r="FC264" s="333"/>
      <c r="FD264" s="331" t="e">
        <f t="shared" si="430"/>
        <v>#DIV/0!</v>
      </c>
      <c r="FE264" s="331" t="e">
        <f>IF(SUM(EH264:EN264)&gt;'Datos Mes'!$B$22,'Datos Mes'!$B$22,SUM(EH264:EN264))</f>
        <v>#DIV/0!</v>
      </c>
      <c r="FF264" s="331" t="e">
        <f>FE264*'Datos Mes'!$B$30</f>
        <v>#DIV/0!</v>
      </c>
      <c r="FG264" s="331" t="e">
        <f t="shared" si="431"/>
        <v>#DIV/0!</v>
      </c>
      <c r="FH264" s="331" t="e">
        <f t="shared" si="432"/>
        <v>#DIV/0!</v>
      </c>
      <c r="FI264" s="334" t="e">
        <f>LOOKUP(FH264,'Datos Mes'!$B$54:$B$69,'Datos Mes'!$C$54:$C$69)</f>
        <v>#DIV/0!</v>
      </c>
      <c r="FJ264" s="331" t="e">
        <f>LOOKUP(FH264,'Datos Mes'!$B$54:$B$69,'Datos Mes'!$E$54:$E$69)</f>
        <v>#DIV/0!</v>
      </c>
      <c r="FK264" s="331" t="e">
        <f t="shared" si="433"/>
        <v>#DIV/0!</v>
      </c>
      <c r="FL264" s="331">
        <f t="shared" si="434"/>
        <v>0</v>
      </c>
      <c r="FM264" s="331">
        <f t="shared" si="435"/>
        <v>0</v>
      </c>
      <c r="FN264" s="331">
        <f t="shared" si="436"/>
        <v>0</v>
      </c>
      <c r="FO264" s="331" t="e">
        <f t="shared" si="437"/>
        <v>#DIV/0!</v>
      </c>
      <c r="FP264" s="331" t="e">
        <f t="shared" si="438"/>
        <v>#DIV/0!</v>
      </c>
      <c r="FQ264" s="335" t="e">
        <f t="shared" si="439"/>
        <v>#DIV/0!</v>
      </c>
      <c r="FS264" s="331" t="e">
        <f t="shared" si="440"/>
        <v>#DIV/0!</v>
      </c>
      <c r="FT264" s="331" t="e">
        <f>IF($FB264="Activo",LOOKUP($FA264,'Datos Mes'!$A$87:$A$92,'Datos Mes'!$C$87:$C$92),0)*$EO264</f>
        <v>#DIV/0!</v>
      </c>
      <c r="FU264" s="331" t="e">
        <f>IF($FB264="Activo",'Datos Mes'!$B$31,0)*$EO264</f>
        <v>#DIV/0!</v>
      </c>
      <c r="FV264" s="331" t="e">
        <f>'Datos Mes'!$B$32*$EO264</f>
        <v>#DIV/0!</v>
      </c>
      <c r="FW264" s="331" t="e">
        <f>'Datos Mes'!$D$28*$EO264</f>
        <v>#DIV/0!</v>
      </c>
      <c r="FX264" s="331" t="e">
        <f t="shared" si="441"/>
        <v>#DIV/0!</v>
      </c>
      <c r="FY264" s="331" t="e">
        <f t="shared" si="357"/>
        <v>#DIV/0!</v>
      </c>
      <c r="FZ264" s="331" t="e">
        <f t="shared" si="358"/>
        <v>#DIV/0!</v>
      </c>
      <c r="GA264" s="331">
        <f>(AS264+'Datos Mes'!B$24)*30/12</f>
        <v>9035.326086956522</v>
      </c>
      <c r="GB264" s="331" t="e">
        <f t="shared" si="442"/>
        <v>#DIV/0!</v>
      </c>
      <c r="GC264" s="331" t="e">
        <f t="shared" si="443"/>
        <v>#DIV/0!</v>
      </c>
      <c r="GD264" s="333" t="e">
        <f t="shared" si="444"/>
        <v>#DIV/0!</v>
      </c>
    </row>
    <row r="265" spans="1:186" s="329" customFormat="1" ht="15.75" customHeight="1">
      <c r="A265" s="421"/>
      <c r="B265" s="421"/>
      <c r="C265" s="311">
        <f t="shared" si="359"/>
        <v>0</v>
      </c>
      <c r="D265" s="429"/>
      <c r="E265" s="429"/>
      <c r="F265" s="429"/>
      <c r="G265" s="429"/>
      <c r="H265" s="429"/>
      <c r="I265" s="429"/>
      <c r="J265" s="429"/>
      <c r="K265" s="429"/>
      <c r="L265" s="429"/>
      <c r="M265" s="429"/>
      <c r="N265" s="429"/>
      <c r="O265" s="429"/>
      <c r="P265" s="429"/>
      <c r="Q265" s="429"/>
      <c r="R265" s="312"/>
      <c r="S265" s="430"/>
      <c r="T265" s="429"/>
      <c r="U265" s="429"/>
      <c r="V265" s="429"/>
      <c r="W265" s="429"/>
      <c r="X265" s="429"/>
      <c r="Y265" s="429"/>
      <c r="Z265" s="429"/>
      <c r="AA265" s="429"/>
      <c r="AB265" s="429"/>
      <c r="AC265" s="429"/>
      <c r="AD265" s="429"/>
      <c r="AE265" s="429"/>
      <c r="AF265" s="429"/>
      <c r="AG265" s="429"/>
      <c r="AH265" s="429"/>
      <c r="AI265" s="431"/>
      <c r="AJ265" s="328"/>
      <c r="AK265" s="314">
        <f t="shared" si="403"/>
        <v>0</v>
      </c>
      <c r="AL265" s="469">
        <f t="shared" si="404"/>
        <v>0</v>
      </c>
      <c r="AM265" s="469">
        <f t="shared" si="405"/>
        <v>0</v>
      </c>
      <c r="AN265" s="470">
        <f t="shared" si="406"/>
        <v>0</v>
      </c>
      <c r="AO265" s="469">
        <f t="shared" si="355"/>
        <v>0</v>
      </c>
      <c r="AP265" s="469">
        <f t="shared" si="356"/>
        <v>0</v>
      </c>
      <c r="AQ265" s="471">
        <f t="shared" si="407"/>
        <v>0</v>
      </c>
      <c r="AR265" s="472">
        <f t="shared" si="360"/>
        <v>0</v>
      </c>
      <c r="AS265" s="422"/>
      <c r="AT265" s="423">
        <f t="shared" si="408"/>
        <v>0</v>
      </c>
      <c r="AU265" s="422"/>
      <c r="AV265" s="315">
        <f t="shared" si="409"/>
        <v>0</v>
      </c>
      <c r="AW265" s="422"/>
      <c r="AX265" s="422"/>
      <c r="AY265" s="315">
        <f t="shared" si="410"/>
        <v>0</v>
      </c>
      <c r="AZ265" s="315">
        <f>(AQ265)*'Datos Mes'!$B$27+DB265</f>
        <v>0</v>
      </c>
      <c r="BA265" s="421"/>
      <c r="BB265" s="427"/>
      <c r="BC265" s="438"/>
      <c r="BF265" s="473"/>
      <c r="BG265" s="317">
        <f>(COUNTIF($D265:$AI265,"LL")+DL265)*(AS265-'Datos Mes'!$B$23)</f>
        <v>0</v>
      </c>
      <c r="BH265" s="474">
        <f t="shared" si="411"/>
        <v>0</v>
      </c>
      <c r="BI265" s="402"/>
      <c r="BJ265" s="403"/>
      <c r="BK265" s="403"/>
      <c r="BL265" s="403"/>
      <c r="BM265" s="403"/>
      <c r="BN265" s="403"/>
      <c r="BO265" s="403"/>
      <c r="BP265" s="403"/>
      <c r="BQ265" s="403"/>
      <c r="BR265" s="403"/>
      <c r="BS265" s="403"/>
      <c r="BT265" s="404"/>
      <c r="BU265" s="404"/>
      <c r="BV265" s="404"/>
      <c r="BW265" s="405"/>
      <c r="BX265" s="406"/>
      <c r="BY265" s="403"/>
      <c r="BZ265" s="403"/>
      <c r="CA265" s="407"/>
      <c r="CB265" s="407"/>
      <c r="CC265" s="408"/>
      <c r="CD265" s="408"/>
      <c r="CE265" s="408"/>
      <c r="CF265" s="408"/>
      <c r="CG265" s="408"/>
      <c r="CH265" s="407"/>
      <c r="CI265" s="407"/>
      <c r="CJ265" s="408"/>
      <c r="CK265" s="408"/>
      <c r="CL265" s="408"/>
      <c r="CM265" s="408"/>
      <c r="CN265" s="408"/>
      <c r="CO265" s="407"/>
      <c r="CP265" s="409"/>
      <c r="CQ265" s="410"/>
      <c r="CR265" s="411"/>
      <c r="CS265" s="410"/>
      <c r="CT265" s="410"/>
      <c r="CU265" s="410"/>
      <c r="CV265" s="410"/>
      <c r="CW265" s="410"/>
      <c r="CX265" s="404"/>
      <c r="CY265" s="404"/>
      <c r="CZ265" s="320">
        <f t="shared" si="412"/>
        <v>0</v>
      </c>
      <c r="DA265" s="321"/>
      <c r="DB265" s="414"/>
      <c r="DC265" s="322">
        <f t="shared" si="413"/>
        <v>0</v>
      </c>
      <c r="DD265" s="413"/>
      <c r="DE265" s="414"/>
      <c r="DF265" s="323">
        <f t="shared" si="414"/>
        <v>0</v>
      </c>
      <c r="DG265" s="323">
        <f t="shared" si="415"/>
        <v>0</v>
      </c>
      <c r="DH265" s="324">
        <f t="shared" si="416"/>
        <v>0</v>
      </c>
      <c r="DI265" s="325">
        <f t="shared" si="417"/>
        <v>0</v>
      </c>
      <c r="DJ265" s="177"/>
      <c r="DK265" s="315">
        <f t="shared" si="418"/>
        <v>0</v>
      </c>
      <c r="DL265" s="315">
        <f t="shared" si="419"/>
        <v>0</v>
      </c>
      <c r="DM265" s="315">
        <f t="shared" si="420"/>
        <v>0</v>
      </c>
      <c r="DN265" s="415"/>
      <c r="DO265" s="416"/>
      <c r="DP265" s="416"/>
      <c r="DQ265" s="416"/>
      <c r="DR265" s="417"/>
      <c r="DS265" s="416"/>
      <c r="DT265" s="416"/>
      <c r="DU265" s="416"/>
      <c r="DV265" s="418"/>
      <c r="DW265" s="416"/>
      <c r="DX265" s="416"/>
      <c r="DY265" s="419"/>
      <c r="DZ265" s="419"/>
      <c r="EA265" s="420"/>
      <c r="EB265" s="313"/>
      <c r="EC265" s="329" t="s">
        <v>133</v>
      </c>
      <c r="EF265" s="330">
        <f>'Datos Mes'!$B$23</f>
        <v>7000</v>
      </c>
      <c r="EG265" s="330">
        <f t="shared" si="421"/>
        <v>0</v>
      </c>
      <c r="EH265" s="330">
        <f t="shared" si="422"/>
        <v>0</v>
      </c>
      <c r="EI265" s="330" t="e">
        <f t="shared" si="423"/>
        <v>#DIV/0!</v>
      </c>
      <c r="EJ265" s="330" t="e">
        <f t="shared" si="424"/>
        <v>#DIV/0!</v>
      </c>
      <c r="EK265" s="330">
        <f t="shared" si="425"/>
        <v>0</v>
      </c>
      <c r="EL265" s="330">
        <f t="shared" si="426"/>
        <v>0</v>
      </c>
      <c r="EM265" s="330">
        <f t="shared" si="427"/>
        <v>0</v>
      </c>
      <c r="EN265" s="330">
        <f>'Datos Mes'!$B$24*AL265</f>
        <v>0</v>
      </c>
      <c r="EO265" s="330" t="e">
        <f>IF(SUM(EH265:EN265)&gt;'Datos Mes'!$B$21,'Datos Mes'!$B$21,SUM(EH265:EN265))</f>
        <v>#DIV/0!</v>
      </c>
      <c r="EP265" s="330" t="e">
        <f>IF(SUM(EH265:EN265)&gt;'Datos Mes'!$B$21,SUM(EH265:EN265)-EO265,0)</f>
        <v>#DIV/0!</v>
      </c>
      <c r="EQ265" s="330"/>
      <c r="ER265" s="330" t="e">
        <f>LOOKUP(EO265/AL265,'Datos Mes'!$B$75:$B$82,'Datos Mes'!$C$75:$C$82)*EQ265</f>
        <v>#DIV/0!</v>
      </c>
      <c r="ES265" s="330">
        <f>'Datos Mes'!$B$25*$AQ265</f>
        <v>0</v>
      </c>
      <c r="ET265" s="330">
        <f>'Datos Mes'!$B$26*$AQ265</f>
        <v>0</v>
      </c>
      <c r="EU265" s="330">
        <f t="shared" si="428"/>
        <v>0</v>
      </c>
      <c r="EV265" s="331" t="e">
        <f t="shared" si="429"/>
        <v>#DIV/0!</v>
      </c>
      <c r="EW265" s="455" t="s">
        <v>244</v>
      </c>
      <c r="EX265" s="457"/>
      <c r="EY265" s="331" t="e">
        <f>'Datos Mes'!$B$28*EO265</f>
        <v>#DIV/0!</v>
      </c>
      <c r="EZ265" s="331" t="e">
        <f>IF(EX265*'Datos Mes'!$B$19-EY265&gt;0,EX265*'Datos Mes'!$B$19-EY265,0)</f>
        <v>#DIV/0!</v>
      </c>
      <c r="FA265" s="456" t="s">
        <v>233</v>
      </c>
      <c r="FB265" s="455" t="s">
        <v>245</v>
      </c>
      <c r="FC265" s="333"/>
      <c r="FD265" s="331" t="e">
        <f t="shared" si="430"/>
        <v>#DIV/0!</v>
      </c>
      <c r="FE265" s="331" t="e">
        <f>IF(SUM(EH265:EN265)&gt;'Datos Mes'!$B$22,'Datos Mes'!$B$22,SUM(EH265:EN265))</f>
        <v>#DIV/0!</v>
      </c>
      <c r="FF265" s="331" t="e">
        <f>FE265*'Datos Mes'!$B$30</f>
        <v>#DIV/0!</v>
      </c>
      <c r="FG265" s="331" t="e">
        <f t="shared" si="431"/>
        <v>#DIV/0!</v>
      </c>
      <c r="FH265" s="331" t="e">
        <f t="shared" si="432"/>
        <v>#DIV/0!</v>
      </c>
      <c r="FI265" s="334" t="e">
        <f>LOOKUP(FH265,'Datos Mes'!$B$54:$B$69,'Datos Mes'!$C$54:$C$69)</f>
        <v>#DIV/0!</v>
      </c>
      <c r="FJ265" s="331" t="e">
        <f>LOOKUP(FH265,'Datos Mes'!$B$54:$B$69,'Datos Mes'!$E$54:$E$69)</f>
        <v>#DIV/0!</v>
      </c>
      <c r="FK265" s="331" t="e">
        <f t="shared" si="433"/>
        <v>#DIV/0!</v>
      </c>
      <c r="FL265" s="331">
        <f t="shared" si="434"/>
        <v>0</v>
      </c>
      <c r="FM265" s="331">
        <f t="shared" si="435"/>
        <v>0</v>
      </c>
      <c r="FN265" s="331">
        <f t="shared" si="436"/>
        <v>0</v>
      </c>
      <c r="FO265" s="331" t="e">
        <f t="shared" si="437"/>
        <v>#DIV/0!</v>
      </c>
      <c r="FP265" s="331" t="e">
        <f t="shared" si="438"/>
        <v>#DIV/0!</v>
      </c>
      <c r="FQ265" s="335" t="e">
        <f t="shared" si="439"/>
        <v>#DIV/0!</v>
      </c>
      <c r="FS265" s="331" t="e">
        <f t="shared" si="440"/>
        <v>#DIV/0!</v>
      </c>
      <c r="FT265" s="331" t="e">
        <f>IF($FB265="Activo",LOOKUP($FA265,'Datos Mes'!$A$87:$A$92,'Datos Mes'!$C$87:$C$92),0)*$EO265</f>
        <v>#DIV/0!</v>
      </c>
      <c r="FU265" s="331" t="e">
        <f>IF($FB265="Activo",'Datos Mes'!$B$31,0)*$EO265</f>
        <v>#DIV/0!</v>
      </c>
      <c r="FV265" s="331" t="e">
        <f>'Datos Mes'!$B$32*$EO265</f>
        <v>#DIV/0!</v>
      </c>
      <c r="FW265" s="331" t="e">
        <f>'Datos Mes'!$D$28*$EO265</f>
        <v>#DIV/0!</v>
      </c>
      <c r="FX265" s="331" t="e">
        <f t="shared" si="441"/>
        <v>#DIV/0!</v>
      </c>
      <c r="FY265" s="331" t="e">
        <f t="shared" si="357"/>
        <v>#DIV/0!</v>
      </c>
      <c r="FZ265" s="331" t="e">
        <f t="shared" si="358"/>
        <v>#DIV/0!</v>
      </c>
      <c r="GA265" s="331">
        <f>(AS265+'Datos Mes'!B$24)*30/12</f>
        <v>9035.326086956522</v>
      </c>
      <c r="GB265" s="331" t="e">
        <f t="shared" si="442"/>
        <v>#DIV/0!</v>
      </c>
      <c r="GC265" s="331" t="e">
        <f t="shared" si="443"/>
        <v>#DIV/0!</v>
      </c>
      <c r="GD265" s="333" t="e">
        <f t="shared" si="444"/>
        <v>#DIV/0!</v>
      </c>
    </row>
    <row r="266" spans="1:186" s="329" customFormat="1" ht="15.75" customHeight="1">
      <c r="A266" s="421"/>
      <c r="B266" s="421"/>
      <c r="C266" s="311">
        <f t="shared" si="359"/>
        <v>0</v>
      </c>
      <c r="D266" s="429"/>
      <c r="E266" s="429"/>
      <c r="F266" s="429"/>
      <c r="G266" s="429"/>
      <c r="H266" s="429"/>
      <c r="I266" s="429"/>
      <c r="J266" s="429"/>
      <c r="K266" s="429"/>
      <c r="L266" s="429"/>
      <c r="M266" s="429"/>
      <c r="N266" s="429"/>
      <c r="O266" s="429"/>
      <c r="P266" s="429"/>
      <c r="Q266" s="429"/>
      <c r="R266" s="312"/>
      <c r="S266" s="430"/>
      <c r="T266" s="429"/>
      <c r="U266" s="429"/>
      <c r="V266" s="429"/>
      <c r="W266" s="429"/>
      <c r="X266" s="429"/>
      <c r="Y266" s="429"/>
      <c r="Z266" s="429"/>
      <c r="AA266" s="429"/>
      <c r="AB266" s="429"/>
      <c r="AC266" s="429"/>
      <c r="AD266" s="429"/>
      <c r="AE266" s="429"/>
      <c r="AF266" s="429"/>
      <c r="AG266" s="429"/>
      <c r="AH266" s="429"/>
      <c r="AI266" s="431"/>
      <c r="AJ266" s="328"/>
      <c r="AK266" s="314">
        <f t="shared" si="403"/>
        <v>0</v>
      </c>
      <c r="AL266" s="469">
        <f t="shared" si="404"/>
        <v>0</v>
      </c>
      <c r="AM266" s="469">
        <f t="shared" si="405"/>
        <v>0</v>
      </c>
      <c r="AN266" s="470">
        <f t="shared" si="406"/>
        <v>0</v>
      </c>
      <c r="AO266" s="469">
        <f t="shared" si="355"/>
        <v>0</v>
      </c>
      <c r="AP266" s="469">
        <f t="shared" si="356"/>
        <v>0</v>
      </c>
      <c r="AQ266" s="471">
        <f t="shared" si="407"/>
        <v>0</v>
      </c>
      <c r="AR266" s="472">
        <f t="shared" si="360"/>
        <v>0</v>
      </c>
      <c r="AS266" s="422"/>
      <c r="AT266" s="423">
        <f t="shared" si="408"/>
        <v>0</v>
      </c>
      <c r="AU266" s="422"/>
      <c r="AV266" s="315">
        <f t="shared" si="409"/>
        <v>0</v>
      </c>
      <c r="AW266" s="422"/>
      <c r="AX266" s="422"/>
      <c r="AY266" s="315">
        <f t="shared" si="410"/>
        <v>0</v>
      </c>
      <c r="AZ266" s="315">
        <f>(AQ266)*'Datos Mes'!$B$27+DB266</f>
        <v>0</v>
      </c>
      <c r="BA266" s="421"/>
      <c r="BB266" s="427"/>
      <c r="BC266" s="438"/>
      <c r="BF266" s="473"/>
      <c r="BG266" s="317">
        <f>(COUNTIF($D266:$AI266,"LL")+DL266)*(AS266-'Datos Mes'!$B$23)</f>
        <v>0</v>
      </c>
      <c r="BH266" s="474">
        <f t="shared" si="411"/>
        <v>0</v>
      </c>
      <c r="BI266" s="402"/>
      <c r="BJ266" s="403"/>
      <c r="BK266" s="403"/>
      <c r="BL266" s="403"/>
      <c r="BM266" s="403"/>
      <c r="BN266" s="403"/>
      <c r="BO266" s="403"/>
      <c r="BP266" s="403"/>
      <c r="BQ266" s="403"/>
      <c r="BR266" s="403"/>
      <c r="BS266" s="403"/>
      <c r="BT266" s="404"/>
      <c r="BU266" s="404"/>
      <c r="BV266" s="404"/>
      <c r="BW266" s="405"/>
      <c r="BX266" s="406"/>
      <c r="BY266" s="403"/>
      <c r="BZ266" s="403"/>
      <c r="CA266" s="407"/>
      <c r="CB266" s="407"/>
      <c r="CC266" s="408"/>
      <c r="CD266" s="408"/>
      <c r="CE266" s="408"/>
      <c r="CF266" s="408"/>
      <c r="CG266" s="408"/>
      <c r="CH266" s="407"/>
      <c r="CI266" s="407"/>
      <c r="CJ266" s="408"/>
      <c r="CK266" s="408"/>
      <c r="CL266" s="408"/>
      <c r="CM266" s="408"/>
      <c r="CN266" s="408"/>
      <c r="CO266" s="407"/>
      <c r="CP266" s="409"/>
      <c r="CQ266" s="410"/>
      <c r="CR266" s="411"/>
      <c r="CS266" s="410"/>
      <c r="CT266" s="410"/>
      <c r="CU266" s="410"/>
      <c r="CV266" s="410"/>
      <c r="CW266" s="410"/>
      <c r="CX266" s="404"/>
      <c r="CY266" s="404"/>
      <c r="CZ266" s="320">
        <f t="shared" si="412"/>
        <v>0</v>
      </c>
      <c r="DA266" s="321"/>
      <c r="DB266" s="414"/>
      <c r="DC266" s="322">
        <f t="shared" si="413"/>
        <v>0</v>
      </c>
      <c r="DD266" s="413"/>
      <c r="DE266" s="414"/>
      <c r="DF266" s="323">
        <f t="shared" si="414"/>
        <v>0</v>
      </c>
      <c r="DG266" s="323">
        <f t="shared" si="415"/>
        <v>0</v>
      </c>
      <c r="DH266" s="324">
        <f t="shared" si="416"/>
        <v>0</v>
      </c>
      <c r="DI266" s="325">
        <f t="shared" si="417"/>
        <v>0</v>
      </c>
      <c r="DJ266" s="177"/>
      <c r="DK266" s="315">
        <f t="shared" si="418"/>
        <v>0</v>
      </c>
      <c r="DL266" s="315">
        <f t="shared" si="419"/>
        <v>0</v>
      </c>
      <c r="DM266" s="315">
        <f t="shared" si="420"/>
        <v>0</v>
      </c>
      <c r="DN266" s="415"/>
      <c r="DO266" s="416"/>
      <c r="DP266" s="416"/>
      <c r="DQ266" s="416"/>
      <c r="DR266" s="417"/>
      <c r="DS266" s="416"/>
      <c r="DT266" s="416"/>
      <c r="DU266" s="416"/>
      <c r="DV266" s="418"/>
      <c r="DW266" s="416"/>
      <c r="DX266" s="416"/>
      <c r="DY266" s="419"/>
      <c r="DZ266" s="419"/>
      <c r="EA266" s="420"/>
      <c r="EB266" s="313"/>
      <c r="EC266" s="329" t="s">
        <v>133</v>
      </c>
      <c r="EF266" s="330">
        <f>'Datos Mes'!$B$23</f>
        <v>7000</v>
      </c>
      <c r="EG266" s="330">
        <f t="shared" si="421"/>
        <v>0</v>
      </c>
      <c r="EH266" s="330">
        <f t="shared" si="422"/>
        <v>0</v>
      </c>
      <c r="EI266" s="330" t="e">
        <f t="shared" si="423"/>
        <v>#DIV/0!</v>
      </c>
      <c r="EJ266" s="330" t="e">
        <f t="shared" si="424"/>
        <v>#DIV/0!</v>
      </c>
      <c r="EK266" s="330">
        <f t="shared" si="425"/>
        <v>0</v>
      </c>
      <c r="EL266" s="330">
        <f t="shared" si="426"/>
        <v>0</v>
      </c>
      <c r="EM266" s="330">
        <f t="shared" si="427"/>
        <v>0</v>
      </c>
      <c r="EN266" s="330">
        <f>'Datos Mes'!$B$24*AL266</f>
        <v>0</v>
      </c>
      <c r="EO266" s="330" t="e">
        <f>IF(SUM(EH266:EN266)&gt;'Datos Mes'!$B$21,'Datos Mes'!$B$21,SUM(EH266:EN266))</f>
        <v>#DIV/0!</v>
      </c>
      <c r="EP266" s="330" t="e">
        <f>IF(SUM(EH266:EN266)&gt;'Datos Mes'!$B$21,SUM(EH266:EN266)-EO266,0)</f>
        <v>#DIV/0!</v>
      </c>
      <c r="EQ266" s="330"/>
      <c r="ER266" s="330" t="e">
        <f>LOOKUP(EO266/AL266,'Datos Mes'!$B$75:$B$82,'Datos Mes'!$C$75:$C$82)*EQ266</f>
        <v>#DIV/0!</v>
      </c>
      <c r="ES266" s="330">
        <f>'Datos Mes'!$B$25*$AQ266</f>
        <v>0</v>
      </c>
      <c r="ET266" s="330">
        <f>'Datos Mes'!$B$26*$AQ266</f>
        <v>0</v>
      </c>
      <c r="EU266" s="330">
        <f t="shared" si="428"/>
        <v>0</v>
      </c>
      <c r="EV266" s="331" t="e">
        <f t="shared" si="429"/>
        <v>#DIV/0!</v>
      </c>
      <c r="EW266" s="455" t="s">
        <v>244</v>
      </c>
      <c r="EX266" s="457"/>
      <c r="EY266" s="331" t="e">
        <f>'Datos Mes'!$B$28*EO266</f>
        <v>#DIV/0!</v>
      </c>
      <c r="EZ266" s="331" t="e">
        <f>IF(EX266*'Datos Mes'!$B$19-EY266&gt;0,EX266*'Datos Mes'!$B$19-EY266,0)</f>
        <v>#DIV/0!</v>
      </c>
      <c r="FA266" s="456" t="s">
        <v>233</v>
      </c>
      <c r="FB266" s="455" t="s">
        <v>245</v>
      </c>
      <c r="FC266" s="333"/>
      <c r="FD266" s="331" t="e">
        <f t="shared" si="430"/>
        <v>#DIV/0!</v>
      </c>
      <c r="FE266" s="331" t="e">
        <f>IF(SUM(EH266:EN266)&gt;'Datos Mes'!$B$22,'Datos Mes'!$B$22,SUM(EH266:EN266))</f>
        <v>#DIV/0!</v>
      </c>
      <c r="FF266" s="331" t="e">
        <f>FE266*'Datos Mes'!$B$30</f>
        <v>#DIV/0!</v>
      </c>
      <c r="FG266" s="331" t="e">
        <f t="shared" si="431"/>
        <v>#DIV/0!</v>
      </c>
      <c r="FH266" s="331" t="e">
        <f t="shared" si="432"/>
        <v>#DIV/0!</v>
      </c>
      <c r="FI266" s="334" t="e">
        <f>LOOKUP(FH266,'Datos Mes'!$B$54:$B$69,'Datos Mes'!$C$54:$C$69)</f>
        <v>#DIV/0!</v>
      </c>
      <c r="FJ266" s="331" t="e">
        <f>LOOKUP(FH266,'Datos Mes'!$B$54:$B$69,'Datos Mes'!$E$54:$E$69)</f>
        <v>#DIV/0!</v>
      </c>
      <c r="FK266" s="331" t="e">
        <f t="shared" si="433"/>
        <v>#DIV/0!</v>
      </c>
      <c r="FL266" s="331">
        <f t="shared" si="434"/>
        <v>0</v>
      </c>
      <c r="FM266" s="331">
        <f t="shared" si="435"/>
        <v>0</v>
      </c>
      <c r="FN266" s="331">
        <f t="shared" si="436"/>
        <v>0</v>
      </c>
      <c r="FO266" s="331" t="e">
        <f t="shared" si="437"/>
        <v>#DIV/0!</v>
      </c>
      <c r="FP266" s="331" t="e">
        <f t="shared" si="438"/>
        <v>#DIV/0!</v>
      </c>
      <c r="FQ266" s="335" t="e">
        <f t="shared" si="439"/>
        <v>#DIV/0!</v>
      </c>
      <c r="FS266" s="331" t="e">
        <f t="shared" si="440"/>
        <v>#DIV/0!</v>
      </c>
      <c r="FT266" s="331" t="e">
        <f>IF($FB266="Activo",LOOKUP($FA266,'Datos Mes'!$A$87:$A$92,'Datos Mes'!$C$87:$C$92),0)*$EO266</f>
        <v>#DIV/0!</v>
      </c>
      <c r="FU266" s="331" t="e">
        <f>IF($FB266="Activo",'Datos Mes'!$B$31,0)*$EO266</f>
        <v>#DIV/0!</v>
      </c>
      <c r="FV266" s="331" t="e">
        <f>'Datos Mes'!$B$32*$EO266</f>
        <v>#DIV/0!</v>
      </c>
      <c r="FW266" s="331" t="e">
        <f>'Datos Mes'!$D$28*$EO266</f>
        <v>#DIV/0!</v>
      </c>
      <c r="FX266" s="331" t="e">
        <f t="shared" si="441"/>
        <v>#DIV/0!</v>
      </c>
      <c r="FY266" s="331" t="e">
        <f t="shared" si="357"/>
        <v>#DIV/0!</v>
      </c>
      <c r="FZ266" s="331" t="e">
        <f t="shared" si="358"/>
        <v>#DIV/0!</v>
      </c>
      <c r="GA266" s="331">
        <f>(AS266+'Datos Mes'!B$24)*30/12</f>
        <v>9035.326086956522</v>
      </c>
      <c r="GB266" s="331" t="e">
        <f t="shared" si="442"/>
        <v>#DIV/0!</v>
      </c>
      <c r="GC266" s="331" t="e">
        <f t="shared" si="443"/>
        <v>#DIV/0!</v>
      </c>
      <c r="GD266" s="333" t="e">
        <f t="shared" si="444"/>
        <v>#DIV/0!</v>
      </c>
    </row>
    <row r="267" spans="1:186" s="329" customFormat="1" ht="15.75" customHeight="1">
      <c r="A267" s="421"/>
      <c r="B267" s="421"/>
      <c r="C267" s="311">
        <f t="shared" si="359"/>
        <v>0</v>
      </c>
      <c r="D267" s="429"/>
      <c r="E267" s="429"/>
      <c r="F267" s="429"/>
      <c r="G267" s="429"/>
      <c r="H267" s="429"/>
      <c r="I267" s="429"/>
      <c r="J267" s="429"/>
      <c r="K267" s="429"/>
      <c r="L267" s="429"/>
      <c r="M267" s="429"/>
      <c r="N267" s="429"/>
      <c r="O267" s="429"/>
      <c r="P267" s="429"/>
      <c r="Q267" s="429"/>
      <c r="R267" s="312"/>
      <c r="S267" s="430"/>
      <c r="T267" s="429"/>
      <c r="U267" s="429"/>
      <c r="V267" s="429"/>
      <c r="W267" s="429"/>
      <c r="X267" s="429"/>
      <c r="Y267" s="429"/>
      <c r="Z267" s="429"/>
      <c r="AA267" s="429"/>
      <c r="AB267" s="429"/>
      <c r="AC267" s="429"/>
      <c r="AD267" s="429"/>
      <c r="AE267" s="429"/>
      <c r="AF267" s="429"/>
      <c r="AG267" s="429"/>
      <c r="AH267" s="429"/>
      <c r="AI267" s="431"/>
      <c r="AJ267" s="328"/>
      <c r="AK267" s="314">
        <f t="shared" si="403"/>
        <v>0</v>
      </c>
      <c r="AL267" s="469">
        <f t="shared" si="404"/>
        <v>0</v>
      </c>
      <c r="AM267" s="469">
        <f t="shared" si="405"/>
        <v>0</v>
      </c>
      <c r="AN267" s="470">
        <f t="shared" si="406"/>
        <v>0</v>
      </c>
      <c r="AO267" s="469">
        <f t="shared" si="355"/>
        <v>0</v>
      </c>
      <c r="AP267" s="469">
        <f t="shared" si="356"/>
        <v>0</v>
      </c>
      <c r="AQ267" s="471">
        <f t="shared" si="407"/>
        <v>0</v>
      </c>
      <c r="AR267" s="472">
        <f t="shared" si="360"/>
        <v>0</v>
      </c>
      <c r="AS267" s="422"/>
      <c r="AT267" s="423">
        <f t="shared" si="408"/>
        <v>0</v>
      </c>
      <c r="AU267" s="422"/>
      <c r="AV267" s="315">
        <f t="shared" si="409"/>
        <v>0</v>
      </c>
      <c r="AW267" s="422"/>
      <c r="AX267" s="422"/>
      <c r="AY267" s="315">
        <f t="shared" si="410"/>
        <v>0</v>
      </c>
      <c r="AZ267" s="315">
        <f>(AQ267)*'Datos Mes'!$B$27+DB267</f>
        <v>0</v>
      </c>
      <c r="BA267" s="421"/>
      <c r="BB267" s="427"/>
      <c r="BC267" s="438"/>
      <c r="BF267" s="473"/>
      <c r="BG267" s="317">
        <f>(COUNTIF($D267:$AI267,"LL")+DL267)*(AS267-'Datos Mes'!$B$23)</f>
        <v>0</v>
      </c>
      <c r="BH267" s="474">
        <f t="shared" si="411"/>
        <v>0</v>
      </c>
      <c r="BI267" s="402"/>
      <c r="BJ267" s="403"/>
      <c r="BK267" s="403"/>
      <c r="BL267" s="403"/>
      <c r="BM267" s="403"/>
      <c r="BN267" s="403"/>
      <c r="BO267" s="403"/>
      <c r="BP267" s="403"/>
      <c r="BQ267" s="403"/>
      <c r="BR267" s="403"/>
      <c r="BS267" s="403"/>
      <c r="BT267" s="404"/>
      <c r="BU267" s="404"/>
      <c r="BV267" s="404"/>
      <c r="BW267" s="405"/>
      <c r="BX267" s="406"/>
      <c r="BY267" s="403"/>
      <c r="BZ267" s="403"/>
      <c r="CA267" s="407"/>
      <c r="CB267" s="407"/>
      <c r="CC267" s="408"/>
      <c r="CD267" s="408"/>
      <c r="CE267" s="408"/>
      <c r="CF267" s="408"/>
      <c r="CG267" s="408"/>
      <c r="CH267" s="407"/>
      <c r="CI267" s="407"/>
      <c r="CJ267" s="408"/>
      <c r="CK267" s="408"/>
      <c r="CL267" s="408"/>
      <c r="CM267" s="408"/>
      <c r="CN267" s="408"/>
      <c r="CO267" s="407"/>
      <c r="CP267" s="409"/>
      <c r="CQ267" s="410"/>
      <c r="CR267" s="411"/>
      <c r="CS267" s="410"/>
      <c r="CT267" s="410"/>
      <c r="CU267" s="410"/>
      <c r="CV267" s="410"/>
      <c r="CW267" s="410"/>
      <c r="CX267" s="404"/>
      <c r="CY267" s="404"/>
      <c r="CZ267" s="320">
        <f t="shared" si="412"/>
        <v>0</v>
      </c>
      <c r="DA267" s="321"/>
      <c r="DB267" s="414"/>
      <c r="DC267" s="322">
        <f t="shared" si="413"/>
        <v>0</v>
      </c>
      <c r="DD267" s="413"/>
      <c r="DE267" s="414"/>
      <c r="DF267" s="323">
        <f t="shared" si="414"/>
        <v>0</v>
      </c>
      <c r="DG267" s="323">
        <f t="shared" si="415"/>
        <v>0</v>
      </c>
      <c r="DH267" s="324">
        <f t="shared" si="416"/>
        <v>0</v>
      </c>
      <c r="DI267" s="325">
        <f t="shared" si="417"/>
        <v>0</v>
      </c>
      <c r="DJ267" s="177"/>
      <c r="DK267" s="315">
        <f t="shared" si="418"/>
        <v>0</v>
      </c>
      <c r="DL267" s="315">
        <f t="shared" si="419"/>
        <v>0</v>
      </c>
      <c r="DM267" s="315">
        <f t="shared" si="420"/>
        <v>0</v>
      </c>
      <c r="DN267" s="415"/>
      <c r="DO267" s="416"/>
      <c r="DP267" s="416"/>
      <c r="DQ267" s="416"/>
      <c r="DR267" s="417"/>
      <c r="DS267" s="416"/>
      <c r="DT267" s="416"/>
      <c r="DU267" s="416"/>
      <c r="DV267" s="418"/>
      <c r="DW267" s="416"/>
      <c r="DX267" s="416"/>
      <c r="DY267" s="419"/>
      <c r="DZ267" s="419"/>
      <c r="EA267" s="420"/>
      <c r="EB267" s="313"/>
      <c r="EC267" s="329" t="s">
        <v>133</v>
      </c>
      <c r="EF267" s="330">
        <f>'Datos Mes'!$B$23</f>
        <v>7000</v>
      </c>
      <c r="EG267" s="330">
        <f t="shared" si="421"/>
        <v>0</v>
      </c>
      <c r="EH267" s="330">
        <f t="shared" si="422"/>
        <v>0</v>
      </c>
      <c r="EI267" s="330" t="e">
        <f t="shared" si="423"/>
        <v>#DIV/0!</v>
      </c>
      <c r="EJ267" s="330" t="e">
        <f t="shared" si="424"/>
        <v>#DIV/0!</v>
      </c>
      <c r="EK267" s="330">
        <f t="shared" si="425"/>
        <v>0</v>
      </c>
      <c r="EL267" s="330">
        <f t="shared" si="426"/>
        <v>0</v>
      </c>
      <c r="EM267" s="330">
        <f t="shared" si="427"/>
        <v>0</v>
      </c>
      <c r="EN267" s="330">
        <f>'Datos Mes'!$B$24*AL267</f>
        <v>0</v>
      </c>
      <c r="EO267" s="330" t="e">
        <f>IF(SUM(EH267:EN267)&gt;'Datos Mes'!$B$21,'Datos Mes'!$B$21,SUM(EH267:EN267))</f>
        <v>#DIV/0!</v>
      </c>
      <c r="EP267" s="330" t="e">
        <f>IF(SUM(EH267:EN267)&gt;'Datos Mes'!$B$21,SUM(EH267:EN267)-EO267,0)</f>
        <v>#DIV/0!</v>
      </c>
      <c r="EQ267" s="330"/>
      <c r="ER267" s="330" t="e">
        <f>LOOKUP(EO267/AL267,'Datos Mes'!$B$75:$B$82,'Datos Mes'!$C$75:$C$82)*EQ267</f>
        <v>#DIV/0!</v>
      </c>
      <c r="ES267" s="330">
        <f>'Datos Mes'!$B$25*$AQ267</f>
        <v>0</v>
      </c>
      <c r="ET267" s="330">
        <f>'Datos Mes'!$B$26*$AQ267</f>
        <v>0</v>
      </c>
      <c r="EU267" s="330">
        <f t="shared" si="428"/>
        <v>0</v>
      </c>
      <c r="EV267" s="331" t="e">
        <f t="shared" si="429"/>
        <v>#DIV/0!</v>
      </c>
      <c r="EW267" s="455" t="s">
        <v>244</v>
      </c>
      <c r="EX267" s="457"/>
      <c r="EY267" s="331" t="e">
        <f>'Datos Mes'!$B$28*EO267</f>
        <v>#DIV/0!</v>
      </c>
      <c r="EZ267" s="331" t="e">
        <f>IF(EX267*'Datos Mes'!$B$19-EY267&gt;0,EX267*'Datos Mes'!$B$19-EY267,0)</f>
        <v>#DIV/0!</v>
      </c>
      <c r="FA267" s="456" t="s">
        <v>233</v>
      </c>
      <c r="FB267" s="455" t="s">
        <v>245</v>
      </c>
      <c r="FC267" s="333"/>
      <c r="FD267" s="331" t="e">
        <f t="shared" si="430"/>
        <v>#DIV/0!</v>
      </c>
      <c r="FE267" s="331" t="e">
        <f>IF(SUM(EH267:EN267)&gt;'Datos Mes'!$B$22,'Datos Mes'!$B$22,SUM(EH267:EN267))</f>
        <v>#DIV/0!</v>
      </c>
      <c r="FF267" s="331" t="e">
        <f>FE267*'Datos Mes'!$B$30</f>
        <v>#DIV/0!</v>
      </c>
      <c r="FG267" s="331" t="e">
        <f t="shared" si="431"/>
        <v>#DIV/0!</v>
      </c>
      <c r="FH267" s="331" t="e">
        <f t="shared" si="432"/>
        <v>#DIV/0!</v>
      </c>
      <c r="FI267" s="334" t="e">
        <f>LOOKUP(FH267,'Datos Mes'!$B$54:$B$69,'Datos Mes'!$C$54:$C$69)</f>
        <v>#DIV/0!</v>
      </c>
      <c r="FJ267" s="331" t="e">
        <f>LOOKUP(FH267,'Datos Mes'!$B$54:$B$69,'Datos Mes'!$E$54:$E$69)</f>
        <v>#DIV/0!</v>
      </c>
      <c r="FK267" s="331" t="e">
        <f t="shared" si="433"/>
        <v>#DIV/0!</v>
      </c>
      <c r="FL267" s="331">
        <f t="shared" si="434"/>
        <v>0</v>
      </c>
      <c r="FM267" s="331">
        <f t="shared" si="435"/>
        <v>0</v>
      </c>
      <c r="FN267" s="331">
        <f t="shared" si="436"/>
        <v>0</v>
      </c>
      <c r="FO267" s="331" t="e">
        <f t="shared" si="437"/>
        <v>#DIV/0!</v>
      </c>
      <c r="FP267" s="331" t="e">
        <f t="shared" si="438"/>
        <v>#DIV/0!</v>
      </c>
      <c r="FQ267" s="335" t="e">
        <f t="shared" si="439"/>
        <v>#DIV/0!</v>
      </c>
      <c r="FS267" s="331" t="e">
        <f t="shared" si="440"/>
        <v>#DIV/0!</v>
      </c>
      <c r="FT267" s="331" t="e">
        <f>IF($FB267="Activo",LOOKUP($FA267,'Datos Mes'!$A$87:$A$92,'Datos Mes'!$C$87:$C$92),0)*$EO267</f>
        <v>#DIV/0!</v>
      </c>
      <c r="FU267" s="331" t="e">
        <f>IF($FB267="Activo",'Datos Mes'!$B$31,0)*$EO267</f>
        <v>#DIV/0!</v>
      </c>
      <c r="FV267" s="331" t="e">
        <f>'Datos Mes'!$B$32*$EO267</f>
        <v>#DIV/0!</v>
      </c>
      <c r="FW267" s="331" t="e">
        <f>'Datos Mes'!$D$28*$EO267</f>
        <v>#DIV/0!</v>
      </c>
      <c r="FX267" s="331" t="e">
        <f t="shared" si="441"/>
        <v>#DIV/0!</v>
      </c>
      <c r="FY267" s="331" t="e">
        <f t="shared" si="357"/>
        <v>#DIV/0!</v>
      </c>
      <c r="FZ267" s="331" t="e">
        <f t="shared" si="358"/>
        <v>#DIV/0!</v>
      </c>
      <c r="GA267" s="331">
        <f>(AS267+'Datos Mes'!B$24)*30/12</f>
        <v>9035.326086956522</v>
      </c>
      <c r="GB267" s="331" t="e">
        <f t="shared" si="442"/>
        <v>#DIV/0!</v>
      </c>
      <c r="GC267" s="331" t="e">
        <f t="shared" si="443"/>
        <v>#DIV/0!</v>
      </c>
      <c r="GD267" s="333" t="e">
        <f t="shared" si="444"/>
        <v>#DIV/0!</v>
      </c>
    </row>
    <row r="268" spans="1:186" s="329" customFormat="1" ht="15.75" customHeight="1">
      <c r="A268" s="421"/>
      <c r="B268" s="421"/>
      <c r="C268" s="311">
        <f t="shared" si="359"/>
        <v>0</v>
      </c>
      <c r="D268" s="429"/>
      <c r="E268" s="429"/>
      <c r="F268" s="429"/>
      <c r="G268" s="429"/>
      <c r="H268" s="429"/>
      <c r="I268" s="429"/>
      <c r="J268" s="429"/>
      <c r="K268" s="429"/>
      <c r="L268" s="429"/>
      <c r="M268" s="429"/>
      <c r="N268" s="429"/>
      <c r="O268" s="429"/>
      <c r="P268" s="429"/>
      <c r="Q268" s="429"/>
      <c r="R268" s="312"/>
      <c r="S268" s="430"/>
      <c r="T268" s="429"/>
      <c r="U268" s="429"/>
      <c r="V268" s="429"/>
      <c r="W268" s="429"/>
      <c r="X268" s="429"/>
      <c r="Y268" s="429"/>
      <c r="Z268" s="429"/>
      <c r="AA268" s="429"/>
      <c r="AB268" s="429"/>
      <c r="AC268" s="429"/>
      <c r="AD268" s="429"/>
      <c r="AE268" s="429"/>
      <c r="AF268" s="429"/>
      <c r="AG268" s="429"/>
      <c r="AH268" s="429"/>
      <c r="AI268" s="431"/>
      <c r="AJ268" s="328"/>
      <c r="AK268" s="314">
        <f t="shared" si="403"/>
        <v>0</v>
      </c>
      <c r="AL268" s="469">
        <f t="shared" si="404"/>
        <v>0</v>
      </c>
      <c r="AM268" s="469">
        <f t="shared" si="405"/>
        <v>0</v>
      </c>
      <c r="AN268" s="470">
        <f t="shared" si="406"/>
        <v>0</v>
      </c>
      <c r="AO268" s="469">
        <f t="shared" ref="AO268:AO321" si="445">COUNTIF($D268:$AI268,"X")+COUNTIF($D268:$AI268,"LL")+COUNTIF($D268:$AK268,"P")+COUNTIF($D268:$AI268,"R")+COUNTIF($D268:$AI268,"F")+COUNTIF($D268:$AI268,"V")</f>
        <v>0</v>
      </c>
      <c r="AP268" s="469">
        <f t="shared" ref="AP268:AP321" si="446">COUNTIF($D268:$AI268,"X")+COUNTIF($D268:$AK268,"S")+COUNTIF($D268:$AI268,"LL")+COUNTIF($D268:$AK268,"P")+COUNTIF($D268:$AI268,"R")+COUNTIF($D268:$AI268,"F")</f>
        <v>0</v>
      </c>
      <c r="AQ268" s="471">
        <f t="shared" si="407"/>
        <v>0</v>
      </c>
      <c r="AR268" s="472">
        <f t="shared" si="360"/>
        <v>0</v>
      </c>
      <c r="AS268" s="422"/>
      <c r="AT268" s="423">
        <f t="shared" si="408"/>
        <v>0</v>
      </c>
      <c r="AU268" s="422"/>
      <c r="AV268" s="315">
        <f t="shared" si="409"/>
        <v>0</v>
      </c>
      <c r="AW268" s="422"/>
      <c r="AX268" s="422"/>
      <c r="AY268" s="315">
        <f t="shared" si="410"/>
        <v>0</v>
      </c>
      <c r="AZ268" s="315">
        <f>(AQ268)*'Datos Mes'!$B$27+DB268</f>
        <v>0</v>
      </c>
      <c r="BA268" s="421"/>
      <c r="BB268" s="427"/>
      <c r="BC268" s="438"/>
      <c r="BF268" s="473"/>
      <c r="BG268" s="317">
        <f>(COUNTIF($D268:$AI268,"LL")+DL268)*(AS268-'Datos Mes'!$B$23)</f>
        <v>0</v>
      </c>
      <c r="BH268" s="474">
        <f t="shared" si="411"/>
        <v>0</v>
      </c>
      <c r="BI268" s="402"/>
      <c r="BJ268" s="403"/>
      <c r="BK268" s="403"/>
      <c r="BL268" s="403"/>
      <c r="BM268" s="403"/>
      <c r="BN268" s="403"/>
      <c r="BO268" s="403"/>
      <c r="BP268" s="403"/>
      <c r="BQ268" s="403"/>
      <c r="BR268" s="403"/>
      <c r="BS268" s="403"/>
      <c r="BT268" s="404"/>
      <c r="BU268" s="404"/>
      <c r="BV268" s="404"/>
      <c r="BW268" s="405"/>
      <c r="BX268" s="406"/>
      <c r="BY268" s="403"/>
      <c r="BZ268" s="403"/>
      <c r="CA268" s="407"/>
      <c r="CB268" s="407"/>
      <c r="CC268" s="408"/>
      <c r="CD268" s="408"/>
      <c r="CE268" s="408"/>
      <c r="CF268" s="408"/>
      <c r="CG268" s="408"/>
      <c r="CH268" s="407"/>
      <c r="CI268" s="407"/>
      <c r="CJ268" s="408"/>
      <c r="CK268" s="408"/>
      <c r="CL268" s="408"/>
      <c r="CM268" s="408"/>
      <c r="CN268" s="408"/>
      <c r="CO268" s="407"/>
      <c r="CP268" s="409"/>
      <c r="CQ268" s="410"/>
      <c r="CR268" s="411"/>
      <c r="CS268" s="410"/>
      <c r="CT268" s="410"/>
      <c r="CU268" s="410"/>
      <c r="CV268" s="410"/>
      <c r="CW268" s="410"/>
      <c r="CX268" s="404"/>
      <c r="CY268" s="404"/>
      <c r="CZ268" s="320">
        <f t="shared" si="412"/>
        <v>0</v>
      </c>
      <c r="DA268" s="321"/>
      <c r="DB268" s="414"/>
      <c r="DC268" s="322">
        <f t="shared" si="413"/>
        <v>0</v>
      </c>
      <c r="DD268" s="413"/>
      <c r="DE268" s="414"/>
      <c r="DF268" s="323">
        <f t="shared" si="414"/>
        <v>0</v>
      </c>
      <c r="DG268" s="323">
        <f t="shared" si="415"/>
        <v>0</v>
      </c>
      <c r="DH268" s="324">
        <f t="shared" si="416"/>
        <v>0</v>
      </c>
      <c r="DI268" s="325">
        <f t="shared" si="417"/>
        <v>0</v>
      </c>
      <c r="DJ268" s="177"/>
      <c r="DK268" s="315">
        <f t="shared" si="418"/>
        <v>0</v>
      </c>
      <c r="DL268" s="315">
        <f t="shared" si="419"/>
        <v>0</v>
      </c>
      <c r="DM268" s="315">
        <f t="shared" si="420"/>
        <v>0</v>
      </c>
      <c r="DN268" s="415"/>
      <c r="DO268" s="416"/>
      <c r="DP268" s="416"/>
      <c r="DQ268" s="416"/>
      <c r="DR268" s="417"/>
      <c r="DS268" s="416"/>
      <c r="DT268" s="416"/>
      <c r="DU268" s="416"/>
      <c r="DV268" s="418"/>
      <c r="DW268" s="416"/>
      <c r="DX268" s="416"/>
      <c r="DY268" s="419"/>
      <c r="DZ268" s="419"/>
      <c r="EA268" s="420"/>
      <c r="EB268" s="313"/>
      <c r="EC268" s="329" t="s">
        <v>133</v>
      </c>
      <c r="EF268" s="330">
        <f>'Datos Mes'!$B$23</f>
        <v>7000</v>
      </c>
      <c r="EG268" s="330">
        <f t="shared" si="421"/>
        <v>0</v>
      </c>
      <c r="EH268" s="330">
        <f t="shared" si="422"/>
        <v>0</v>
      </c>
      <c r="EI268" s="330" t="e">
        <f t="shared" si="423"/>
        <v>#DIV/0!</v>
      </c>
      <c r="EJ268" s="330" t="e">
        <f t="shared" si="424"/>
        <v>#DIV/0!</v>
      </c>
      <c r="EK268" s="330">
        <f t="shared" si="425"/>
        <v>0</v>
      </c>
      <c r="EL268" s="330">
        <f t="shared" si="426"/>
        <v>0</v>
      </c>
      <c r="EM268" s="330">
        <f t="shared" si="427"/>
        <v>0</v>
      </c>
      <c r="EN268" s="330">
        <f>'Datos Mes'!$B$24*AL268</f>
        <v>0</v>
      </c>
      <c r="EO268" s="330" t="e">
        <f>IF(SUM(EH268:EN268)&gt;'Datos Mes'!$B$21,'Datos Mes'!$B$21,SUM(EH268:EN268))</f>
        <v>#DIV/0!</v>
      </c>
      <c r="EP268" s="330" t="e">
        <f>IF(SUM(EH268:EN268)&gt;'Datos Mes'!$B$21,SUM(EH268:EN268)-EO268,0)</f>
        <v>#DIV/0!</v>
      </c>
      <c r="EQ268" s="330"/>
      <c r="ER268" s="330" t="e">
        <f>LOOKUP(EO268/AL268,'Datos Mes'!$B$75:$B$82,'Datos Mes'!$C$75:$C$82)*EQ268</f>
        <v>#DIV/0!</v>
      </c>
      <c r="ES268" s="330">
        <f>'Datos Mes'!$B$25*$AQ268</f>
        <v>0</v>
      </c>
      <c r="ET268" s="330">
        <f>'Datos Mes'!$B$26*$AQ268</f>
        <v>0</v>
      </c>
      <c r="EU268" s="330">
        <f t="shared" si="428"/>
        <v>0</v>
      </c>
      <c r="EV268" s="331" t="e">
        <f t="shared" si="429"/>
        <v>#DIV/0!</v>
      </c>
      <c r="EW268" s="455" t="s">
        <v>244</v>
      </c>
      <c r="EX268" s="457"/>
      <c r="EY268" s="331" t="e">
        <f>'Datos Mes'!$B$28*EO268</f>
        <v>#DIV/0!</v>
      </c>
      <c r="EZ268" s="331" t="e">
        <f>IF(EX268*'Datos Mes'!$B$19-EY268&gt;0,EX268*'Datos Mes'!$B$19-EY268,0)</f>
        <v>#DIV/0!</v>
      </c>
      <c r="FA268" s="456" t="s">
        <v>233</v>
      </c>
      <c r="FB268" s="455" t="s">
        <v>245</v>
      </c>
      <c r="FC268" s="333"/>
      <c r="FD268" s="331" t="e">
        <f t="shared" si="430"/>
        <v>#DIV/0!</v>
      </c>
      <c r="FE268" s="331" t="e">
        <f>IF(SUM(EH268:EN268)&gt;'Datos Mes'!$B$22,'Datos Mes'!$B$22,SUM(EH268:EN268))</f>
        <v>#DIV/0!</v>
      </c>
      <c r="FF268" s="331" t="e">
        <f>FE268*'Datos Mes'!$B$30</f>
        <v>#DIV/0!</v>
      </c>
      <c r="FG268" s="331" t="e">
        <f t="shared" si="431"/>
        <v>#DIV/0!</v>
      </c>
      <c r="FH268" s="331" t="e">
        <f t="shared" si="432"/>
        <v>#DIV/0!</v>
      </c>
      <c r="FI268" s="334" t="e">
        <f>LOOKUP(FH268,'Datos Mes'!$B$54:$B$69,'Datos Mes'!$C$54:$C$69)</f>
        <v>#DIV/0!</v>
      </c>
      <c r="FJ268" s="331" t="e">
        <f>LOOKUP(FH268,'Datos Mes'!$B$54:$B$69,'Datos Mes'!$E$54:$E$69)</f>
        <v>#DIV/0!</v>
      </c>
      <c r="FK268" s="331" t="e">
        <f t="shared" si="433"/>
        <v>#DIV/0!</v>
      </c>
      <c r="FL268" s="331">
        <f t="shared" si="434"/>
        <v>0</v>
      </c>
      <c r="FM268" s="331">
        <f t="shared" si="435"/>
        <v>0</v>
      </c>
      <c r="FN268" s="331">
        <f t="shared" si="436"/>
        <v>0</v>
      </c>
      <c r="FO268" s="331" t="e">
        <f t="shared" si="437"/>
        <v>#DIV/0!</v>
      </c>
      <c r="FP268" s="331" t="e">
        <f t="shared" si="438"/>
        <v>#DIV/0!</v>
      </c>
      <c r="FQ268" s="335" t="e">
        <f t="shared" si="439"/>
        <v>#DIV/0!</v>
      </c>
      <c r="FS268" s="331" t="e">
        <f t="shared" si="440"/>
        <v>#DIV/0!</v>
      </c>
      <c r="FT268" s="331" t="e">
        <f>IF($FB268="Activo",LOOKUP($FA268,'Datos Mes'!$A$87:$A$92,'Datos Mes'!$C$87:$C$92),0)*$EO268</f>
        <v>#DIV/0!</v>
      </c>
      <c r="FU268" s="331" t="e">
        <f>IF($FB268="Activo",'Datos Mes'!$B$31,0)*$EO268</f>
        <v>#DIV/0!</v>
      </c>
      <c r="FV268" s="331" t="e">
        <f>'Datos Mes'!$B$32*$EO268</f>
        <v>#DIV/0!</v>
      </c>
      <c r="FW268" s="331" t="e">
        <f>'Datos Mes'!$D$28*$EO268</f>
        <v>#DIV/0!</v>
      </c>
      <c r="FX268" s="331" t="e">
        <f t="shared" si="441"/>
        <v>#DIV/0!</v>
      </c>
      <c r="FY268" s="331" t="e">
        <f t="shared" ref="FY268:FY321" si="447">$FX268/($AL268+$AN268)*1.75</f>
        <v>#DIV/0!</v>
      </c>
      <c r="FZ268" s="331" t="e">
        <f t="shared" ref="FZ268:FZ321" si="448">$FX268/($AL268+$AN268)*13/12</f>
        <v>#DIV/0!</v>
      </c>
      <c r="GA268" s="331">
        <f>(AS268+'Datos Mes'!B$24)*30/12</f>
        <v>9035.326086956522</v>
      </c>
      <c r="GB268" s="331" t="e">
        <f t="shared" si="442"/>
        <v>#DIV/0!</v>
      </c>
      <c r="GC268" s="331" t="e">
        <f t="shared" si="443"/>
        <v>#DIV/0!</v>
      </c>
      <c r="GD268" s="333" t="e">
        <f t="shared" si="444"/>
        <v>#DIV/0!</v>
      </c>
    </row>
    <row r="269" spans="1:186" s="329" customFormat="1" ht="15.75" customHeight="1">
      <c r="A269" s="421"/>
      <c r="B269" s="421"/>
      <c r="C269" s="311">
        <f t="shared" ref="C269:C321" si="449">DK269</f>
        <v>0</v>
      </c>
      <c r="D269" s="429"/>
      <c r="E269" s="429"/>
      <c r="F269" s="429"/>
      <c r="G269" s="429"/>
      <c r="H269" s="429"/>
      <c r="I269" s="429"/>
      <c r="J269" s="429"/>
      <c r="K269" s="429"/>
      <c r="L269" s="429"/>
      <c r="M269" s="429"/>
      <c r="N269" s="429"/>
      <c r="O269" s="429"/>
      <c r="P269" s="429"/>
      <c r="Q269" s="429"/>
      <c r="R269" s="312"/>
      <c r="S269" s="430"/>
      <c r="T269" s="429"/>
      <c r="U269" s="429"/>
      <c r="V269" s="429"/>
      <c r="W269" s="429"/>
      <c r="X269" s="429"/>
      <c r="Y269" s="429"/>
      <c r="Z269" s="429"/>
      <c r="AA269" s="429"/>
      <c r="AB269" s="429"/>
      <c r="AC269" s="429"/>
      <c r="AD269" s="429"/>
      <c r="AE269" s="429"/>
      <c r="AF269" s="429"/>
      <c r="AG269" s="429"/>
      <c r="AH269" s="429"/>
      <c r="AI269" s="431"/>
      <c r="AJ269" s="328"/>
      <c r="AK269" s="314">
        <f t="shared" si="403"/>
        <v>0</v>
      </c>
      <c r="AL269" s="469">
        <f t="shared" si="404"/>
        <v>0</v>
      </c>
      <c r="AM269" s="469">
        <f t="shared" si="405"/>
        <v>0</v>
      </c>
      <c r="AN269" s="470">
        <f t="shared" si="406"/>
        <v>0</v>
      </c>
      <c r="AO269" s="469">
        <f t="shared" si="445"/>
        <v>0</v>
      </c>
      <c r="AP269" s="469">
        <f t="shared" si="446"/>
        <v>0</v>
      </c>
      <c r="AQ269" s="471">
        <f t="shared" si="407"/>
        <v>0</v>
      </c>
      <c r="AR269" s="472">
        <f t="shared" ref="AR269:AR321" si="450">AQ269</f>
        <v>0</v>
      </c>
      <c r="AS269" s="422"/>
      <c r="AT269" s="423">
        <f t="shared" si="408"/>
        <v>0</v>
      </c>
      <c r="AU269" s="422"/>
      <c r="AV269" s="315">
        <f t="shared" si="409"/>
        <v>0</v>
      </c>
      <c r="AW269" s="422"/>
      <c r="AX269" s="422"/>
      <c r="AY269" s="315">
        <f t="shared" si="410"/>
        <v>0</v>
      </c>
      <c r="AZ269" s="315">
        <f>(AQ269)*'Datos Mes'!$B$27+DB269</f>
        <v>0</v>
      </c>
      <c r="BA269" s="421"/>
      <c r="BB269" s="427"/>
      <c r="BC269" s="438"/>
      <c r="BF269" s="473"/>
      <c r="BG269" s="317">
        <f>(COUNTIF($D269:$AI269,"LL")+DL269)*(AS269-'Datos Mes'!$B$23)</f>
        <v>0</v>
      </c>
      <c r="BH269" s="474">
        <f t="shared" si="411"/>
        <v>0</v>
      </c>
      <c r="BI269" s="402"/>
      <c r="BJ269" s="403"/>
      <c r="BK269" s="403"/>
      <c r="BL269" s="403"/>
      <c r="BM269" s="403"/>
      <c r="BN269" s="403"/>
      <c r="BO269" s="403"/>
      <c r="BP269" s="403"/>
      <c r="BQ269" s="403"/>
      <c r="BR269" s="403"/>
      <c r="BS269" s="403"/>
      <c r="BT269" s="404"/>
      <c r="BU269" s="404"/>
      <c r="BV269" s="404"/>
      <c r="BW269" s="405"/>
      <c r="BX269" s="406"/>
      <c r="BY269" s="403"/>
      <c r="BZ269" s="403"/>
      <c r="CA269" s="407"/>
      <c r="CB269" s="407"/>
      <c r="CC269" s="408"/>
      <c r="CD269" s="408"/>
      <c r="CE269" s="408"/>
      <c r="CF269" s="408"/>
      <c r="CG269" s="408"/>
      <c r="CH269" s="407"/>
      <c r="CI269" s="407"/>
      <c r="CJ269" s="408"/>
      <c r="CK269" s="408"/>
      <c r="CL269" s="408"/>
      <c r="CM269" s="408"/>
      <c r="CN269" s="408"/>
      <c r="CO269" s="407"/>
      <c r="CP269" s="409"/>
      <c r="CQ269" s="410"/>
      <c r="CR269" s="411"/>
      <c r="CS269" s="410"/>
      <c r="CT269" s="410"/>
      <c r="CU269" s="410"/>
      <c r="CV269" s="410"/>
      <c r="CW269" s="410"/>
      <c r="CX269" s="404"/>
      <c r="CY269" s="404"/>
      <c r="CZ269" s="320">
        <f t="shared" si="412"/>
        <v>0</v>
      </c>
      <c r="DA269" s="321"/>
      <c r="DB269" s="414"/>
      <c r="DC269" s="322">
        <f t="shared" si="413"/>
        <v>0</v>
      </c>
      <c r="DD269" s="413"/>
      <c r="DE269" s="414"/>
      <c r="DF269" s="323">
        <f t="shared" si="414"/>
        <v>0</v>
      </c>
      <c r="DG269" s="323">
        <f t="shared" si="415"/>
        <v>0</v>
      </c>
      <c r="DH269" s="324">
        <f t="shared" si="416"/>
        <v>0</v>
      </c>
      <c r="DI269" s="325">
        <f t="shared" si="417"/>
        <v>0</v>
      </c>
      <c r="DJ269" s="177"/>
      <c r="DK269" s="315">
        <f t="shared" si="418"/>
        <v>0</v>
      </c>
      <c r="DL269" s="315">
        <f t="shared" si="419"/>
        <v>0</v>
      </c>
      <c r="DM269" s="315">
        <f t="shared" si="420"/>
        <v>0</v>
      </c>
      <c r="DN269" s="415"/>
      <c r="DO269" s="416"/>
      <c r="DP269" s="416"/>
      <c r="DQ269" s="416"/>
      <c r="DR269" s="417"/>
      <c r="DS269" s="416"/>
      <c r="DT269" s="416"/>
      <c r="DU269" s="416"/>
      <c r="DV269" s="418"/>
      <c r="DW269" s="416"/>
      <c r="DX269" s="416"/>
      <c r="DY269" s="419"/>
      <c r="DZ269" s="419"/>
      <c r="EA269" s="420"/>
      <c r="EB269" s="313"/>
      <c r="EC269" s="329" t="s">
        <v>133</v>
      </c>
      <c r="EF269" s="330">
        <f>'Datos Mes'!$B$23</f>
        <v>7000</v>
      </c>
      <c r="EG269" s="330">
        <f t="shared" si="421"/>
        <v>0</v>
      </c>
      <c r="EH269" s="330">
        <f t="shared" si="422"/>
        <v>0</v>
      </c>
      <c r="EI269" s="330" t="e">
        <f t="shared" si="423"/>
        <v>#DIV/0!</v>
      </c>
      <c r="EJ269" s="330" t="e">
        <f t="shared" si="424"/>
        <v>#DIV/0!</v>
      </c>
      <c r="EK269" s="330">
        <f t="shared" si="425"/>
        <v>0</v>
      </c>
      <c r="EL269" s="330">
        <f t="shared" si="426"/>
        <v>0</v>
      </c>
      <c r="EM269" s="330">
        <f t="shared" si="427"/>
        <v>0</v>
      </c>
      <c r="EN269" s="330">
        <f>'Datos Mes'!$B$24*AL269</f>
        <v>0</v>
      </c>
      <c r="EO269" s="330" t="e">
        <f>IF(SUM(EH269:EN269)&gt;'Datos Mes'!$B$21,'Datos Mes'!$B$21,SUM(EH269:EN269))</f>
        <v>#DIV/0!</v>
      </c>
      <c r="EP269" s="330" t="e">
        <f>IF(SUM(EH269:EN269)&gt;'Datos Mes'!$B$21,SUM(EH269:EN269)-EO269,0)</f>
        <v>#DIV/0!</v>
      </c>
      <c r="EQ269" s="330"/>
      <c r="ER269" s="330" t="e">
        <f>LOOKUP(EO269/AL269,'Datos Mes'!$B$75:$B$82,'Datos Mes'!$C$75:$C$82)*EQ269</f>
        <v>#DIV/0!</v>
      </c>
      <c r="ES269" s="330">
        <f>'Datos Mes'!$B$25*$AQ269</f>
        <v>0</v>
      </c>
      <c r="ET269" s="330">
        <f>'Datos Mes'!$B$26*$AQ269</f>
        <v>0</v>
      </c>
      <c r="EU269" s="330">
        <f t="shared" si="428"/>
        <v>0</v>
      </c>
      <c r="EV269" s="331" t="e">
        <f t="shared" si="429"/>
        <v>#DIV/0!</v>
      </c>
      <c r="EW269" s="455" t="s">
        <v>244</v>
      </c>
      <c r="EX269" s="457"/>
      <c r="EY269" s="331" t="e">
        <f>'Datos Mes'!$B$28*EO269</f>
        <v>#DIV/0!</v>
      </c>
      <c r="EZ269" s="331" t="e">
        <f>IF(EX269*'Datos Mes'!$B$19-EY269&gt;0,EX269*'Datos Mes'!$B$19-EY269,0)</f>
        <v>#DIV/0!</v>
      </c>
      <c r="FA269" s="456" t="s">
        <v>233</v>
      </c>
      <c r="FB269" s="455" t="s">
        <v>245</v>
      </c>
      <c r="FC269" s="333"/>
      <c r="FD269" s="331" t="e">
        <f t="shared" si="430"/>
        <v>#DIV/0!</v>
      </c>
      <c r="FE269" s="331" t="e">
        <f>IF(SUM(EH269:EN269)&gt;'Datos Mes'!$B$22,'Datos Mes'!$B$22,SUM(EH269:EN269))</f>
        <v>#DIV/0!</v>
      </c>
      <c r="FF269" s="331" t="e">
        <f>FE269*'Datos Mes'!$B$30</f>
        <v>#DIV/0!</v>
      </c>
      <c r="FG269" s="331" t="e">
        <f t="shared" si="431"/>
        <v>#DIV/0!</v>
      </c>
      <c r="FH269" s="331" t="e">
        <f t="shared" si="432"/>
        <v>#DIV/0!</v>
      </c>
      <c r="FI269" s="334" t="e">
        <f>LOOKUP(FH269,'Datos Mes'!$B$54:$B$69,'Datos Mes'!$C$54:$C$69)</f>
        <v>#DIV/0!</v>
      </c>
      <c r="FJ269" s="331" t="e">
        <f>LOOKUP(FH269,'Datos Mes'!$B$54:$B$69,'Datos Mes'!$E$54:$E$69)</f>
        <v>#DIV/0!</v>
      </c>
      <c r="FK269" s="331" t="e">
        <f t="shared" si="433"/>
        <v>#DIV/0!</v>
      </c>
      <c r="FL269" s="331">
        <f t="shared" si="434"/>
        <v>0</v>
      </c>
      <c r="FM269" s="331">
        <f t="shared" si="435"/>
        <v>0</v>
      </c>
      <c r="FN269" s="331">
        <f t="shared" si="436"/>
        <v>0</v>
      </c>
      <c r="FO269" s="331" t="e">
        <f t="shared" si="437"/>
        <v>#DIV/0!</v>
      </c>
      <c r="FP269" s="331" t="e">
        <f t="shared" si="438"/>
        <v>#DIV/0!</v>
      </c>
      <c r="FQ269" s="335" t="e">
        <f t="shared" si="439"/>
        <v>#DIV/0!</v>
      </c>
      <c r="FS269" s="331" t="e">
        <f t="shared" si="440"/>
        <v>#DIV/0!</v>
      </c>
      <c r="FT269" s="331" t="e">
        <f>IF($FB269="Activo",LOOKUP($FA269,'Datos Mes'!$A$87:$A$92,'Datos Mes'!$C$87:$C$92),0)*$EO269</f>
        <v>#DIV/0!</v>
      </c>
      <c r="FU269" s="331" t="e">
        <f>IF($FB269="Activo",'Datos Mes'!$B$31,0)*$EO269</f>
        <v>#DIV/0!</v>
      </c>
      <c r="FV269" s="331" t="e">
        <f>'Datos Mes'!$B$32*$EO269</f>
        <v>#DIV/0!</v>
      </c>
      <c r="FW269" s="331" t="e">
        <f>'Datos Mes'!$D$28*$EO269</f>
        <v>#DIV/0!</v>
      </c>
      <c r="FX269" s="331" t="e">
        <f t="shared" si="441"/>
        <v>#DIV/0!</v>
      </c>
      <c r="FY269" s="331" t="e">
        <f t="shared" si="447"/>
        <v>#DIV/0!</v>
      </c>
      <c r="FZ269" s="331" t="e">
        <f t="shared" si="448"/>
        <v>#DIV/0!</v>
      </c>
      <c r="GA269" s="331">
        <f>(AS269+'Datos Mes'!B$24)*30/12</f>
        <v>9035.326086956522</v>
      </c>
      <c r="GB269" s="331" t="e">
        <f t="shared" si="442"/>
        <v>#DIV/0!</v>
      </c>
      <c r="GC269" s="331" t="e">
        <f t="shared" si="443"/>
        <v>#DIV/0!</v>
      </c>
      <c r="GD269" s="333" t="e">
        <f t="shared" si="444"/>
        <v>#DIV/0!</v>
      </c>
    </row>
    <row r="270" spans="1:186" s="329" customFormat="1" ht="15.75" customHeight="1">
      <c r="A270" s="421"/>
      <c r="B270" s="421"/>
      <c r="C270" s="311">
        <f t="shared" si="449"/>
        <v>0</v>
      </c>
      <c r="D270" s="429"/>
      <c r="E270" s="429"/>
      <c r="F270" s="429"/>
      <c r="G270" s="429"/>
      <c r="H270" s="429"/>
      <c r="I270" s="429"/>
      <c r="J270" s="429"/>
      <c r="K270" s="429"/>
      <c r="L270" s="429"/>
      <c r="M270" s="429"/>
      <c r="N270" s="429"/>
      <c r="O270" s="429"/>
      <c r="P270" s="429"/>
      <c r="Q270" s="429"/>
      <c r="R270" s="312"/>
      <c r="S270" s="430"/>
      <c r="T270" s="429"/>
      <c r="U270" s="429"/>
      <c r="V270" s="429"/>
      <c r="W270" s="429"/>
      <c r="X270" s="429"/>
      <c r="Y270" s="429"/>
      <c r="Z270" s="429"/>
      <c r="AA270" s="429"/>
      <c r="AB270" s="429"/>
      <c r="AC270" s="429"/>
      <c r="AD270" s="429"/>
      <c r="AE270" s="429"/>
      <c r="AF270" s="429"/>
      <c r="AG270" s="429"/>
      <c r="AH270" s="429"/>
      <c r="AI270" s="431"/>
      <c r="AJ270" s="328"/>
      <c r="AK270" s="314">
        <f t="shared" si="403"/>
        <v>0</v>
      </c>
      <c r="AL270" s="469">
        <f t="shared" si="404"/>
        <v>0</v>
      </c>
      <c r="AM270" s="469">
        <f t="shared" si="405"/>
        <v>0</v>
      </c>
      <c r="AN270" s="470">
        <f t="shared" si="406"/>
        <v>0</v>
      </c>
      <c r="AO270" s="469">
        <f t="shared" si="445"/>
        <v>0</v>
      </c>
      <c r="AP270" s="469">
        <f t="shared" si="446"/>
        <v>0</v>
      </c>
      <c r="AQ270" s="471">
        <f t="shared" si="407"/>
        <v>0</v>
      </c>
      <c r="AR270" s="472">
        <f t="shared" si="450"/>
        <v>0</v>
      </c>
      <c r="AS270" s="422"/>
      <c r="AT270" s="423">
        <f t="shared" si="408"/>
        <v>0</v>
      </c>
      <c r="AU270" s="422"/>
      <c r="AV270" s="315">
        <f t="shared" si="409"/>
        <v>0</v>
      </c>
      <c r="AW270" s="422"/>
      <c r="AX270" s="422"/>
      <c r="AY270" s="315">
        <f t="shared" si="410"/>
        <v>0</v>
      </c>
      <c r="AZ270" s="315">
        <f>(AQ270)*'Datos Mes'!$B$27+DB270</f>
        <v>0</v>
      </c>
      <c r="BA270" s="421"/>
      <c r="BB270" s="427"/>
      <c r="BC270" s="438"/>
      <c r="BF270" s="473"/>
      <c r="BG270" s="317">
        <f>(COUNTIF($D270:$AI270,"LL")+DL270)*(AS270-'Datos Mes'!$B$23)</f>
        <v>0</v>
      </c>
      <c r="BH270" s="474">
        <f t="shared" si="411"/>
        <v>0</v>
      </c>
      <c r="BI270" s="402"/>
      <c r="BJ270" s="403"/>
      <c r="BK270" s="403"/>
      <c r="BL270" s="403"/>
      <c r="BM270" s="403"/>
      <c r="BN270" s="403"/>
      <c r="BO270" s="403"/>
      <c r="BP270" s="403"/>
      <c r="BQ270" s="403"/>
      <c r="BR270" s="403"/>
      <c r="BS270" s="403"/>
      <c r="BT270" s="404"/>
      <c r="BU270" s="404"/>
      <c r="BV270" s="404"/>
      <c r="BW270" s="405"/>
      <c r="BX270" s="406"/>
      <c r="BY270" s="403"/>
      <c r="BZ270" s="403"/>
      <c r="CA270" s="407"/>
      <c r="CB270" s="407"/>
      <c r="CC270" s="408"/>
      <c r="CD270" s="408"/>
      <c r="CE270" s="408"/>
      <c r="CF270" s="408"/>
      <c r="CG270" s="408"/>
      <c r="CH270" s="407"/>
      <c r="CI270" s="407"/>
      <c r="CJ270" s="408"/>
      <c r="CK270" s="408"/>
      <c r="CL270" s="408"/>
      <c r="CM270" s="408"/>
      <c r="CN270" s="408"/>
      <c r="CO270" s="407"/>
      <c r="CP270" s="409"/>
      <c r="CQ270" s="410"/>
      <c r="CR270" s="411"/>
      <c r="CS270" s="410"/>
      <c r="CT270" s="410"/>
      <c r="CU270" s="410"/>
      <c r="CV270" s="410"/>
      <c r="CW270" s="410"/>
      <c r="CX270" s="404"/>
      <c r="CY270" s="404"/>
      <c r="CZ270" s="320">
        <f t="shared" si="412"/>
        <v>0</v>
      </c>
      <c r="DA270" s="321"/>
      <c r="DB270" s="414"/>
      <c r="DC270" s="322">
        <f t="shared" si="413"/>
        <v>0</v>
      </c>
      <c r="DD270" s="413"/>
      <c r="DE270" s="414"/>
      <c r="DF270" s="323">
        <f t="shared" si="414"/>
        <v>0</v>
      </c>
      <c r="DG270" s="323">
        <f t="shared" si="415"/>
        <v>0</v>
      </c>
      <c r="DH270" s="324">
        <f t="shared" si="416"/>
        <v>0</v>
      </c>
      <c r="DI270" s="325">
        <f t="shared" si="417"/>
        <v>0</v>
      </c>
      <c r="DJ270" s="177"/>
      <c r="DK270" s="315">
        <f t="shared" si="418"/>
        <v>0</v>
      </c>
      <c r="DL270" s="315">
        <f t="shared" si="419"/>
        <v>0</v>
      </c>
      <c r="DM270" s="315">
        <f t="shared" si="420"/>
        <v>0</v>
      </c>
      <c r="DN270" s="415"/>
      <c r="DO270" s="416"/>
      <c r="DP270" s="416"/>
      <c r="DQ270" s="416"/>
      <c r="DR270" s="417"/>
      <c r="DS270" s="416"/>
      <c r="DT270" s="416"/>
      <c r="DU270" s="416"/>
      <c r="DV270" s="418"/>
      <c r="DW270" s="416"/>
      <c r="DX270" s="416"/>
      <c r="DY270" s="419"/>
      <c r="DZ270" s="419"/>
      <c r="EA270" s="420"/>
      <c r="EB270" s="313"/>
      <c r="EC270" s="329" t="s">
        <v>133</v>
      </c>
      <c r="EF270" s="330">
        <f>'Datos Mes'!$B$23</f>
        <v>7000</v>
      </c>
      <c r="EG270" s="330">
        <f t="shared" si="421"/>
        <v>0</v>
      </c>
      <c r="EH270" s="330">
        <f t="shared" si="422"/>
        <v>0</v>
      </c>
      <c r="EI270" s="330" t="e">
        <f t="shared" si="423"/>
        <v>#DIV/0!</v>
      </c>
      <c r="EJ270" s="330" t="e">
        <f t="shared" si="424"/>
        <v>#DIV/0!</v>
      </c>
      <c r="EK270" s="330">
        <f t="shared" si="425"/>
        <v>0</v>
      </c>
      <c r="EL270" s="330">
        <f t="shared" si="426"/>
        <v>0</v>
      </c>
      <c r="EM270" s="330">
        <f t="shared" si="427"/>
        <v>0</v>
      </c>
      <c r="EN270" s="330">
        <f>'Datos Mes'!$B$24*AL270</f>
        <v>0</v>
      </c>
      <c r="EO270" s="330" t="e">
        <f>IF(SUM(EH270:EN270)&gt;'Datos Mes'!$B$21,'Datos Mes'!$B$21,SUM(EH270:EN270))</f>
        <v>#DIV/0!</v>
      </c>
      <c r="EP270" s="330" t="e">
        <f>IF(SUM(EH270:EN270)&gt;'Datos Mes'!$B$21,SUM(EH270:EN270)-EO270,0)</f>
        <v>#DIV/0!</v>
      </c>
      <c r="EQ270" s="330"/>
      <c r="ER270" s="330" t="e">
        <f>LOOKUP(EO270/AL270,'Datos Mes'!$B$75:$B$82,'Datos Mes'!$C$75:$C$82)*EQ270</f>
        <v>#DIV/0!</v>
      </c>
      <c r="ES270" s="330">
        <f>'Datos Mes'!$B$25*$AQ270</f>
        <v>0</v>
      </c>
      <c r="ET270" s="330">
        <f>'Datos Mes'!$B$26*$AQ270</f>
        <v>0</v>
      </c>
      <c r="EU270" s="330">
        <f t="shared" si="428"/>
        <v>0</v>
      </c>
      <c r="EV270" s="331" t="e">
        <f t="shared" si="429"/>
        <v>#DIV/0!</v>
      </c>
      <c r="EW270" s="455" t="s">
        <v>244</v>
      </c>
      <c r="EX270" s="457"/>
      <c r="EY270" s="331" t="e">
        <f>'Datos Mes'!$B$28*EO270</f>
        <v>#DIV/0!</v>
      </c>
      <c r="EZ270" s="331" t="e">
        <f>IF(EX270*'Datos Mes'!$B$19-EY270&gt;0,EX270*'Datos Mes'!$B$19-EY270,0)</f>
        <v>#DIV/0!</v>
      </c>
      <c r="FA270" s="456" t="s">
        <v>233</v>
      </c>
      <c r="FB270" s="455" t="s">
        <v>245</v>
      </c>
      <c r="FC270" s="333"/>
      <c r="FD270" s="331" t="e">
        <f t="shared" si="430"/>
        <v>#DIV/0!</v>
      </c>
      <c r="FE270" s="331" t="e">
        <f>IF(SUM(EH270:EN270)&gt;'Datos Mes'!$B$22,'Datos Mes'!$B$22,SUM(EH270:EN270))</f>
        <v>#DIV/0!</v>
      </c>
      <c r="FF270" s="331" t="e">
        <f>FE270*'Datos Mes'!$B$30</f>
        <v>#DIV/0!</v>
      </c>
      <c r="FG270" s="331" t="e">
        <f t="shared" si="431"/>
        <v>#DIV/0!</v>
      </c>
      <c r="FH270" s="331" t="e">
        <f t="shared" si="432"/>
        <v>#DIV/0!</v>
      </c>
      <c r="FI270" s="334" t="e">
        <f>LOOKUP(FH270,'Datos Mes'!$B$54:$B$69,'Datos Mes'!$C$54:$C$69)</f>
        <v>#DIV/0!</v>
      </c>
      <c r="FJ270" s="331" t="e">
        <f>LOOKUP(FH270,'Datos Mes'!$B$54:$B$69,'Datos Mes'!$E$54:$E$69)</f>
        <v>#DIV/0!</v>
      </c>
      <c r="FK270" s="331" t="e">
        <f t="shared" si="433"/>
        <v>#DIV/0!</v>
      </c>
      <c r="FL270" s="331">
        <f t="shared" si="434"/>
        <v>0</v>
      </c>
      <c r="FM270" s="331">
        <f t="shared" si="435"/>
        <v>0</v>
      </c>
      <c r="FN270" s="331">
        <f t="shared" si="436"/>
        <v>0</v>
      </c>
      <c r="FO270" s="331" t="e">
        <f t="shared" si="437"/>
        <v>#DIV/0!</v>
      </c>
      <c r="FP270" s="331" t="e">
        <f t="shared" si="438"/>
        <v>#DIV/0!</v>
      </c>
      <c r="FQ270" s="335" t="e">
        <f t="shared" si="439"/>
        <v>#DIV/0!</v>
      </c>
      <c r="FS270" s="331" t="e">
        <f t="shared" si="440"/>
        <v>#DIV/0!</v>
      </c>
      <c r="FT270" s="331" t="e">
        <f>IF($FB270="Activo",LOOKUP($FA270,'Datos Mes'!$A$87:$A$92,'Datos Mes'!$C$87:$C$92),0)*$EO270</f>
        <v>#DIV/0!</v>
      </c>
      <c r="FU270" s="331" t="e">
        <f>IF($FB270="Activo",'Datos Mes'!$B$31,0)*$EO270</f>
        <v>#DIV/0!</v>
      </c>
      <c r="FV270" s="331" t="e">
        <f>'Datos Mes'!$B$32*$EO270</f>
        <v>#DIV/0!</v>
      </c>
      <c r="FW270" s="331" t="e">
        <f>'Datos Mes'!$D$28*$EO270</f>
        <v>#DIV/0!</v>
      </c>
      <c r="FX270" s="331" t="e">
        <f t="shared" si="441"/>
        <v>#DIV/0!</v>
      </c>
      <c r="FY270" s="331" t="e">
        <f t="shared" si="447"/>
        <v>#DIV/0!</v>
      </c>
      <c r="FZ270" s="331" t="e">
        <f t="shared" si="448"/>
        <v>#DIV/0!</v>
      </c>
      <c r="GA270" s="331">
        <f>(AS270+'Datos Mes'!B$24)*30/12</f>
        <v>9035.326086956522</v>
      </c>
      <c r="GB270" s="331" t="e">
        <f t="shared" si="442"/>
        <v>#DIV/0!</v>
      </c>
      <c r="GC270" s="331" t="e">
        <f t="shared" si="443"/>
        <v>#DIV/0!</v>
      </c>
      <c r="GD270" s="333" t="e">
        <f t="shared" si="444"/>
        <v>#DIV/0!</v>
      </c>
    </row>
    <row r="271" spans="1:186" s="329" customFormat="1" ht="15.75" customHeight="1">
      <c r="A271" s="421"/>
      <c r="B271" s="421"/>
      <c r="C271" s="311">
        <f t="shared" si="449"/>
        <v>0</v>
      </c>
      <c r="D271" s="429"/>
      <c r="E271" s="429"/>
      <c r="F271" s="429"/>
      <c r="G271" s="429"/>
      <c r="H271" s="429"/>
      <c r="I271" s="429"/>
      <c r="J271" s="429"/>
      <c r="K271" s="429"/>
      <c r="L271" s="429"/>
      <c r="M271" s="429"/>
      <c r="N271" s="429"/>
      <c r="O271" s="429"/>
      <c r="P271" s="429"/>
      <c r="Q271" s="429"/>
      <c r="R271" s="312"/>
      <c r="S271" s="430"/>
      <c r="T271" s="429"/>
      <c r="U271" s="429"/>
      <c r="V271" s="429"/>
      <c r="W271" s="429"/>
      <c r="X271" s="429"/>
      <c r="Y271" s="429"/>
      <c r="Z271" s="429"/>
      <c r="AA271" s="429"/>
      <c r="AB271" s="429"/>
      <c r="AC271" s="429"/>
      <c r="AD271" s="429"/>
      <c r="AE271" s="429"/>
      <c r="AF271" s="429"/>
      <c r="AG271" s="429"/>
      <c r="AH271" s="429"/>
      <c r="AI271" s="431"/>
      <c r="AJ271" s="328"/>
      <c r="AK271" s="314">
        <f t="shared" si="403"/>
        <v>0</v>
      </c>
      <c r="AL271" s="469">
        <f t="shared" si="404"/>
        <v>0</v>
      </c>
      <c r="AM271" s="469">
        <f t="shared" si="405"/>
        <v>0</v>
      </c>
      <c r="AN271" s="470">
        <f t="shared" si="406"/>
        <v>0</v>
      </c>
      <c r="AO271" s="469">
        <f t="shared" si="445"/>
        <v>0</v>
      </c>
      <c r="AP271" s="469">
        <f t="shared" si="446"/>
        <v>0</v>
      </c>
      <c r="AQ271" s="471">
        <f t="shared" si="407"/>
        <v>0</v>
      </c>
      <c r="AR271" s="472">
        <f t="shared" si="450"/>
        <v>0</v>
      </c>
      <c r="AS271" s="422"/>
      <c r="AT271" s="423">
        <f t="shared" si="408"/>
        <v>0</v>
      </c>
      <c r="AU271" s="422"/>
      <c r="AV271" s="315">
        <f t="shared" si="409"/>
        <v>0</v>
      </c>
      <c r="AW271" s="422"/>
      <c r="AX271" s="422"/>
      <c r="AY271" s="315">
        <f t="shared" si="410"/>
        <v>0</v>
      </c>
      <c r="AZ271" s="315">
        <f>(AQ271)*'Datos Mes'!$B$27+DB271</f>
        <v>0</v>
      </c>
      <c r="BA271" s="421"/>
      <c r="BB271" s="427"/>
      <c r="BC271" s="438"/>
      <c r="BF271" s="473"/>
      <c r="BG271" s="317">
        <f>(COUNTIF($D271:$AI271,"LL")+DL271)*(AS271-'Datos Mes'!$B$23)</f>
        <v>0</v>
      </c>
      <c r="BH271" s="474">
        <f t="shared" si="411"/>
        <v>0</v>
      </c>
      <c r="BI271" s="402"/>
      <c r="BJ271" s="403"/>
      <c r="BK271" s="403"/>
      <c r="BL271" s="403"/>
      <c r="BM271" s="403"/>
      <c r="BN271" s="403"/>
      <c r="BO271" s="403"/>
      <c r="BP271" s="403"/>
      <c r="BQ271" s="403"/>
      <c r="BR271" s="403"/>
      <c r="BS271" s="403"/>
      <c r="BT271" s="404"/>
      <c r="BU271" s="404"/>
      <c r="BV271" s="404"/>
      <c r="BW271" s="405"/>
      <c r="BX271" s="406"/>
      <c r="BY271" s="403"/>
      <c r="BZ271" s="403"/>
      <c r="CA271" s="407"/>
      <c r="CB271" s="407"/>
      <c r="CC271" s="408"/>
      <c r="CD271" s="408"/>
      <c r="CE271" s="408"/>
      <c r="CF271" s="408"/>
      <c r="CG271" s="408"/>
      <c r="CH271" s="407"/>
      <c r="CI271" s="407"/>
      <c r="CJ271" s="408"/>
      <c r="CK271" s="408"/>
      <c r="CL271" s="408"/>
      <c r="CM271" s="408"/>
      <c r="CN271" s="408"/>
      <c r="CO271" s="407"/>
      <c r="CP271" s="409"/>
      <c r="CQ271" s="410"/>
      <c r="CR271" s="411"/>
      <c r="CS271" s="410"/>
      <c r="CT271" s="410"/>
      <c r="CU271" s="410"/>
      <c r="CV271" s="410"/>
      <c r="CW271" s="410"/>
      <c r="CX271" s="404"/>
      <c r="CY271" s="404"/>
      <c r="CZ271" s="320">
        <f t="shared" si="412"/>
        <v>0</v>
      </c>
      <c r="DA271" s="321"/>
      <c r="DB271" s="414"/>
      <c r="DC271" s="322">
        <f t="shared" si="413"/>
        <v>0</v>
      </c>
      <c r="DD271" s="413"/>
      <c r="DE271" s="414"/>
      <c r="DF271" s="323">
        <f t="shared" si="414"/>
        <v>0</v>
      </c>
      <c r="DG271" s="323">
        <f t="shared" si="415"/>
        <v>0</v>
      </c>
      <c r="DH271" s="324">
        <f t="shared" si="416"/>
        <v>0</v>
      </c>
      <c r="DI271" s="325">
        <f t="shared" si="417"/>
        <v>0</v>
      </c>
      <c r="DJ271" s="177"/>
      <c r="DK271" s="315">
        <f t="shared" si="418"/>
        <v>0</v>
      </c>
      <c r="DL271" s="315">
        <f t="shared" si="419"/>
        <v>0</v>
      </c>
      <c r="DM271" s="315">
        <f t="shared" si="420"/>
        <v>0</v>
      </c>
      <c r="DN271" s="415"/>
      <c r="DO271" s="416"/>
      <c r="DP271" s="416"/>
      <c r="DQ271" s="416"/>
      <c r="DR271" s="417"/>
      <c r="DS271" s="416"/>
      <c r="DT271" s="416"/>
      <c r="DU271" s="416"/>
      <c r="DV271" s="418"/>
      <c r="DW271" s="416"/>
      <c r="DX271" s="416"/>
      <c r="DY271" s="419"/>
      <c r="DZ271" s="419"/>
      <c r="EA271" s="420"/>
      <c r="EB271" s="313"/>
      <c r="EC271" s="329" t="s">
        <v>133</v>
      </c>
      <c r="EF271" s="330">
        <f>'Datos Mes'!$B$23</f>
        <v>7000</v>
      </c>
      <c r="EG271" s="330">
        <f t="shared" si="421"/>
        <v>0</v>
      </c>
      <c r="EH271" s="330">
        <f t="shared" si="422"/>
        <v>0</v>
      </c>
      <c r="EI271" s="330" t="e">
        <f t="shared" si="423"/>
        <v>#DIV/0!</v>
      </c>
      <c r="EJ271" s="330" t="e">
        <f t="shared" si="424"/>
        <v>#DIV/0!</v>
      </c>
      <c r="EK271" s="330">
        <f t="shared" si="425"/>
        <v>0</v>
      </c>
      <c r="EL271" s="330">
        <f t="shared" si="426"/>
        <v>0</v>
      </c>
      <c r="EM271" s="330">
        <f t="shared" si="427"/>
        <v>0</v>
      </c>
      <c r="EN271" s="330">
        <f>'Datos Mes'!$B$24*AL271</f>
        <v>0</v>
      </c>
      <c r="EO271" s="330" t="e">
        <f>IF(SUM(EH271:EN271)&gt;'Datos Mes'!$B$21,'Datos Mes'!$B$21,SUM(EH271:EN271))</f>
        <v>#DIV/0!</v>
      </c>
      <c r="EP271" s="330" t="e">
        <f>IF(SUM(EH271:EN271)&gt;'Datos Mes'!$B$21,SUM(EH271:EN271)-EO271,0)</f>
        <v>#DIV/0!</v>
      </c>
      <c r="EQ271" s="330"/>
      <c r="ER271" s="330" t="e">
        <f>LOOKUP(EO271/AL271,'Datos Mes'!$B$75:$B$82,'Datos Mes'!$C$75:$C$82)*EQ271</f>
        <v>#DIV/0!</v>
      </c>
      <c r="ES271" s="330">
        <f>'Datos Mes'!$B$25*$AQ271</f>
        <v>0</v>
      </c>
      <c r="ET271" s="330">
        <f>'Datos Mes'!$B$26*$AQ271</f>
        <v>0</v>
      </c>
      <c r="EU271" s="330">
        <f t="shared" si="428"/>
        <v>0</v>
      </c>
      <c r="EV271" s="331" t="e">
        <f t="shared" si="429"/>
        <v>#DIV/0!</v>
      </c>
      <c r="EW271" s="455" t="s">
        <v>244</v>
      </c>
      <c r="EX271" s="457"/>
      <c r="EY271" s="331" t="e">
        <f>'Datos Mes'!$B$28*EO271</f>
        <v>#DIV/0!</v>
      </c>
      <c r="EZ271" s="331" t="e">
        <f>IF(EX271*'Datos Mes'!$B$19-EY271&gt;0,EX271*'Datos Mes'!$B$19-EY271,0)</f>
        <v>#DIV/0!</v>
      </c>
      <c r="FA271" s="456" t="s">
        <v>233</v>
      </c>
      <c r="FB271" s="455" t="s">
        <v>245</v>
      </c>
      <c r="FC271" s="333"/>
      <c r="FD271" s="331" t="e">
        <f t="shared" si="430"/>
        <v>#DIV/0!</v>
      </c>
      <c r="FE271" s="331" t="e">
        <f>IF(SUM(EH271:EN271)&gt;'Datos Mes'!$B$22,'Datos Mes'!$B$22,SUM(EH271:EN271))</f>
        <v>#DIV/0!</v>
      </c>
      <c r="FF271" s="331" t="e">
        <f>FE271*'Datos Mes'!$B$30</f>
        <v>#DIV/0!</v>
      </c>
      <c r="FG271" s="331" t="e">
        <f t="shared" si="431"/>
        <v>#DIV/0!</v>
      </c>
      <c r="FH271" s="331" t="e">
        <f t="shared" si="432"/>
        <v>#DIV/0!</v>
      </c>
      <c r="FI271" s="334" t="e">
        <f>LOOKUP(FH271,'Datos Mes'!$B$54:$B$69,'Datos Mes'!$C$54:$C$69)</f>
        <v>#DIV/0!</v>
      </c>
      <c r="FJ271" s="331" t="e">
        <f>LOOKUP(FH271,'Datos Mes'!$B$54:$B$69,'Datos Mes'!$E$54:$E$69)</f>
        <v>#DIV/0!</v>
      </c>
      <c r="FK271" s="331" t="e">
        <f t="shared" si="433"/>
        <v>#DIV/0!</v>
      </c>
      <c r="FL271" s="331">
        <f t="shared" si="434"/>
        <v>0</v>
      </c>
      <c r="FM271" s="331">
        <f t="shared" si="435"/>
        <v>0</v>
      </c>
      <c r="FN271" s="331">
        <f t="shared" si="436"/>
        <v>0</v>
      </c>
      <c r="FO271" s="331" t="e">
        <f t="shared" si="437"/>
        <v>#DIV/0!</v>
      </c>
      <c r="FP271" s="331" t="e">
        <f t="shared" si="438"/>
        <v>#DIV/0!</v>
      </c>
      <c r="FQ271" s="335" t="e">
        <f t="shared" si="439"/>
        <v>#DIV/0!</v>
      </c>
      <c r="FS271" s="331" t="e">
        <f t="shared" si="440"/>
        <v>#DIV/0!</v>
      </c>
      <c r="FT271" s="331" t="e">
        <f>IF($FB271="Activo",LOOKUP($FA271,'Datos Mes'!$A$87:$A$92,'Datos Mes'!$C$87:$C$92),0)*$EO271</f>
        <v>#DIV/0!</v>
      </c>
      <c r="FU271" s="331" t="e">
        <f>IF($FB271="Activo",'Datos Mes'!$B$31,0)*$EO271</f>
        <v>#DIV/0!</v>
      </c>
      <c r="FV271" s="331" t="e">
        <f>'Datos Mes'!$B$32*$EO271</f>
        <v>#DIV/0!</v>
      </c>
      <c r="FW271" s="331" t="e">
        <f>'Datos Mes'!$D$28*$EO271</f>
        <v>#DIV/0!</v>
      </c>
      <c r="FX271" s="331" t="e">
        <f t="shared" si="441"/>
        <v>#DIV/0!</v>
      </c>
      <c r="FY271" s="331" t="e">
        <f t="shared" si="447"/>
        <v>#DIV/0!</v>
      </c>
      <c r="FZ271" s="331" t="e">
        <f t="shared" si="448"/>
        <v>#DIV/0!</v>
      </c>
      <c r="GA271" s="331">
        <f>(AS271+'Datos Mes'!B$24)*30/12</f>
        <v>9035.326086956522</v>
      </c>
      <c r="GB271" s="331" t="e">
        <f t="shared" si="442"/>
        <v>#DIV/0!</v>
      </c>
      <c r="GC271" s="331" t="e">
        <f t="shared" si="443"/>
        <v>#DIV/0!</v>
      </c>
      <c r="GD271" s="333" t="e">
        <f t="shared" si="444"/>
        <v>#DIV/0!</v>
      </c>
    </row>
    <row r="272" spans="1:186" s="329" customFormat="1" ht="15.75" customHeight="1">
      <c r="A272" s="421"/>
      <c r="B272" s="421"/>
      <c r="C272" s="311">
        <f t="shared" si="449"/>
        <v>0</v>
      </c>
      <c r="D272" s="429"/>
      <c r="E272" s="429"/>
      <c r="F272" s="429"/>
      <c r="G272" s="429"/>
      <c r="H272" s="429"/>
      <c r="I272" s="429"/>
      <c r="J272" s="429"/>
      <c r="K272" s="429"/>
      <c r="L272" s="429"/>
      <c r="M272" s="429"/>
      <c r="N272" s="429"/>
      <c r="O272" s="429"/>
      <c r="P272" s="429"/>
      <c r="Q272" s="429"/>
      <c r="R272" s="312"/>
      <c r="S272" s="430"/>
      <c r="T272" s="429"/>
      <c r="U272" s="429"/>
      <c r="V272" s="429"/>
      <c r="W272" s="429"/>
      <c r="X272" s="429"/>
      <c r="Y272" s="429"/>
      <c r="Z272" s="429"/>
      <c r="AA272" s="429"/>
      <c r="AB272" s="429"/>
      <c r="AC272" s="429"/>
      <c r="AD272" s="429"/>
      <c r="AE272" s="429"/>
      <c r="AF272" s="429"/>
      <c r="AG272" s="429"/>
      <c r="AH272" s="429"/>
      <c r="AI272" s="431"/>
      <c r="AJ272" s="328"/>
      <c r="AK272" s="314">
        <f t="shared" si="403"/>
        <v>0</v>
      </c>
      <c r="AL272" s="469">
        <f t="shared" si="404"/>
        <v>0</v>
      </c>
      <c r="AM272" s="469">
        <f t="shared" si="405"/>
        <v>0</v>
      </c>
      <c r="AN272" s="470">
        <f t="shared" si="406"/>
        <v>0</v>
      </c>
      <c r="AO272" s="469">
        <f t="shared" si="445"/>
        <v>0</v>
      </c>
      <c r="AP272" s="469">
        <f t="shared" si="446"/>
        <v>0</v>
      </c>
      <c r="AQ272" s="471">
        <f t="shared" si="407"/>
        <v>0</v>
      </c>
      <c r="AR272" s="472">
        <f t="shared" si="450"/>
        <v>0</v>
      </c>
      <c r="AS272" s="422"/>
      <c r="AT272" s="423">
        <f t="shared" si="408"/>
        <v>0</v>
      </c>
      <c r="AU272" s="422"/>
      <c r="AV272" s="315">
        <f t="shared" si="409"/>
        <v>0</v>
      </c>
      <c r="AW272" s="422"/>
      <c r="AX272" s="422"/>
      <c r="AY272" s="315">
        <f t="shared" si="410"/>
        <v>0</v>
      </c>
      <c r="AZ272" s="315">
        <f>(AQ272)*'Datos Mes'!$B$27+DB272</f>
        <v>0</v>
      </c>
      <c r="BA272" s="421"/>
      <c r="BB272" s="427"/>
      <c r="BC272" s="438"/>
      <c r="BF272" s="473"/>
      <c r="BG272" s="317">
        <f>(COUNTIF($D272:$AI272,"LL")+DL272)*(AS272-'Datos Mes'!$B$23)</f>
        <v>0</v>
      </c>
      <c r="BH272" s="474">
        <f t="shared" si="411"/>
        <v>0</v>
      </c>
      <c r="BI272" s="402"/>
      <c r="BJ272" s="403"/>
      <c r="BK272" s="403"/>
      <c r="BL272" s="403"/>
      <c r="BM272" s="403"/>
      <c r="BN272" s="403"/>
      <c r="BO272" s="403"/>
      <c r="BP272" s="403"/>
      <c r="BQ272" s="403"/>
      <c r="BR272" s="403"/>
      <c r="BS272" s="403"/>
      <c r="BT272" s="404"/>
      <c r="BU272" s="404"/>
      <c r="BV272" s="404"/>
      <c r="BW272" s="405"/>
      <c r="BX272" s="406"/>
      <c r="BY272" s="403"/>
      <c r="BZ272" s="403"/>
      <c r="CA272" s="407"/>
      <c r="CB272" s="407"/>
      <c r="CC272" s="408"/>
      <c r="CD272" s="408"/>
      <c r="CE272" s="408"/>
      <c r="CF272" s="408"/>
      <c r="CG272" s="408"/>
      <c r="CH272" s="407"/>
      <c r="CI272" s="407"/>
      <c r="CJ272" s="408"/>
      <c r="CK272" s="408"/>
      <c r="CL272" s="408"/>
      <c r="CM272" s="408"/>
      <c r="CN272" s="408"/>
      <c r="CO272" s="407"/>
      <c r="CP272" s="409"/>
      <c r="CQ272" s="410"/>
      <c r="CR272" s="411"/>
      <c r="CS272" s="410"/>
      <c r="CT272" s="410"/>
      <c r="CU272" s="410"/>
      <c r="CV272" s="410"/>
      <c r="CW272" s="410"/>
      <c r="CX272" s="404"/>
      <c r="CY272" s="404"/>
      <c r="CZ272" s="320">
        <f t="shared" si="412"/>
        <v>0</v>
      </c>
      <c r="DA272" s="321"/>
      <c r="DB272" s="414"/>
      <c r="DC272" s="322">
        <f t="shared" si="413"/>
        <v>0</v>
      </c>
      <c r="DD272" s="413"/>
      <c r="DE272" s="414"/>
      <c r="DF272" s="323">
        <f t="shared" si="414"/>
        <v>0</v>
      </c>
      <c r="DG272" s="323">
        <f t="shared" si="415"/>
        <v>0</v>
      </c>
      <c r="DH272" s="324">
        <f t="shared" si="416"/>
        <v>0</v>
      </c>
      <c r="DI272" s="325">
        <f t="shared" si="417"/>
        <v>0</v>
      </c>
      <c r="DJ272" s="177"/>
      <c r="DK272" s="315">
        <f t="shared" si="418"/>
        <v>0</v>
      </c>
      <c r="DL272" s="315">
        <f t="shared" si="419"/>
        <v>0</v>
      </c>
      <c r="DM272" s="315">
        <f t="shared" si="420"/>
        <v>0</v>
      </c>
      <c r="DN272" s="415"/>
      <c r="DO272" s="416"/>
      <c r="DP272" s="416"/>
      <c r="DQ272" s="416"/>
      <c r="DR272" s="417"/>
      <c r="DS272" s="416"/>
      <c r="DT272" s="416"/>
      <c r="DU272" s="416"/>
      <c r="DV272" s="418"/>
      <c r="DW272" s="416"/>
      <c r="DX272" s="416"/>
      <c r="DY272" s="419"/>
      <c r="DZ272" s="419"/>
      <c r="EA272" s="420"/>
      <c r="EB272" s="313"/>
      <c r="EC272" s="329" t="s">
        <v>133</v>
      </c>
      <c r="EF272" s="330">
        <f>'Datos Mes'!$B$23</f>
        <v>7000</v>
      </c>
      <c r="EG272" s="330">
        <f t="shared" si="421"/>
        <v>0</v>
      </c>
      <c r="EH272" s="330">
        <f t="shared" si="422"/>
        <v>0</v>
      </c>
      <c r="EI272" s="330" t="e">
        <f t="shared" si="423"/>
        <v>#DIV/0!</v>
      </c>
      <c r="EJ272" s="330" t="e">
        <f t="shared" si="424"/>
        <v>#DIV/0!</v>
      </c>
      <c r="EK272" s="330">
        <f t="shared" si="425"/>
        <v>0</v>
      </c>
      <c r="EL272" s="330">
        <f t="shared" si="426"/>
        <v>0</v>
      </c>
      <c r="EM272" s="330">
        <f t="shared" si="427"/>
        <v>0</v>
      </c>
      <c r="EN272" s="330">
        <f>'Datos Mes'!$B$24*AL272</f>
        <v>0</v>
      </c>
      <c r="EO272" s="330" t="e">
        <f>IF(SUM(EH272:EN272)&gt;'Datos Mes'!$B$21,'Datos Mes'!$B$21,SUM(EH272:EN272))</f>
        <v>#DIV/0!</v>
      </c>
      <c r="EP272" s="330" t="e">
        <f>IF(SUM(EH272:EN272)&gt;'Datos Mes'!$B$21,SUM(EH272:EN272)-EO272,0)</f>
        <v>#DIV/0!</v>
      </c>
      <c r="EQ272" s="330"/>
      <c r="ER272" s="330" t="e">
        <f>LOOKUP(EO272/AL272,'Datos Mes'!$B$75:$B$82,'Datos Mes'!$C$75:$C$82)*EQ272</f>
        <v>#DIV/0!</v>
      </c>
      <c r="ES272" s="330">
        <f>'Datos Mes'!$B$25*$AQ272</f>
        <v>0</v>
      </c>
      <c r="ET272" s="330">
        <f>'Datos Mes'!$B$26*$AQ272</f>
        <v>0</v>
      </c>
      <c r="EU272" s="330">
        <f t="shared" si="428"/>
        <v>0</v>
      </c>
      <c r="EV272" s="331" t="e">
        <f t="shared" si="429"/>
        <v>#DIV/0!</v>
      </c>
      <c r="EW272" s="455" t="s">
        <v>244</v>
      </c>
      <c r="EX272" s="457"/>
      <c r="EY272" s="331" t="e">
        <f>'Datos Mes'!$B$28*EO272</f>
        <v>#DIV/0!</v>
      </c>
      <c r="EZ272" s="331" t="e">
        <f>IF(EX272*'Datos Mes'!$B$19-EY272&gt;0,EX272*'Datos Mes'!$B$19-EY272,0)</f>
        <v>#DIV/0!</v>
      </c>
      <c r="FA272" s="456" t="s">
        <v>233</v>
      </c>
      <c r="FB272" s="455" t="s">
        <v>245</v>
      </c>
      <c r="FC272" s="333"/>
      <c r="FD272" s="331" t="e">
        <f t="shared" si="430"/>
        <v>#DIV/0!</v>
      </c>
      <c r="FE272" s="331" t="e">
        <f>IF(SUM(EH272:EN272)&gt;'Datos Mes'!$B$22,'Datos Mes'!$B$22,SUM(EH272:EN272))</f>
        <v>#DIV/0!</v>
      </c>
      <c r="FF272" s="331" t="e">
        <f>FE272*'Datos Mes'!$B$30</f>
        <v>#DIV/0!</v>
      </c>
      <c r="FG272" s="331" t="e">
        <f t="shared" si="431"/>
        <v>#DIV/0!</v>
      </c>
      <c r="FH272" s="331" t="e">
        <f t="shared" si="432"/>
        <v>#DIV/0!</v>
      </c>
      <c r="FI272" s="334" t="e">
        <f>LOOKUP(FH272,'Datos Mes'!$B$54:$B$69,'Datos Mes'!$C$54:$C$69)</f>
        <v>#DIV/0!</v>
      </c>
      <c r="FJ272" s="331" t="e">
        <f>LOOKUP(FH272,'Datos Mes'!$B$54:$B$69,'Datos Mes'!$E$54:$E$69)</f>
        <v>#DIV/0!</v>
      </c>
      <c r="FK272" s="331" t="e">
        <f t="shared" si="433"/>
        <v>#DIV/0!</v>
      </c>
      <c r="FL272" s="331">
        <f t="shared" si="434"/>
        <v>0</v>
      </c>
      <c r="FM272" s="331">
        <f t="shared" si="435"/>
        <v>0</v>
      </c>
      <c r="FN272" s="331">
        <f t="shared" si="436"/>
        <v>0</v>
      </c>
      <c r="FO272" s="331" t="e">
        <f t="shared" si="437"/>
        <v>#DIV/0!</v>
      </c>
      <c r="FP272" s="331" t="e">
        <f t="shared" si="438"/>
        <v>#DIV/0!</v>
      </c>
      <c r="FQ272" s="335" t="e">
        <f t="shared" si="439"/>
        <v>#DIV/0!</v>
      </c>
      <c r="FS272" s="331" t="e">
        <f t="shared" si="440"/>
        <v>#DIV/0!</v>
      </c>
      <c r="FT272" s="331" t="e">
        <f>IF($FB272="Activo",LOOKUP($FA272,'Datos Mes'!$A$87:$A$92,'Datos Mes'!$C$87:$C$92),0)*$EO272</f>
        <v>#DIV/0!</v>
      </c>
      <c r="FU272" s="331" t="e">
        <f>IF($FB272="Activo",'Datos Mes'!$B$31,0)*$EO272</f>
        <v>#DIV/0!</v>
      </c>
      <c r="FV272" s="331" t="e">
        <f>'Datos Mes'!$B$32*$EO272</f>
        <v>#DIV/0!</v>
      </c>
      <c r="FW272" s="331" t="e">
        <f>'Datos Mes'!$D$28*$EO272</f>
        <v>#DIV/0!</v>
      </c>
      <c r="FX272" s="331" t="e">
        <f t="shared" si="441"/>
        <v>#DIV/0!</v>
      </c>
      <c r="FY272" s="331" t="e">
        <f t="shared" si="447"/>
        <v>#DIV/0!</v>
      </c>
      <c r="FZ272" s="331" t="e">
        <f t="shared" si="448"/>
        <v>#DIV/0!</v>
      </c>
      <c r="GA272" s="331">
        <f>(AS272+'Datos Mes'!B$24)*30/12</f>
        <v>9035.326086956522</v>
      </c>
      <c r="GB272" s="331" t="e">
        <f t="shared" si="442"/>
        <v>#DIV/0!</v>
      </c>
      <c r="GC272" s="331" t="e">
        <f t="shared" si="443"/>
        <v>#DIV/0!</v>
      </c>
      <c r="GD272" s="333" t="e">
        <f t="shared" si="444"/>
        <v>#DIV/0!</v>
      </c>
    </row>
    <row r="273" spans="1:186" s="329" customFormat="1" ht="15.75" customHeight="1">
      <c r="A273" s="421"/>
      <c r="B273" s="421"/>
      <c r="C273" s="311">
        <f t="shared" si="449"/>
        <v>0</v>
      </c>
      <c r="D273" s="429"/>
      <c r="E273" s="429"/>
      <c r="F273" s="429"/>
      <c r="G273" s="429"/>
      <c r="H273" s="429"/>
      <c r="I273" s="429"/>
      <c r="J273" s="429"/>
      <c r="K273" s="429"/>
      <c r="L273" s="429"/>
      <c r="M273" s="429"/>
      <c r="N273" s="429"/>
      <c r="O273" s="429"/>
      <c r="P273" s="429"/>
      <c r="Q273" s="429"/>
      <c r="R273" s="312"/>
      <c r="S273" s="430"/>
      <c r="T273" s="429"/>
      <c r="U273" s="429"/>
      <c r="V273" s="429"/>
      <c r="W273" s="429"/>
      <c r="X273" s="429"/>
      <c r="Y273" s="429"/>
      <c r="Z273" s="429"/>
      <c r="AA273" s="429"/>
      <c r="AB273" s="429"/>
      <c r="AC273" s="429"/>
      <c r="AD273" s="429"/>
      <c r="AE273" s="429"/>
      <c r="AF273" s="429"/>
      <c r="AG273" s="429"/>
      <c r="AH273" s="429"/>
      <c r="AI273" s="431"/>
      <c r="AJ273" s="328"/>
      <c r="AK273" s="314">
        <f t="shared" si="403"/>
        <v>0</v>
      </c>
      <c r="AL273" s="469">
        <f t="shared" si="404"/>
        <v>0</v>
      </c>
      <c r="AM273" s="469">
        <f t="shared" si="405"/>
        <v>0</v>
      </c>
      <c r="AN273" s="470">
        <f t="shared" si="406"/>
        <v>0</v>
      </c>
      <c r="AO273" s="469">
        <f t="shared" si="445"/>
        <v>0</v>
      </c>
      <c r="AP273" s="469">
        <f t="shared" si="446"/>
        <v>0</v>
      </c>
      <c r="AQ273" s="471">
        <f t="shared" si="407"/>
        <v>0</v>
      </c>
      <c r="AR273" s="472">
        <f t="shared" si="450"/>
        <v>0</v>
      </c>
      <c r="AS273" s="422"/>
      <c r="AT273" s="423">
        <f t="shared" si="408"/>
        <v>0</v>
      </c>
      <c r="AU273" s="422"/>
      <c r="AV273" s="315">
        <f t="shared" si="409"/>
        <v>0</v>
      </c>
      <c r="AW273" s="422"/>
      <c r="AX273" s="422"/>
      <c r="AY273" s="315">
        <f t="shared" si="410"/>
        <v>0</v>
      </c>
      <c r="AZ273" s="315">
        <f>(AQ273)*'Datos Mes'!$B$27+DB273</f>
        <v>0</v>
      </c>
      <c r="BA273" s="421"/>
      <c r="BB273" s="427"/>
      <c r="BC273" s="438"/>
      <c r="BF273" s="473"/>
      <c r="BG273" s="317">
        <f>(COUNTIF($D273:$AI273,"LL")+DL273)*(AS273-'Datos Mes'!$B$23)</f>
        <v>0</v>
      </c>
      <c r="BH273" s="474">
        <f t="shared" si="411"/>
        <v>0</v>
      </c>
      <c r="BI273" s="402"/>
      <c r="BJ273" s="403"/>
      <c r="BK273" s="403"/>
      <c r="BL273" s="403"/>
      <c r="BM273" s="403"/>
      <c r="BN273" s="403"/>
      <c r="BO273" s="403"/>
      <c r="BP273" s="403"/>
      <c r="BQ273" s="403"/>
      <c r="BR273" s="403"/>
      <c r="BS273" s="403"/>
      <c r="BT273" s="404"/>
      <c r="BU273" s="404"/>
      <c r="BV273" s="404"/>
      <c r="BW273" s="405"/>
      <c r="BX273" s="406"/>
      <c r="BY273" s="403"/>
      <c r="BZ273" s="403"/>
      <c r="CA273" s="407"/>
      <c r="CB273" s="407"/>
      <c r="CC273" s="408"/>
      <c r="CD273" s="408"/>
      <c r="CE273" s="408"/>
      <c r="CF273" s="408"/>
      <c r="CG273" s="408"/>
      <c r="CH273" s="407"/>
      <c r="CI273" s="407"/>
      <c r="CJ273" s="408"/>
      <c r="CK273" s="408"/>
      <c r="CL273" s="408"/>
      <c r="CM273" s="408"/>
      <c r="CN273" s="408"/>
      <c r="CO273" s="407"/>
      <c r="CP273" s="409"/>
      <c r="CQ273" s="410"/>
      <c r="CR273" s="411"/>
      <c r="CS273" s="410"/>
      <c r="CT273" s="410"/>
      <c r="CU273" s="410"/>
      <c r="CV273" s="410"/>
      <c r="CW273" s="410"/>
      <c r="CX273" s="404"/>
      <c r="CY273" s="404"/>
      <c r="CZ273" s="320">
        <f t="shared" si="412"/>
        <v>0</v>
      </c>
      <c r="DA273" s="321"/>
      <c r="DB273" s="414"/>
      <c r="DC273" s="322">
        <f t="shared" si="413"/>
        <v>0</v>
      </c>
      <c r="DD273" s="413"/>
      <c r="DE273" s="414"/>
      <c r="DF273" s="323">
        <f t="shared" si="414"/>
        <v>0</v>
      </c>
      <c r="DG273" s="323">
        <f t="shared" si="415"/>
        <v>0</v>
      </c>
      <c r="DH273" s="324">
        <f t="shared" si="416"/>
        <v>0</v>
      </c>
      <c r="DI273" s="325">
        <f t="shared" si="417"/>
        <v>0</v>
      </c>
      <c r="DJ273" s="177"/>
      <c r="DK273" s="315">
        <f t="shared" si="418"/>
        <v>0</v>
      </c>
      <c r="DL273" s="315">
        <f t="shared" si="419"/>
        <v>0</v>
      </c>
      <c r="DM273" s="315">
        <f t="shared" si="420"/>
        <v>0</v>
      </c>
      <c r="DN273" s="415"/>
      <c r="DO273" s="416"/>
      <c r="DP273" s="416"/>
      <c r="DQ273" s="416"/>
      <c r="DR273" s="417"/>
      <c r="DS273" s="416"/>
      <c r="DT273" s="416"/>
      <c r="DU273" s="416"/>
      <c r="DV273" s="418"/>
      <c r="DW273" s="416"/>
      <c r="DX273" s="416"/>
      <c r="DY273" s="419"/>
      <c r="DZ273" s="419"/>
      <c r="EA273" s="420"/>
      <c r="EB273" s="313"/>
      <c r="EC273" s="329" t="s">
        <v>133</v>
      </c>
      <c r="EF273" s="330">
        <f>'Datos Mes'!$B$23</f>
        <v>7000</v>
      </c>
      <c r="EG273" s="330">
        <f t="shared" si="421"/>
        <v>0</v>
      </c>
      <c r="EH273" s="330">
        <f t="shared" si="422"/>
        <v>0</v>
      </c>
      <c r="EI273" s="330" t="e">
        <f t="shared" si="423"/>
        <v>#DIV/0!</v>
      </c>
      <c r="EJ273" s="330" t="e">
        <f t="shared" si="424"/>
        <v>#DIV/0!</v>
      </c>
      <c r="EK273" s="330">
        <f t="shared" si="425"/>
        <v>0</v>
      </c>
      <c r="EL273" s="330">
        <f t="shared" si="426"/>
        <v>0</v>
      </c>
      <c r="EM273" s="330">
        <f t="shared" si="427"/>
        <v>0</v>
      </c>
      <c r="EN273" s="330">
        <f>'Datos Mes'!$B$24*AL273</f>
        <v>0</v>
      </c>
      <c r="EO273" s="330" t="e">
        <f>IF(SUM(EH273:EN273)&gt;'Datos Mes'!$B$21,'Datos Mes'!$B$21,SUM(EH273:EN273))</f>
        <v>#DIV/0!</v>
      </c>
      <c r="EP273" s="330" t="e">
        <f>IF(SUM(EH273:EN273)&gt;'Datos Mes'!$B$21,SUM(EH273:EN273)-EO273,0)</f>
        <v>#DIV/0!</v>
      </c>
      <c r="EQ273" s="330"/>
      <c r="ER273" s="330" t="e">
        <f>LOOKUP(EO273/AL273,'Datos Mes'!$B$75:$B$82,'Datos Mes'!$C$75:$C$82)*EQ273</f>
        <v>#DIV/0!</v>
      </c>
      <c r="ES273" s="330">
        <f>'Datos Mes'!$B$25*$AQ273</f>
        <v>0</v>
      </c>
      <c r="ET273" s="330">
        <f>'Datos Mes'!$B$26*$AQ273</f>
        <v>0</v>
      </c>
      <c r="EU273" s="330">
        <f t="shared" si="428"/>
        <v>0</v>
      </c>
      <c r="EV273" s="331" t="e">
        <f t="shared" si="429"/>
        <v>#DIV/0!</v>
      </c>
      <c r="EW273" s="455" t="s">
        <v>244</v>
      </c>
      <c r="EX273" s="457"/>
      <c r="EY273" s="331" t="e">
        <f>'Datos Mes'!$B$28*EO273</f>
        <v>#DIV/0!</v>
      </c>
      <c r="EZ273" s="331" t="e">
        <f>IF(EX273*'Datos Mes'!$B$19-EY273&gt;0,EX273*'Datos Mes'!$B$19-EY273,0)</f>
        <v>#DIV/0!</v>
      </c>
      <c r="FA273" s="456" t="s">
        <v>233</v>
      </c>
      <c r="FB273" s="455" t="s">
        <v>245</v>
      </c>
      <c r="FC273" s="333"/>
      <c r="FD273" s="331" t="e">
        <f t="shared" si="430"/>
        <v>#DIV/0!</v>
      </c>
      <c r="FE273" s="331" t="e">
        <f>IF(SUM(EH273:EN273)&gt;'Datos Mes'!$B$22,'Datos Mes'!$B$22,SUM(EH273:EN273))</f>
        <v>#DIV/0!</v>
      </c>
      <c r="FF273" s="331" t="e">
        <f>FE273*'Datos Mes'!$B$30</f>
        <v>#DIV/0!</v>
      </c>
      <c r="FG273" s="331" t="e">
        <f t="shared" si="431"/>
        <v>#DIV/0!</v>
      </c>
      <c r="FH273" s="331" t="e">
        <f t="shared" si="432"/>
        <v>#DIV/0!</v>
      </c>
      <c r="FI273" s="334" t="e">
        <f>LOOKUP(FH273,'Datos Mes'!$B$54:$B$69,'Datos Mes'!$C$54:$C$69)</f>
        <v>#DIV/0!</v>
      </c>
      <c r="FJ273" s="331" t="e">
        <f>LOOKUP(FH273,'Datos Mes'!$B$54:$B$69,'Datos Mes'!$E$54:$E$69)</f>
        <v>#DIV/0!</v>
      </c>
      <c r="FK273" s="331" t="e">
        <f t="shared" si="433"/>
        <v>#DIV/0!</v>
      </c>
      <c r="FL273" s="331">
        <f t="shared" si="434"/>
        <v>0</v>
      </c>
      <c r="FM273" s="331">
        <f t="shared" si="435"/>
        <v>0</v>
      </c>
      <c r="FN273" s="331">
        <f t="shared" si="436"/>
        <v>0</v>
      </c>
      <c r="FO273" s="331" t="e">
        <f t="shared" si="437"/>
        <v>#DIV/0!</v>
      </c>
      <c r="FP273" s="331" t="e">
        <f t="shared" si="438"/>
        <v>#DIV/0!</v>
      </c>
      <c r="FQ273" s="335" t="e">
        <f t="shared" si="439"/>
        <v>#DIV/0!</v>
      </c>
      <c r="FS273" s="331" t="e">
        <f t="shared" si="440"/>
        <v>#DIV/0!</v>
      </c>
      <c r="FT273" s="331" t="e">
        <f>IF($FB273="Activo",LOOKUP($FA273,'Datos Mes'!$A$87:$A$92,'Datos Mes'!$C$87:$C$92),0)*$EO273</f>
        <v>#DIV/0!</v>
      </c>
      <c r="FU273" s="331" t="e">
        <f>IF($FB273="Activo",'Datos Mes'!$B$31,0)*$EO273</f>
        <v>#DIV/0!</v>
      </c>
      <c r="FV273" s="331" t="e">
        <f>'Datos Mes'!$B$32*$EO273</f>
        <v>#DIV/0!</v>
      </c>
      <c r="FW273" s="331" t="e">
        <f>'Datos Mes'!$D$28*$EO273</f>
        <v>#DIV/0!</v>
      </c>
      <c r="FX273" s="331" t="e">
        <f t="shared" si="441"/>
        <v>#DIV/0!</v>
      </c>
      <c r="FY273" s="331" t="e">
        <f t="shared" si="447"/>
        <v>#DIV/0!</v>
      </c>
      <c r="FZ273" s="331" t="e">
        <f t="shared" si="448"/>
        <v>#DIV/0!</v>
      </c>
      <c r="GA273" s="331">
        <f>(AS273+'Datos Mes'!B$24)*30/12</f>
        <v>9035.326086956522</v>
      </c>
      <c r="GB273" s="331" t="e">
        <f t="shared" si="442"/>
        <v>#DIV/0!</v>
      </c>
      <c r="GC273" s="331" t="e">
        <f t="shared" si="443"/>
        <v>#DIV/0!</v>
      </c>
      <c r="GD273" s="333" t="e">
        <f t="shared" si="444"/>
        <v>#DIV/0!</v>
      </c>
    </row>
    <row r="274" spans="1:186" s="329" customFormat="1" ht="15.75" customHeight="1">
      <c r="A274" s="421"/>
      <c r="B274" s="421"/>
      <c r="C274" s="311">
        <f t="shared" si="449"/>
        <v>0</v>
      </c>
      <c r="D274" s="429"/>
      <c r="E274" s="429"/>
      <c r="F274" s="429"/>
      <c r="G274" s="429"/>
      <c r="H274" s="429"/>
      <c r="I274" s="429"/>
      <c r="J274" s="429"/>
      <c r="K274" s="429"/>
      <c r="L274" s="429"/>
      <c r="M274" s="429"/>
      <c r="N274" s="429"/>
      <c r="O274" s="429"/>
      <c r="P274" s="429"/>
      <c r="Q274" s="429"/>
      <c r="R274" s="312"/>
      <c r="S274" s="430"/>
      <c r="T274" s="429"/>
      <c r="U274" s="429"/>
      <c r="V274" s="429"/>
      <c r="W274" s="429"/>
      <c r="X274" s="429"/>
      <c r="Y274" s="429"/>
      <c r="Z274" s="429"/>
      <c r="AA274" s="429"/>
      <c r="AB274" s="429"/>
      <c r="AC274" s="429"/>
      <c r="AD274" s="429"/>
      <c r="AE274" s="429"/>
      <c r="AF274" s="429"/>
      <c r="AG274" s="429"/>
      <c r="AH274" s="429"/>
      <c r="AI274" s="431"/>
      <c r="AJ274" s="328"/>
      <c r="AK274" s="314">
        <f t="shared" si="403"/>
        <v>0</v>
      </c>
      <c r="AL274" s="469">
        <f t="shared" si="404"/>
        <v>0</v>
      </c>
      <c r="AM274" s="469">
        <f t="shared" si="405"/>
        <v>0</v>
      </c>
      <c r="AN274" s="470">
        <f t="shared" si="406"/>
        <v>0</v>
      </c>
      <c r="AO274" s="469">
        <f t="shared" si="445"/>
        <v>0</v>
      </c>
      <c r="AP274" s="469">
        <f t="shared" si="446"/>
        <v>0</v>
      </c>
      <c r="AQ274" s="471">
        <f t="shared" si="407"/>
        <v>0</v>
      </c>
      <c r="AR274" s="472">
        <f t="shared" si="450"/>
        <v>0</v>
      </c>
      <c r="AS274" s="422"/>
      <c r="AT274" s="423">
        <f t="shared" si="408"/>
        <v>0</v>
      </c>
      <c r="AU274" s="422"/>
      <c r="AV274" s="315">
        <f t="shared" si="409"/>
        <v>0</v>
      </c>
      <c r="AW274" s="422"/>
      <c r="AX274" s="422"/>
      <c r="AY274" s="315">
        <f t="shared" si="410"/>
        <v>0</v>
      </c>
      <c r="AZ274" s="315">
        <f>(AQ274)*'Datos Mes'!$B$27+DB274</f>
        <v>0</v>
      </c>
      <c r="BA274" s="421"/>
      <c r="BB274" s="427"/>
      <c r="BC274" s="438"/>
      <c r="BF274" s="473"/>
      <c r="BG274" s="317">
        <f>(COUNTIF($D274:$AI274,"LL")+DL274)*(AS274-'Datos Mes'!$B$23)</f>
        <v>0</v>
      </c>
      <c r="BH274" s="474">
        <f t="shared" si="411"/>
        <v>0</v>
      </c>
      <c r="BI274" s="402"/>
      <c r="BJ274" s="403"/>
      <c r="BK274" s="403"/>
      <c r="BL274" s="403"/>
      <c r="BM274" s="403"/>
      <c r="BN274" s="403"/>
      <c r="BO274" s="403"/>
      <c r="BP274" s="403"/>
      <c r="BQ274" s="403"/>
      <c r="BR274" s="403"/>
      <c r="BS274" s="403"/>
      <c r="BT274" s="404"/>
      <c r="BU274" s="404"/>
      <c r="BV274" s="404"/>
      <c r="BW274" s="405"/>
      <c r="BX274" s="406"/>
      <c r="BY274" s="403"/>
      <c r="BZ274" s="403"/>
      <c r="CA274" s="407"/>
      <c r="CB274" s="407"/>
      <c r="CC274" s="408"/>
      <c r="CD274" s="408"/>
      <c r="CE274" s="408"/>
      <c r="CF274" s="408"/>
      <c r="CG274" s="408"/>
      <c r="CH274" s="407"/>
      <c r="CI274" s="407"/>
      <c r="CJ274" s="408"/>
      <c r="CK274" s="408"/>
      <c r="CL274" s="408"/>
      <c r="CM274" s="408"/>
      <c r="CN274" s="408"/>
      <c r="CO274" s="407"/>
      <c r="CP274" s="409"/>
      <c r="CQ274" s="410"/>
      <c r="CR274" s="411"/>
      <c r="CS274" s="410"/>
      <c r="CT274" s="410"/>
      <c r="CU274" s="410"/>
      <c r="CV274" s="410"/>
      <c r="CW274" s="410"/>
      <c r="CX274" s="404"/>
      <c r="CY274" s="404"/>
      <c r="CZ274" s="320">
        <f t="shared" si="412"/>
        <v>0</v>
      </c>
      <c r="DA274" s="321"/>
      <c r="DB274" s="414"/>
      <c r="DC274" s="322">
        <f t="shared" si="413"/>
        <v>0</v>
      </c>
      <c r="DD274" s="413"/>
      <c r="DE274" s="414"/>
      <c r="DF274" s="323">
        <f t="shared" si="414"/>
        <v>0</v>
      </c>
      <c r="DG274" s="323">
        <f t="shared" si="415"/>
        <v>0</v>
      </c>
      <c r="DH274" s="324">
        <f t="shared" si="416"/>
        <v>0</v>
      </c>
      <c r="DI274" s="325">
        <f t="shared" si="417"/>
        <v>0</v>
      </c>
      <c r="DJ274" s="177"/>
      <c r="DK274" s="315">
        <f t="shared" si="418"/>
        <v>0</v>
      </c>
      <c r="DL274" s="315">
        <f t="shared" si="419"/>
        <v>0</v>
      </c>
      <c r="DM274" s="315">
        <f t="shared" si="420"/>
        <v>0</v>
      </c>
      <c r="DN274" s="415"/>
      <c r="DO274" s="416"/>
      <c r="DP274" s="416"/>
      <c r="DQ274" s="416"/>
      <c r="DR274" s="417"/>
      <c r="DS274" s="416"/>
      <c r="DT274" s="416"/>
      <c r="DU274" s="416"/>
      <c r="DV274" s="418"/>
      <c r="DW274" s="416"/>
      <c r="DX274" s="416"/>
      <c r="DY274" s="419"/>
      <c r="DZ274" s="419"/>
      <c r="EA274" s="420"/>
      <c r="EB274" s="313"/>
      <c r="EC274" s="329" t="s">
        <v>133</v>
      </c>
      <c r="EF274" s="330">
        <f>'Datos Mes'!$B$23</f>
        <v>7000</v>
      </c>
      <c r="EG274" s="330">
        <f t="shared" si="421"/>
        <v>0</v>
      </c>
      <c r="EH274" s="330">
        <f t="shared" si="422"/>
        <v>0</v>
      </c>
      <c r="EI274" s="330" t="e">
        <f t="shared" si="423"/>
        <v>#DIV/0!</v>
      </c>
      <c r="EJ274" s="330" t="e">
        <f t="shared" si="424"/>
        <v>#DIV/0!</v>
      </c>
      <c r="EK274" s="330">
        <f t="shared" si="425"/>
        <v>0</v>
      </c>
      <c r="EL274" s="330">
        <f t="shared" si="426"/>
        <v>0</v>
      </c>
      <c r="EM274" s="330">
        <f t="shared" si="427"/>
        <v>0</v>
      </c>
      <c r="EN274" s="330">
        <f>'Datos Mes'!$B$24*AL274</f>
        <v>0</v>
      </c>
      <c r="EO274" s="330" t="e">
        <f>IF(SUM(EH274:EN274)&gt;'Datos Mes'!$B$21,'Datos Mes'!$B$21,SUM(EH274:EN274))</f>
        <v>#DIV/0!</v>
      </c>
      <c r="EP274" s="330" t="e">
        <f>IF(SUM(EH274:EN274)&gt;'Datos Mes'!$B$21,SUM(EH274:EN274)-EO274,0)</f>
        <v>#DIV/0!</v>
      </c>
      <c r="EQ274" s="330"/>
      <c r="ER274" s="330" t="e">
        <f>LOOKUP(EO274/AL274,'Datos Mes'!$B$75:$B$82,'Datos Mes'!$C$75:$C$82)*EQ274</f>
        <v>#DIV/0!</v>
      </c>
      <c r="ES274" s="330">
        <f>'Datos Mes'!$B$25*$AQ274</f>
        <v>0</v>
      </c>
      <c r="ET274" s="330">
        <f>'Datos Mes'!$B$26*$AQ274</f>
        <v>0</v>
      </c>
      <c r="EU274" s="330">
        <f t="shared" si="428"/>
        <v>0</v>
      </c>
      <c r="EV274" s="331" t="e">
        <f t="shared" si="429"/>
        <v>#DIV/0!</v>
      </c>
      <c r="EW274" s="455" t="s">
        <v>244</v>
      </c>
      <c r="EX274" s="457"/>
      <c r="EY274" s="331" t="e">
        <f>'Datos Mes'!$B$28*EO274</f>
        <v>#DIV/0!</v>
      </c>
      <c r="EZ274" s="331" t="e">
        <f>IF(EX274*'Datos Mes'!$B$19-EY274&gt;0,EX274*'Datos Mes'!$B$19-EY274,0)</f>
        <v>#DIV/0!</v>
      </c>
      <c r="FA274" s="456" t="s">
        <v>233</v>
      </c>
      <c r="FB274" s="455" t="s">
        <v>245</v>
      </c>
      <c r="FC274" s="333"/>
      <c r="FD274" s="331" t="e">
        <f t="shared" si="430"/>
        <v>#DIV/0!</v>
      </c>
      <c r="FE274" s="331" t="e">
        <f>IF(SUM(EH274:EN274)&gt;'Datos Mes'!$B$22,'Datos Mes'!$B$22,SUM(EH274:EN274))</f>
        <v>#DIV/0!</v>
      </c>
      <c r="FF274" s="331" t="e">
        <f>FE274*'Datos Mes'!$B$30</f>
        <v>#DIV/0!</v>
      </c>
      <c r="FG274" s="331" t="e">
        <f t="shared" si="431"/>
        <v>#DIV/0!</v>
      </c>
      <c r="FH274" s="331" t="e">
        <f t="shared" si="432"/>
        <v>#DIV/0!</v>
      </c>
      <c r="FI274" s="334" t="e">
        <f>LOOKUP(FH274,'Datos Mes'!$B$54:$B$69,'Datos Mes'!$C$54:$C$69)</f>
        <v>#DIV/0!</v>
      </c>
      <c r="FJ274" s="331" t="e">
        <f>LOOKUP(FH274,'Datos Mes'!$B$54:$B$69,'Datos Mes'!$E$54:$E$69)</f>
        <v>#DIV/0!</v>
      </c>
      <c r="FK274" s="331" t="e">
        <f t="shared" si="433"/>
        <v>#DIV/0!</v>
      </c>
      <c r="FL274" s="331">
        <f t="shared" si="434"/>
        <v>0</v>
      </c>
      <c r="FM274" s="331">
        <f t="shared" si="435"/>
        <v>0</v>
      </c>
      <c r="FN274" s="331">
        <f t="shared" si="436"/>
        <v>0</v>
      </c>
      <c r="FO274" s="331" t="e">
        <f t="shared" si="437"/>
        <v>#DIV/0!</v>
      </c>
      <c r="FP274" s="331" t="e">
        <f t="shared" si="438"/>
        <v>#DIV/0!</v>
      </c>
      <c r="FQ274" s="335" t="e">
        <f t="shared" si="439"/>
        <v>#DIV/0!</v>
      </c>
      <c r="FS274" s="331" t="e">
        <f t="shared" si="440"/>
        <v>#DIV/0!</v>
      </c>
      <c r="FT274" s="331" t="e">
        <f>IF($FB274="Activo",LOOKUP($FA274,'Datos Mes'!$A$87:$A$92,'Datos Mes'!$C$87:$C$92),0)*$EO274</f>
        <v>#DIV/0!</v>
      </c>
      <c r="FU274" s="331" t="e">
        <f>IF($FB274="Activo",'Datos Mes'!$B$31,0)*$EO274</f>
        <v>#DIV/0!</v>
      </c>
      <c r="FV274" s="331" t="e">
        <f>'Datos Mes'!$B$32*$EO274</f>
        <v>#DIV/0!</v>
      </c>
      <c r="FW274" s="331" t="e">
        <f>'Datos Mes'!$D$28*$EO274</f>
        <v>#DIV/0!</v>
      </c>
      <c r="FX274" s="331" t="e">
        <f t="shared" si="441"/>
        <v>#DIV/0!</v>
      </c>
      <c r="FY274" s="331" t="e">
        <f t="shared" si="447"/>
        <v>#DIV/0!</v>
      </c>
      <c r="FZ274" s="331" t="e">
        <f t="shared" si="448"/>
        <v>#DIV/0!</v>
      </c>
      <c r="GA274" s="331">
        <f>(AS274+'Datos Mes'!B$24)*30/12</f>
        <v>9035.326086956522</v>
      </c>
      <c r="GB274" s="331" t="e">
        <f t="shared" si="442"/>
        <v>#DIV/0!</v>
      </c>
      <c r="GC274" s="331" t="e">
        <f t="shared" si="443"/>
        <v>#DIV/0!</v>
      </c>
      <c r="GD274" s="333" t="e">
        <f t="shared" si="444"/>
        <v>#DIV/0!</v>
      </c>
    </row>
    <row r="275" spans="1:186" s="329" customFormat="1" ht="15.75" customHeight="1">
      <c r="A275" s="421"/>
      <c r="B275" s="421"/>
      <c r="C275" s="311">
        <f t="shared" si="449"/>
        <v>0</v>
      </c>
      <c r="D275" s="429"/>
      <c r="E275" s="429"/>
      <c r="F275" s="429"/>
      <c r="G275" s="429"/>
      <c r="H275" s="429"/>
      <c r="I275" s="429"/>
      <c r="J275" s="429"/>
      <c r="K275" s="429"/>
      <c r="L275" s="429"/>
      <c r="M275" s="429"/>
      <c r="N275" s="429"/>
      <c r="O275" s="429"/>
      <c r="P275" s="429"/>
      <c r="Q275" s="429"/>
      <c r="R275" s="312"/>
      <c r="S275" s="430"/>
      <c r="T275" s="429"/>
      <c r="U275" s="429"/>
      <c r="V275" s="429"/>
      <c r="W275" s="429"/>
      <c r="X275" s="429"/>
      <c r="Y275" s="429"/>
      <c r="Z275" s="429"/>
      <c r="AA275" s="429"/>
      <c r="AB275" s="429"/>
      <c r="AC275" s="429"/>
      <c r="AD275" s="429"/>
      <c r="AE275" s="429"/>
      <c r="AF275" s="429"/>
      <c r="AG275" s="429"/>
      <c r="AH275" s="429"/>
      <c r="AI275" s="431"/>
      <c r="AJ275" s="328"/>
      <c r="AK275" s="314">
        <f t="shared" si="403"/>
        <v>0</v>
      </c>
      <c r="AL275" s="469">
        <f t="shared" si="404"/>
        <v>0</v>
      </c>
      <c r="AM275" s="469">
        <f t="shared" si="405"/>
        <v>0</v>
      </c>
      <c r="AN275" s="470">
        <f t="shared" si="406"/>
        <v>0</v>
      </c>
      <c r="AO275" s="469">
        <f t="shared" si="445"/>
        <v>0</v>
      </c>
      <c r="AP275" s="469">
        <f t="shared" si="446"/>
        <v>0</v>
      </c>
      <c r="AQ275" s="471">
        <f t="shared" si="407"/>
        <v>0</v>
      </c>
      <c r="AR275" s="472">
        <f t="shared" si="450"/>
        <v>0</v>
      </c>
      <c r="AS275" s="422"/>
      <c r="AT275" s="423">
        <f t="shared" si="408"/>
        <v>0</v>
      </c>
      <c r="AU275" s="422"/>
      <c r="AV275" s="315">
        <f t="shared" si="409"/>
        <v>0</v>
      </c>
      <c r="AW275" s="422"/>
      <c r="AX275" s="422"/>
      <c r="AY275" s="315">
        <f t="shared" si="410"/>
        <v>0</v>
      </c>
      <c r="AZ275" s="315">
        <f>(AQ275)*'Datos Mes'!$B$27+DB275</f>
        <v>0</v>
      </c>
      <c r="BA275" s="421"/>
      <c r="BB275" s="427"/>
      <c r="BC275" s="438"/>
      <c r="BF275" s="473"/>
      <c r="BG275" s="317">
        <f>(COUNTIF($D275:$AI275,"LL")+DL275)*(AS275-'Datos Mes'!$B$23)</f>
        <v>0</v>
      </c>
      <c r="BH275" s="474">
        <f t="shared" si="411"/>
        <v>0</v>
      </c>
      <c r="BI275" s="402"/>
      <c r="BJ275" s="403"/>
      <c r="BK275" s="403"/>
      <c r="BL275" s="403"/>
      <c r="BM275" s="403"/>
      <c r="BN275" s="403"/>
      <c r="BO275" s="403"/>
      <c r="BP275" s="403"/>
      <c r="BQ275" s="403"/>
      <c r="BR275" s="403"/>
      <c r="BS275" s="403"/>
      <c r="BT275" s="404"/>
      <c r="BU275" s="404"/>
      <c r="BV275" s="404"/>
      <c r="BW275" s="405"/>
      <c r="BX275" s="406"/>
      <c r="BY275" s="403"/>
      <c r="BZ275" s="403"/>
      <c r="CA275" s="407"/>
      <c r="CB275" s="407"/>
      <c r="CC275" s="408"/>
      <c r="CD275" s="408"/>
      <c r="CE275" s="408"/>
      <c r="CF275" s="408"/>
      <c r="CG275" s="408"/>
      <c r="CH275" s="407"/>
      <c r="CI275" s="407"/>
      <c r="CJ275" s="408"/>
      <c r="CK275" s="408"/>
      <c r="CL275" s="408"/>
      <c r="CM275" s="408"/>
      <c r="CN275" s="408"/>
      <c r="CO275" s="407"/>
      <c r="CP275" s="409"/>
      <c r="CQ275" s="410"/>
      <c r="CR275" s="411"/>
      <c r="CS275" s="410"/>
      <c r="CT275" s="410"/>
      <c r="CU275" s="410"/>
      <c r="CV275" s="410"/>
      <c r="CW275" s="410"/>
      <c r="CX275" s="404"/>
      <c r="CY275" s="404"/>
      <c r="CZ275" s="320">
        <f t="shared" si="412"/>
        <v>0</v>
      </c>
      <c r="DA275" s="321"/>
      <c r="DB275" s="414"/>
      <c r="DC275" s="322">
        <f t="shared" si="413"/>
        <v>0</v>
      </c>
      <c r="DD275" s="413"/>
      <c r="DE275" s="414"/>
      <c r="DF275" s="323">
        <f t="shared" si="414"/>
        <v>0</v>
      </c>
      <c r="DG275" s="323">
        <f t="shared" si="415"/>
        <v>0</v>
      </c>
      <c r="DH275" s="324">
        <f t="shared" si="416"/>
        <v>0</v>
      </c>
      <c r="DI275" s="325">
        <f t="shared" si="417"/>
        <v>0</v>
      </c>
      <c r="DJ275" s="177"/>
      <c r="DK275" s="315">
        <f t="shared" si="418"/>
        <v>0</v>
      </c>
      <c r="DL275" s="315">
        <f t="shared" si="419"/>
        <v>0</v>
      </c>
      <c r="DM275" s="315">
        <f t="shared" si="420"/>
        <v>0</v>
      </c>
      <c r="DN275" s="415"/>
      <c r="DO275" s="416"/>
      <c r="DP275" s="416"/>
      <c r="DQ275" s="416"/>
      <c r="DR275" s="417"/>
      <c r="DS275" s="416"/>
      <c r="DT275" s="416"/>
      <c r="DU275" s="416"/>
      <c r="DV275" s="418"/>
      <c r="DW275" s="416"/>
      <c r="DX275" s="416"/>
      <c r="DY275" s="419"/>
      <c r="DZ275" s="419"/>
      <c r="EA275" s="420"/>
      <c r="EB275" s="313"/>
      <c r="EC275" s="329" t="s">
        <v>133</v>
      </c>
      <c r="EF275" s="330">
        <f>'Datos Mes'!$B$23</f>
        <v>7000</v>
      </c>
      <c r="EG275" s="330">
        <f t="shared" si="421"/>
        <v>0</v>
      </c>
      <c r="EH275" s="330">
        <f t="shared" si="422"/>
        <v>0</v>
      </c>
      <c r="EI275" s="330" t="e">
        <f t="shared" si="423"/>
        <v>#DIV/0!</v>
      </c>
      <c r="EJ275" s="330" t="e">
        <f t="shared" si="424"/>
        <v>#DIV/0!</v>
      </c>
      <c r="EK275" s="330">
        <f t="shared" si="425"/>
        <v>0</v>
      </c>
      <c r="EL275" s="330">
        <f t="shared" si="426"/>
        <v>0</v>
      </c>
      <c r="EM275" s="330">
        <f t="shared" si="427"/>
        <v>0</v>
      </c>
      <c r="EN275" s="330">
        <f>'Datos Mes'!$B$24*AL275</f>
        <v>0</v>
      </c>
      <c r="EO275" s="330" t="e">
        <f>IF(SUM(EH275:EN275)&gt;'Datos Mes'!$B$21,'Datos Mes'!$B$21,SUM(EH275:EN275))</f>
        <v>#DIV/0!</v>
      </c>
      <c r="EP275" s="330" t="e">
        <f>IF(SUM(EH275:EN275)&gt;'Datos Mes'!$B$21,SUM(EH275:EN275)-EO275,0)</f>
        <v>#DIV/0!</v>
      </c>
      <c r="EQ275" s="330"/>
      <c r="ER275" s="330" t="e">
        <f>LOOKUP(EO275/AL275,'Datos Mes'!$B$75:$B$82,'Datos Mes'!$C$75:$C$82)*EQ275</f>
        <v>#DIV/0!</v>
      </c>
      <c r="ES275" s="330">
        <f>'Datos Mes'!$B$25*$AQ275</f>
        <v>0</v>
      </c>
      <c r="ET275" s="330">
        <f>'Datos Mes'!$B$26*$AQ275</f>
        <v>0</v>
      </c>
      <c r="EU275" s="330">
        <f t="shared" si="428"/>
        <v>0</v>
      </c>
      <c r="EV275" s="331" t="e">
        <f t="shared" si="429"/>
        <v>#DIV/0!</v>
      </c>
      <c r="EW275" s="455" t="s">
        <v>244</v>
      </c>
      <c r="EX275" s="457"/>
      <c r="EY275" s="331" t="e">
        <f>'Datos Mes'!$B$28*EO275</f>
        <v>#DIV/0!</v>
      </c>
      <c r="EZ275" s="331" t="e">
        <f>IF(EX275*'Datos Mes'!$B$19-EY275&gt;0,EX275*'Datos Mes'!$B$19-EY275,0)</f>
        <v>#DIV/0!</v>
      </c>
      <c r="FA275" s="456" t="s">
        <v>233</v>
      </c>
      <c r="FB275" s="455" t="s">
        <v>245</v>
      </c>
      <c r="FC275" s="333"/>
      <c r="FD275" s="331" t="e">
        <f t="shared" si="430"/>
        <v>#DIV/0!</v>
      </c>
      <c r="FE275" s="331" t="e">
        <f>IF(SUM(EH275:EN275)&gt;'Datos Mes'!$B$22,'Datos Mes'!$B$22,SUM(EH275:EN275))</f>
        <v>#DIV/0!</v>
      </c>
      <c r="FF275" s="331" t="e">
        <f>FE275*'Datos Mes'!$B$30</f>
        <v>#DIV/0!</v>
      </c>
      <c r="FG275" s="331" t="e">
        <f t="shared" si="431"/>
        <v>#DIV/0!</v>
      </c>
      <c r="FH275" s="331" t="e">
        <f t="shared" si="432"/>
        <v>#DIV/0!</v>
      </c>
      <c r="FI275" s="334" t="e">
        <f>LOOKUP(FH275,'Datos Mes'!$B$54:$B$69,'Datos Mes'!$C$54:$C$69)</f>
        <v>#DIV/0!</v>
      </c>
      <c r="FJ275" s="331" t="e">
        <f>LOOKUP(FH275,'Datos Mes'!$B$54:$B$69,'Datos Mes'!$E$54:$E$69)</f>
        <v>#DIV/0!</v>
      </c>
      <c r="FK275" s="331" t="e">
        <f t="shared" si="433"/>
        <v>#DIV/0!</v>
      </c>
      <c r="FL275" s="331">
        <f t="shared" si="434"/>
        <v>0</v>
      </c>
      <c r="FM275" s="331">
        <f t="shared" si="435"/>
        <v>0</v>
      </c>
      <c r="FN275" s="331">
        <f t="shared" si="436"/>
        <v>0</v>
      </c>
      <c r="FO275" s="331" t="e">
        <f t="shared" si="437"/>
        <v>#DIV/0!</v>
      </c>
      <c r="FP275" s="331" t="e">
        <f t="shared" si="438"/>
        <v>#DIV/0!</v>
      </c>
      <c r="FQ275" s="335" t="e">
        <f t="shared" si="439"/>
        <v>#DIV/0!</v>
      </c>
      <c r="FS275" s="331" t="e">
        <f t="shared" si="440"/>
        <v>#DIV/0!</v>
      </c>
      <c r="FT275" s="331" t="e">
        <f>IF($FB275="Activo",LOOKUP($FA275,'Datos Mes'!$A$87:$A$92,'Datos Mes'!$C$87:$C$92),0)*$EO275</f>
        <v>#DIV/0!</v>
      </c>
      <c r="FU275" s="331" t="e">
        <f>IF($FB275="Activo",'Datos Mes'!$B$31,0)*$EO275</f>
        <v>#DIV/0!</v>
      </c>
      <c r="FV275" s="331" t="e">
        <f>'Datos Mes'!$B$32*$EO275</f>
        <v>#DIV/0!</v>
      </c>
      <c r="FW275" s="331" t="e">
        <f>'Datos Mes'!$D$28*$EO275</f>
        <v>#DIV/0!</v>
      </c>
      <c r="FX275" s="331" t="e">
        <f t="shared" si="441"/>
        <v>#DIV/0!</v>
      </c>
      <c r="FY275" s="331" t="e">
        <f t="shared" si="447"/>
        <v>#DIV/0!</v>
      </c>
      <c r="FZ275" s="331" t="e">
        <f t="shared" si="448"/>
        <v>#DIV/0!</v>
      </c>
      <c r="GA275" s="331">
        <f>(AS275+'Datos Mes'!B$24)*30/12</f>
        <v>9035.326086956522</v>
      </c>
      <c r="GB275" s="331" t="e">
        <f t="shared" si="442"/>
        <v>#DIV/0!</v>
      </c>
      <c r="GC275" s="331" t="e">
        <f t="shared" si="443"/>
        <v>#DIV/0!</v>
      </c>
      <c r="GD275" s="333" t="e">
        <f t="shared" si="444"/>
        <v>#DIV/0!</v>
      </c>
    </row>
    <row r="276" spans="1:186" s="329" customFormat="1" ht="15.75" customHeight="1">
      <c r="A276" s="421"/>
      <c r="B276" s="421"/>
      <c r="C276" s="311">
        <f t="shared" si="449"/>
        <v>0</v>
      </c>
      <c r="D276" s="429"/>
      <c r="E276" s="429"/>
      <c r="F276" s="429"/>
      <c r="G276" s="429"/>
      <c r="H276" s="429"/>
      <c r="I276" s="429"/>
      <c r="J276" s="429"/>
      <c r="K276" s="429"/>
      <c r="L276" s="429"/>
      <c r="M276" s="429"/>
      <c r="N276" s="429"/>
      <c r="O276" s="429"/>
      <c r="P276" s="429"/>
      <c r="Q276" s="429"/>
      <c r="R276" s="312"/>
      <c r="S276" s="430"/>
      <c r="T276" s="429"/>
      <c r="U276" s="429"/>
      <c r="V276" s="429"/>
      <c r="W276" s="429"/>
      <c r="X276" s="429"/>
      <c r="Y276" s="429"/>
      <c r="Z276" s="429"/>
      <c r="AA276" s="429"/>
      <c r="AB276" s="429"/>
      <c r="AC276" s="429"/>
      <c r="AD276" s="429"/>
      <c r="AE276" s="429"/>
      <c r="AF276" s="429"/>
      <c r="AG276" s="429"/>
      <c r="AH276" s="429"/>
      <c r="AI276" s="431"/>
      <c r="AJ276" s="328"/>
      <c r="AK276" s="314">
        <f t="shared" si="403"/>
        <v>0</v>
      </c>
      <c r="AL276" s="469">
        <f t="shared" si="404"/>
        <v>0</v>
      </c>
      <c r="AM276" s="469">
        <f t="shared" si="405"/>
        <v>0</v>
      </c>
      <c r="AN276" s="470">
        <f t="shared" si="406"/>
        <v>0</v>
      </c>
      <c r="AO276" s="469">
        <f t="shared" si="445"/>
        <v>0</v>
      </c>
      <c r="AP276" s="469">
        <f t="shared" si="446"/>
        <v>0</v>
      </c>
      <c r="AQ276" s="471">
        <f t="shared" si="407"/>
        <v>0</v>
      </c>
      <c r="AR276" s="472">
        <f t="shared" si="450"/>
        <v>0</v>
      </c>
      <c r="AS276" s="422"/>
      <c r="AT276" s="423">
        <f t="shared" si="408"/>
        <v>0</v>
      </c>
      <c r="AU276" s="422"/>
      <c r="AV276" s="315">
        <f t="shared" si="409"/>
        <v>0</v>
      </c>
      <c r="AW276" s="422"/>
      <c r="AX276" s="422"/>
      <c r="AY276" s="315">
        <f t="shared" si="410"/>
        <v>0</v>
      </c>
      <c r="AZ276" s="315">
        <f>(AQ276)*'Datos Mes'!$B$27+DB276</f>
        <v>0</v>
      </c>
      <c r="BA276" s="421"/>
      <c r="BB276" s="427"/>
      <c r="BC276" s="438"/>
      <c r="BF276" s="473"/>
      <c r="BG276" s="317">
        <f>(COUNTIF($D276:$AI276,"LL")+DL276)*(AS276-'Datos Mes'!$B$23)</f>
        <v>0</v>
      </c>
      <c r="BH276" s="474">
        <f t="shared" si="411"/>
        <v>0</v>
      </c>
      <c r="BI276" s="402"/>
      <c r="BJ276" s="403"/>
      <c r="BK276" s="403"/>
      <c r="BL276" s="403"/>
      <c r="BM276" s="403"/>
      <c r="BN276" s="403"/>
      <c r="BO276" s="403"/>
      <c r="BP276" s="403"/>
      <c r="BQ276" s="403"/>
      <c r="BR276" s="403"/>
      <c r="BS276" s="403"/>
      <c r="BT276" s="404"/>
      <c r="BU276" s="404"/>
      <c r="BV276" s="404"/>
      <c r="BW276" s="405"/>
      <c r="BX276" s="406"/>
      <c r="BY276" s="403"/>
      <c r="BZ276" s="403"/>
      <c r="CA276" s="407"/>
      <c r="CB276" s="407"/>
      <c r="CC276" s="408"/>
      <c r="CD276" s="408"/>
      <c r="CE276" s="408"/>
      <c r="CF276" s="408"/>
      <c r="CG276" s="408"/>
      <c r="CH276" s="407"/>
      <c r="CI276" s="407"/>
      <c r="CJ276" s="408"/>
      <c r="CK276" s="408"/>
      <c r="CL276" s="408"/>
      <c r="CM276" s="408"/>
      <c r="CN276" s="408"/>
      <c r="CO276" s="407"/>
      <c r="CP276" s="409"/>
      <c r="CQ276" s="410"/>
      <c r="CR276" s="411"/>
      <c r="CS276" s="410"/>
      <c r="CT276" s="410"/>
      <c r="CU276" s="410"/>
      <c r="CV276" s="410"/>
      <c r="CW276" s="410"/>
      <c r="CX276" s="404"/>
      <c r="CY276" s="404"/>
      <c r="CZ276" s="320">
        <f t="shared" si="412"/>
        <v>0</v>
      </c>
      <c r="DA276" s="321"/>
      <c r="DB276" s="414"/>
      <c r="DC276" s="322">
        <f t="shared" si="413"/>
        <v>0</v>
      </c>
      <c r="DD276" s="413"/>
      <c r="DE276" s="414"/>
      <c r="DF276" s="323">
        <f t="shared" si="414"/>
        <v>0</v>
      </c>
      <c r="DG276" s="323">
        <f t="shared" si="415"/>
        <v>0</v>
      </c>
      <c r="DH276" s="324">
        <f t="shared" si="416"/>
        <v>0</v>
      </c>
      <c r="DI276" s="325">
        <f t="shared" si="417"/>
        <v>0</v>
      </c>
      <c r="DJ276" s="177"/>
      <c r="DK276" s="315">
        <f t="shared" si="418"/>
        <v>0</v>
      </c>
      <c r="DL276" s="315">
        <f t="shared" si="419"/>
        <v>0</v>
      </c>
      <c r="DM276" s="315">
        <f t="shared" si="420"/>
        <v>0</v>
      </c>
      <c r="DN276" s="415"/>
      <c r="DO276" s="416"/>
      <c r="DP276" s="416"/>
      <c r="DQ276" s="416"/>
      <c r="DR276" s="417"/>
      <c r="DS276" s="416"/>
      <c r="DT276" s="416"/>
      <c r="DU276" s="416"/>
      <c r="DV276" s="418"/>
      <c r="DW276" s="416"/>
      <c r="DX276" s="416"/>
      <c r="DY276" s="419"/>
      <c r="DZ276" s="419"/>
      <c r="EA276" s="420"/>
      <c r="EB276" s="313"/>
      <c r="EC276" s="329" t="s">
        <v>133</v>
      </c>
      <c r="EF276" s="330">
        <f>'Datos Mes'!$B$23</f>
        <v>7000</v>
      </c>
      <c r="EG276" s="330">
        <f t="shared" si="421"/>
        <v>0</v>
      </c>
      <c r="EH276" s="330">
        <f t="shared" si="422"/>
        <v>0</v>
      </c>
      <c r="EI276" s="330" t="e">
        <f t="shared" si="423"/>
        <v>#DIV/0!</v>
      </c>
      <c r="EJ276" s="330" t="e">
        <f t="shared" si="424"/>
        <v>#DIV/0!</v>
      </c>
      <c r="EK276" s="330">
        <f t="shared" si="425"/>
        <v>0</v>
      </c>
      <c r="EL276" s="330">
        <f t="shared" si="426"/>
        <v>0</v>
      </c>
      <c r="EM276" s="330">
        <f t="shared" si="427"/>
        <v>0</v>
      </c>
      <c r="EN276" s="330">
        <f>'Datos Mes'!$B$24*AL276</f>
        <v>0</v>
      </c>
      <c r="EO276" s="330" t="e">
        <f>IF(SUM(EH276:EN276)&gt;'Datos Mes'!$B$21,'Datos Mes'!$B$21,SUM(EH276:EN276))</f>
        <v>#DIV/0!</v>
      </c>
      <c r="EP276" s="330" t="e">
        <f>IF(SUM(EH276:EN276)&gt;'Datos Mes'!$B$21,SUM(EH276:EN276)-EO276,0)</f>
        <v>#DIV/0!</v>
      </c>
      <c r="EQ276" s="330"/>
      <c r="ER276" s="330" t="e">
        <f>LOOKUP(EO276/AL276,'Datos Mes'!$B$75:$B$82,'Datos Mes'!$C$75:$C$82)*EQ276</f>
        <v>#DIV/0!</v>
      </c>
      <c r="ES276" s="330">
        <f>'Datos Mes'!$B$25*$AQ276</f>
        <v>0</v>
      </c>
      <c r="ET276" s="330">
        <f>'Datos Mes'!$B$26*$AQ276</f>
        <v>0</v>
      </c>
      <c r="EU276" s="330">
        <f t="shared" si="428"/>
        <v>0</v>
      </c>
      <c r="EV276" s="331" t="e">
        <f t="shared" si="429"/>
        <v>#DIV/0!</v>
      </c>
      <c r="EW276" s="455" t="s">
        <v>244</v>
      </c>
      <c r="EX276" s="457"/>
      <c r="EY276" s="331" t="e">
        <f>'Datos Mes'!$B$28*EO276</f>
        <v>#DIV/0!</v>
      </c>
      <c r="EZ276" s="331" t="e">
        <f>IF(EX276*'Datos Mes'!$B$19-EY276&gt;0,EX276*'Datos Mes'!$B$19-EY276,0)</f>
        <v>#DIV/0!</v>
      </c>
      <c r="FA276" s="456" t="s">
        <v>233</v>
      </c>
      <c r="FB276" s="455" t="s">
        <v>245</v>
      </c>
      <c r="FC276" s="333"/>
      <c r="FD276" s="331" t="e">
        <f t="shared" si="430"/>
        <v>#DIV/0!</v>
      </c>
      <c r="FE276" s="331" t="e">
        <f>IF(SUM(EH276:EN276)&gt;'Datos Mes'!$B$22,'Datos Mes'!$B$22,SUM(EH276:EN276))</f>
        <v>#DIV/0!</v>
      </c>
      <c r="FF276" s="331" t="e">
        <f>FE276*'Datos Mes'!$B$30</f>
        <v>#DIV/0!</v>
      </c>
      <c r="FG276" s="331" t="e">
        <f t="shared" si="431"/>
        <v>#DIV/0!</v>
      </c>
      <c r="FH276" s="331" t="e">
        <f t="shared" si="432"/>
        <v>#DIV/0!</v>
      </c>
      <c r="FI276" s="334" t="e">
        <f>LOOKUP(FH276,'Datos Mes'!$B$54:$B$69,'Datos Mes'!$C$54:$C$69)</f>
        <v>#DIV/0!</v>
      </c>
      <c r="FJ276" s="331" t="e">
        <f>LOOKUP(FH276,'Datos Mes'!$B$54:$B$69,'Datos Mes'!$E$54:$E$69)</f>
        <v>#DIV/0!</v>
      </c>
      <c r="FK276" s="331" t="e">
        <f t="shared" si="433"/>
        <v>#DIV/0!</v>
      </c>
      <c r="FL276" s="331">
        <f t="shared" si="434"/>
        <v>0</v>
      </c>
      <c r="FM276" s="331">
        <f t="shared" si="435"/>
        <v>0</v>
      </c>
      <c r="FN276" s="331">
        <f t="shared" si="436"/>
        <v>0</v>
      </c>
      <c r="FO276" s="331" t="e">
        <f t="shared" si="437"/>
        <v>#DIV/0!</v>
      </c>
      <c r="FP276" s="331" t="e">
        <f t="shared" si="438"/>
        <v>#DIV/0!</v>
      </c>
      <c r="FQ276" s="335" t="e">
        <f t="shared" si="439"/>
        <v>#DIV/0!</v>
      </c>
      <c r="FS276" s="331" t="e">
        <f t="shared" si="440"/>
        <v>#DIV/0!</v>
      </c>
      <c r="FT276" s="331" t="e">
        <f>IF($FB276="Activo",LOOKUP($FA276,'Datos Mes'!$A$87:$A$92,'Datos Mes'!$C$87:$C$92),0)*$EO276</f>
        <v>#DIV/0!</v>
      </c>
      <c r="FU276" s="331" t="e">
        <f>IF($FB276="Activo",'Datos Mes'!$B$31,0)*$EO276</f>
        <v>#DIV/0!</v>
      </c>
      <c r="FV276" s="331" t="e">
        <f>'Datos Mes'!$B$32*$EO276</f>
        <v>#DIV/0!</v>
      </c>
      <c r="FW276" s="331" t="e">
        <f>'Datos Mes'!$D$28*$EO276</f>
        <v>#DIV/0!</v>
      </c>
      <c r="FX276" s="331" t="e">
        <f t="shared" si="441"/>
        <v>#DIV/0!</v>
      </c>
      <c r="FY276" s="331" t="e">
        <f t="shared" si="447"/>
        <v>#DIV/0!</v>
      </c>
      <c r="FZ276" s="331" t="e">
        <f t="shared" si="448"/>
        <v>#DIV/0!</v>
      </c>
      <c r="GA276" s="331">
        <f>(AS276+'Datos Mes'!B$24)*30/12</f>
        <v>9035.326086956522</v>
      </c>
      <c r="GB276" s="331" t="e">
        <f t="shared" si="442"/>
        <v>#DIV/0!</v>
      </c>
      <c r="GC276" s="331" t="e">
        <f t="shared" si="443"/>
        <v>#DIV/0!</v>
      </c>
      <c r="GD276" s="333" t="e">
        <f t="shared" si="444"/>
        <v>#DIV/0!</v>
      </c>
    </row>
    <row r="277" spans="1:186" s="329" customFormat="1" ht="15.75" customHeight="1">
      <c r="A277" s="421"/>
      <c r="B277" s="421"/>
      <c r="C277" s="311">
        <f t="shared" si="449"/>
        <v>0</v>
      </c>
      <c r="D277" s="429"/>
      <c r="E277" s="429"/>
      <c r="F277" s="429"/>
      <c r="G277" s="429"/>
      <c r="H277" s="429"/>
      <c r="I277" s="429"/>
      <c r="J277" s="429"/>
      <c r="K277" s="429"/>
      <c r="L277" s="429"/>
      <c r="M277" s="429"/>
      <c r="N277" s="429"/>
      <c r="O277" s="429"/>
      <c r="P277" s="429"/>
      <c r="Q277" s="429"/>
      <c r="R277" s="312"/>
      <c r="S277" s="430"/>
      <c r="T277" s="429"/>
      <c r="U277" s="429"/>
      <c r="V277" s="429"/>
      <c r="W277" s="429"/>
      <c r="X277" s="429"/>
      <c r="Y277" s="429"/>
      <c r="Z277" s="429"/>
      <c r="AA277" s="429"/>
      <c r="AB277" s="429"/>
      <c r="AC277" s="429"/>
      <c r="AD277" s="429"/>
      <c r="AE277" s="429"/>
      <c r="AF277" s="429"/>
      <c r="AG277" s="429"/>
      <c r="AH277" s="429"/>
      <c r="AI277" s="431"/>
      <c r="AJ277" s="328"/>
      <c r="AK277" s="314">
        <f t="shared" si="403"/>
        <v>0</v>
      </c>
      <c r="AL277" s="469">
        <f t="shared" si="404"/>
        <v>0</v>
      </c>
      <c r="AM277" s="469">
        <f t="shared" si="405"/>
        <v>0</v>
      </c>
      <c r="AN277" s="470">
        <f t="shared" si="406"/>
        <v>0</v>
      </c>
      <c r="AO277" s="469">
        <f t="shared" si="445"/>
        <v>0</v>
      </c>
      <c r="AP277" s="469">
        <f t="shared" si="446"/>
        <v>0</v>
      </c>
      <c r="AQ277" s="471">
        <f t="shared" si="407"/>
        <v>0</v>
      </c>
      <c r="AR277" s="472">
        <f t="shared" si="450"/>
        <v>0</v>
      </c>
      <c r="AS277" s="422"/>
      <c r="AT277" s="423">
        <f t="shared" si="408"/>
        <v>0</v>
      </c>
      <c r="AU277" s="422"/>
      <c r="AV277" s="315">
        <f t="shared" si="409"/>
        <v>0</v>
      </c>
      <c r="AW277" s="422"/>
      <c r="AX277" s="422"/>
      <c r="AY277" s="315">
        <f t="shared" si="410"/>
        <v>0</v>
      </c>
      <c r="AZ277" s="315">
        <f>(AQ277)*'Datos Mes'!$B$27+DB277</f>
        <v>0</v>
      </c>
      <c r="BA277" s="421"/>
      <c r="BB277" s="427"/>
      <c r="BC277" s="438"/>
      <c r="BF277" s="473"/>
      <c r="BG277" s="317">
        <f>(COUNTIF($D277:$AI277,"LL")+DL277)*(AS277-'Datos Mes'!$B$23)</f>
        <v>0</v>
      </c>
      <c r="BH277" s="474">
        <f t="shared" si="411"/>
        <v>0</v>
      </c>
      <c r="BI277" s="402"/>
      <c r="BJ277" s="403"/>
      <c r="BK277" s="403"/>
      <c r="BL277" s="403"/>
      <c r="BM277" s="403"/>
      <c r="BN277" s="403"/>
      <c r="BO277" s="403"/>
      <c r="BP277" s="403"/>
      <c r="BQ277" s="403"/>
      <c r="BR277" s="403"/>
      <c r="BS277" s="403"/>
      <c r="BT277" s="404"/>
      <c r="BU277" s="404"/>
      <c r="BV277" s="404"/>
      <c r="BW277" s="405"/>
      <c r="BX277" s="406"/>
      <c r="BY277" s="403"/>
      <c r="BZ277" s="403"/>
      <c r="CA277" s="407"/>
      <c r="CB277" s="407"/>
      <c r="CC277" s="408"/>
      <c r="CD277" s="408"/>
      <c r="CE277" s="408"/>
      <c r="CF277" s="408"/>
      <c r="CG277" s="408"/>
      <c r="CH277" s="407"/>
      <c r="CI277" s="407"/>
      <c r="CJ277" s="408"/>
      <c r="CK277" s="408"/>
      <c r="CL277" s="408"/>
      <c r="CM277" s="408"/>
      <c r="CN277" s="408"/>
      <c r="CO277" s="407"/>
      <c r="CP277" s="409"/>
      <c r="CQ277" s="410"/>
      <c r="CR277" s="411"/>
      <c r="CS277" s="410"/>
      <c r="CT277" s="410"/>
      <c r="CU277" s="410"/>
      <c r="CV277" s="410"/>
      <c r="CW277" s="410"/>
      <c r="CX277" s="404"/>
      <c r="CY277" s="404"/>
      <c r="CZ277" s="320">
        <f t="shared" si="412"/>
        <v>0</v>
      </c>
      <c r="DA277" s="321"/>
      <c r="DB277" s="414"/>
      <c r="DC277" s="322">
        <f t="shared" si="413"/>
        <v>0</v>
      </c>
      <c r="DD277" s="413"/>
      <c r="DE277" s="414"/>
      <c r="DF277" s="323">
        <f t="shared" si="414"/>
        <v>0</v>
      </c>
      <c r="DG277" s="323">
        <f t="shared" si="415"/>
        <v>0</v>
      </c>
      <c r="DH277" s="324">
        <f t="shared" si="416"/>
        <v>0</v>
      </c>
      <c r="DI277" s="325">
        <f t="shared" si="417"/>
        <v>0</v>
      </c>
      <c r="DJ277" s="177"/>
      <c r="DK277" s="315">
        <f t="shared" si="418"/>
        <v>0</v>
      </c>
      <c r="DL277" s="315">
        <f t="shared" si="419"/>
        <v>0</v>
      </c>
      <c r="DM277" s="315">
        <f t="shared" si="420"/>
        <v>0</v>
      </c>
      <c r="DN277" s="415"/>
      <c r="DO277" s="416"/>
      <c r="DP277" s="416"/>
      <c r="DQ277" s="416"/>
      <c r="DR277" s="417"/>
      <c r="DS277" s="416"/>
      <c r="DT277" s="416"/>
      <c r="DU277" s="416"/>
      <c r="DV277" s="418"/>
      <c r="DW277" s="416"/>
      <c r="DX277" s="416"/>
      <c r="DY277" s="419"/>
      <c r="DZ277" s="419"/>
      <c r="EA277" s="420"/>
      <c r="EB277" s="313"/>
      <c r="EC277" s="329" t="s">
        <v>133</v>
      </c>
      <c r="EF277" s="330">
        <f>'Datos Mes'!$B$23</f>
        <v>7000</v>
      </c>
      <c r="EG277" s="330">
        <f t="shared" si="421"/>
        <v>0</v>
      </c>
      <c r="EH277" s="330">
        <f t="shared" si="422"/>
        <v>0</v>
      </c>
      <c r="EI277" s="330" t="e">
        <f t="shared" si="423"/>
        <v>#DIV/0!</v>
      </c>
      <c r="EJ277" s="330" t="e">
        <f t="shared" si="424"/>
        <v>#DIV/0!</v>
      </c>
      <c r="EK277" s="330">
        <f t="shared" si="425"/>
        <v>0</v>
      </c>
      <c r="EL277" s="330">
        <f t="shared" si="426"/>
        <v>0</v>
      </c>
      <c r="EM277" s="330">
        <f t="shared" si="427"/>
        <v>0</v>
      </c>
      <c r="EN277" s="330">
        <f>'Datos Mes'!$B$24*AL277</f>
        <v>0</v>
      </c>
      <c r="EO277" s="330" t="e">
        <f>IF(SUM(EH277:EN277)&gt;'Datos Mes'!$B$21,'Datos Mes'!$B$21,SUM(EH277:EN277))</f>
        <v>#DIV/0!</v>
      </c>
      <c r="EP277" s="330" t="e">
        <f>IF(SUM(EH277:EN277)&gt;'Datos Mes'!$B$21,SUM(EH277:EN277)-EO277,0)</f>
        <v>#DIV/0!</v>
      </c>
      <c r="EQ277" s="330"/>
      <c r="ER277" s="330" t="e">
        <f>LOOKUP(EO277/AL277,'Datos Mes'!$B$75:$B$82,'Datos Mes'!$C$75:$C$82)*EQ277</f>
        <v>#DIV/0!</v>
      </c>
      <c r="ES277" s="330">
        <f>'Datos Mes'!$B$25*$AQ277</f>
        <v>0</v>
      </c>
      <c r="ET277" s="330">
        <f>'Datos Mes'!$B$26*$AQ277</f>
        <v>0</v>
      </c>
      <c r="EU277" s="330">
        <f t="shared" si="428"/>
        <v>0</v>
      </c>
      <c r="EV277" s="331" t="e">
        <f t="shared" si="429"/>
        <v>#DIV/0!</v>
      </c>
      <c r="EW277" s="455" t="s">
        <v>244</v>
      </c>
      <c r="EX277" s="457"/>
      <c r="EY277" s="331" t="e">
        <f>'Datos Mes'!$B$28*EO277</f>
        <v>#DIV/0!</v>
      </c>
      <c r="EZ277" s="331" t="e">
        <f>IF(EX277*'Datos Mes'!$B$19-EY277&gt;0,EX277*'Datos Mes'!$B$19-EY277,0)</f>
        <v>#DIV/0!</v>
      </c>
      <c r="FA277" s="456" t="s">
        <v>233</v>
      </c>
      <c r="FB277" s="455" t="s">
        <v>245</v>
      </c>
      <c r="FC277" s="333"/>
      <c r="FD277" s="331" t="e">
        <f t="shared" si="430"/>
        <v>#DIV/0!</v>
      </c>
      <c r="FE277" s="331" t="e">
        <f>IF(SUM(EH277:EN277)&gt;'Datos Mes'!$B$22,'Datos Mes'!$B$22,SUM(EH277:EN277))</f>
        <v>#DIV/0!</v>
      </c>
      <c r="FF277" s="331" t="e">
        <f>FE277*'Datos Mes'!$B$30</f>
        <v>#DIV/0!</v>
      </c>
      <c r="FG277" s="331" t="e">
        <f t="shared" si="431"/>
        <v>#DIV/0!</v>
      </c>
      <c r="FH277" s="331" t="e">
        <f t="shared" si="432"/>
        <v>#DIV/0!</v>
      </c>
      <c r="FI277" s="334" t="e">
        <f>LOOKUP(FH277,'Datos Mes'!$B$54:$B$69,'Datos Mes'!$C$54:$C$69)</f>
        <v>#DIV/0!</v>
      </c>
      <c r="FJ277" s="331" t="e">
        <f>LOOKUP(FH277,'Datos Mes'!$B$54:$B$69,'Datos Mes'!$E$54:$E$69)</f>
        <v>#DIV/0!</v>
      </c>
      <c r="FK277" s="331" t="e">
        <f t="shared" si="433"/>
        <v>#DIV/0!</v>
      </c>
      <c r="FL277" s="331">
        <f t="shared" si="434"/>
        <v>0</v>
      </c>
      <c r="FM277" s="331">
        <f t="shared" si="435"/>
        <v>0</v>
      </c>
      <c r="FN277" s="331">
        <f t="shared" si="436"/>
        <v>0</v>
      </c>
      <c r="FO277" s="331" t="e">
        <f t="shared" si="437"/>
        <v>#DIV/0!</v>
      </c>
      <c r="FP277" s="331" t="e">
        <f t="shared" si="438"/>
        <v>#DIV/0!</v>
      </c>
      <c r="FQ277" s="335" t="e">
        <f t="shared" si="439"/>
        <v>#DIV/0!</v>
      </c>
      <c r="FS277" s="331" t="e">
        <f t="shared" si="440"/>
        <v>#DIV/0!</v>
      </c>
      <c r="FT277" s="331" t="e">
        <f>IF($FB277="Activo",LOOKUP($FA277,'Datos Mes'!$A$87:$A$92,'Datos Mes'!$C$87:$C$92),0)*$EO277</f>
        <v>#DIV/0!</v>
      </c>
      <c r="FU277" s="331" t="e">
        <f>IF($FB277="Activo",'Datos Mes'!$B$31,0)*$EO277</f>
        <v>#DIV/0!</v>
      </c>
      <c r="FV277" s="331" t="e">
        <f>'Datos Mes'!$B$32*$EO277</f>
        <v>#DIV/0!</v>
      </c>
      <c r="FW277" s="331" t="e">
        <f>'Datos Mes'!$D$28*$EO277</f>
        <v>#DIV/0!</v>
      </c>
      <c r="FX277" s="331" t="e">
        <f t="shared" si="441"/>
        <v>#DIV/0!</v>
      </c>
      <c r="FY277" s="331" t="e">
        <f t="shared" si="447"/>
        <v>#DIV/0!</v>
      </c>
      <c r="FZ277" s="331" t="e">
        <f t="shared" si="448"/>
        <v>#DIV/0!</v>
      </c>
      <c r="GA277" s="331">
        <f>(AS277+'Datos Mes'!B$24)*30/12</f>
        <v>9035.326086956522</v>
      </c>
      <c r="GB277" s="331" t="e">
        <f t="shared" si="442"/>
        <v>#DIV/0!</v>
      </c>
      <c r="GC277" s="331" t="e">
        <f t="shared" si="443"/>
        <v>#DIV/0!</v>
      </c>
      <c r="GD277" s="333" t="e">
        <f t="shared" si="444"/>
        <v>#DIV/0!</v>
      </c>
    </row>
    <row r="278" spans="1:186" s="329" customFormat="1" ht="15.75" customHeight="1">
      <c r="A278" s="421"/>
      <c r="B278" s="421"/>
      <c r="C278" s="311">
        <f t="shared" si="449"/>
        <v>0</v>
      </c>
      <c r="D278" s="429"/>
      <c r="E278" s="429"/>
      <c r="F278" s="429"/>
      <c r="G278" s="429"/>
      <c r="H278" s="429"/>
      <c r="I278" s="429"/>
      <c r="J278" s="429"/>
      <c r="K278" s="429"/>
      <c r="L278" s="429"/>
      <c r="M278" s="429"/>
      <c r="N278" s="429"/>
      <c r="O278" s="429"/>
      <c r="P278" s="429"/>
      <c r="Q278" s="429"/>
      <c r="R278" s="312"/>
      <c r="S278" s="430"/>
      <c r="T278" s="429"/>
      <c r="U278" s="429"/>
      <c r="V278" s="429"/>
      <c r="W278" s="429"/>
      <c r="X278" s="429"/>
      <c r="Y278" s="429"/>
      <c r="Z278" s="429"/>
      <c r="AA278" s="429"/>
      <c r="AB278" s="429"/>
      <c r="AC278" s="429"/>
      <c r="AD278" s="429"/>
      <c r="AE278" s="429"/>
      <c r="AF278" s="429"/>
      <c r="AG278" s="429"/>
      <c r="AH278" s="429"/>
      <c r="AI278" s="431"/>
      <c r="AJ278" s="328"/>
      <c r="AK278" s="314">
        <f t="shared" si="403"/>
        <v>0</v>
      </c>
      <c r="AL278" s="469">
        <f t="shared" si="404"/>
        <v>0</v>
      </c>
      <c r="AM278" s="469">
        <f t="shared" si="405"/>
        <v>0</v>
      </c>
      <c r="AN278" s="470">
        <f t="shared" si="406"/>
        <v>0</v>
      </c>
      <c r="AO278" s="469">
        <f t="shared" si="445"/>
        <v>0</v>
      </c>
      <c r="AP278" s="469">
        <f t="shared" si="446"/>
        <v>0</v>
      </c>
      <c r="AQ278" s="471">
        <f t="shared" si="407"/>
        <v>0</v>
      </c>
      <c r="AR278" s="472">
        <f t="shared" si="450"/>
        <v>0</v>
      </c>
      <c r="AS278" s="422"/>
      <c r="AT278" s="423">
        <f t="shared" si="408"/>
        <v>0</v>
      </c>
      <c r="AU278" s="422"/>
      <c r="AV278" s="315">
        <f t="shared" si="409"/>
        <v>0</v>
      </c>
      <c r="AW278" s="422"/>
      <c r="AX278" s="422"/>
      <c r="AY278" s="315">
        <f t="shared" si="410"/>
        <v>0</v>
      </c>
      <c r="AZ278" s="315">
        <f>(AQ278)*'Datos Mes'!$B$27+DB278</f>
        <v>0</v>
      </c>
      <c r="BA278" s="421"/>
      <c r="BB278" s="427"/>
      <c r="BC278" s="438"/>
      <c r="BF278" s="473"/>
      <c r="BG278" s="317">
        <f>(COUNTIF($D278:$AI278,"LL")+DL278)*(AS278-'Datos Mes'!$B$23)</f>
        <v>0</v>
      </c>
      <c r="BH278" s="474">
        <f t="shared" si="411"/>
        <v>0</v>
      </c>
      <c r="BI278" s="402"/>
      <c r="BJ278" s="403"/>
      <c r="BK278" s="403"/>
      <c r="BL278" s="403"/>
      <c r="BM278" s="403"/>
      <c r="BN278" s="403"/>
      <c r="BO278" s="403"/>
      <c r="BP278" s="403"/>
      <c r="BQ278" s="403"/>
      <c r="BR278" s="403"/>
      <c r="BS278" s="403"/>
      <c r="BT278" s="404"/>
      <c r="BU278" s="404"/>
      <c r="BV278" s="404"/>
      <c r="BW278" s="405"/>
      <c r="BX278" s="406"/>
      <c r="BY278" s="403"/>
      <c r="BZ278" s="403"/>
      <c r="CA278" s="407"/>
      <c r="CB278" s="407"/>
      <c r="CC278" s="408"/>
      <c r="CD278" s="408"/>
      <c r="CE278" s="408"/>
      <c r="CF278" s="408"/>
      <c r="CG278" s="408"/>
      <c r="CH278" s="407"/>
      <c r="CI278" s="407"/>
      <c r="CJ278" s="408"/>
      <c r="CK278" s="408"/>
      <c r="CL278" s="408"/>
      <c r="CM278" s="408"/>
      <c r="CN278" s="408"/>
      <c r="CO278" s="407"/>
      <c r="CP278" s="409"/>
      <c r="CQ278" s="410"/>
      <c r="CR278" s="411"/>
      <c r="CS278" s="410"/>
      <c r="CT278" s="410"/>
      <c r="CU278" s="410"/>
      <c r="CV278" s="410"/>
      <c r="CW278" s="410"/>
      <c r="CX278" s="404"/>
      <c r="CY278" s="404"/>
      <c r="CZ278" s="320">
        <f t="shared" si="412"/>
        <v>0</v>
      </c>
      <c r="DA278" s="321"/>
      <c r="DB278" s="414"/>
      <c r="DC278" s="322">
        <f t="shared" si="413"/>
        <v>0</v>
      </c>
      <c r="DD278" s="413"/>
      <c r="DE278" s="414"/>
      <c r="DF278" s="323">
        <f t="shared" si="414"/>
        <v>0</v>
      </c>
      <c r="DG278" s="323">
        <f t="shared" si="415"/>
        <v>0</v>
      </c>
      <c r="DH278" s="324">
        <f t="shared" si="416"/>
        <v>0</v>
      </c>
      <c r="DI278" s="325">
        <f t="shared" si="417"/>
        <v>0</v>
      </c>
      <c r="DJ278" s="177"/>
      <c r="DK278" s="315">
        <f t="shared" si="418"/>
        <v>0</v>
      </c>
      <c r="DL278" s="315">
        <f t="shared" si="419"/>
        <v>0</v>
      </c>
      <c r="DM278" s="315">
        <f t="shared" si="420"/>
        <v>0</v>
      </c>
      <c r="DN278" s="415"/>
      <c r="DO278" s="416"/>
      <c r="DP278" s="416"/>
      <c r="DQ278" s="416"/>
      <c r="DR278" s="417"/>
      <c r="DS278" s="416"/>
      <c r="DT278" s="416"/>
      <c r="DU278" s="416"/>
      <c r="DV278" s="418"/>
      <c r="DW278" s="416"/>
      <c r="DX278" s="416"/>
      <c r="DY278" s="419"/>
      <c r="DZ278" s="419"/>
      <c r="EA278" s="420"/>
      <c r="EB278" s="313"/>
      <c r="EC278" s="329" t="s">
        <v>133</v>
      </c>
      <c r="EF278" s="330">
        <f>'Datos Mes'!$B$23</f>
        <v>7000</v>
      </c>
      <c r="EG278" s="330">
        <f t="shared" si="421"/>
        <v>0</v>
      </c>
      <c r="EH278" s="330">
        <f t="shared" si="422"/>
        <v>0</v>
      </c>
      <c r="EI278" s="330" t="e">
        <f t="shared" si="423"/>
        <v>#DIV/0!</v>
      </c>
      <c r="EJ278" s="330" t="e">
        <f t="shared" si="424"/>
        <v>#DIV/0!</v>
      </c>
      <c r="EK278" s="330">
        <f t="shared" si="425"/>
        <v>0</v>
      </c>
      <c r="EL278" s="330">
        <f t="shared" si="426"/>
        <v>0</v>
      </c>
      <c r="EM278" s="330">
        <f t="shared" si="427"/>
        <v>0</v>
      </c>
      <c r="EN278" s="330">
        <f>'Datos Mes'!$B$24*AL278</f>
        <v>0</v>
      </c>
      <c r="EO278" s="330" t="e">
        <f>IF(SUM(EH278:EN278)&gt;'Datos Mes'!$B$21,'Datos Mes'!$B$21,SUM(EH278:EN278))</f>
        <v>#DIV/0!</v>
      </c>
      <c r="EP278" s="330" t="e">
        <f>IF(SUM(EH278:EN278)&gt;'Datos Mes'!$B$21,SUM(EH278:EN278)-EO278,0)</f>
        <v>#DIV/0!</v>
      </c>
      <c r="EQ278" s="330"/>
      <c r="ER278" s="330" t="e">
        <f>LOOKUP(EO278/AL278,'Datos Mes'!$B$75:$B$82,'Datos Mes'!$C$75:$C$82)*EQ278</f>
        <v>#DIV/0!</v>
      </c>
      <c r="ES278" s="330">
        <f>'Datos Mes'!$B$25*$AQ278</f>
        <v>0</v>
      </c>
      <c r="ET278" s="330">
        <f>'Datos Mes'!$B$26*$AQ278</f>
        <v>0</v>
      </c>
      <c r="EU278" s="330">
        <f t="shared" si="428"/>
        <v>0</v>
      </c>
      <c r="EV278" s="331" t="e">
        <f t="shared" si="429"/>
        <v>#DIV/0!</v>
      </c>
      <c r="EW278" s="455" t="s">
        <v>244</v>
      </c>
      <c r="EX278" s="457"/>
      <c r="EY278" s="331" t="e">
        <f>'Datos Mes'!$B$28*EO278</f>
        <v>#DIV/0!</v>
      </c>
      <c r="EZ278" s="331" t="e">
        <f>IF(EX278*'Datos Mes'!$B$19-EY278&gt;0,EX278*'Datos Mes'!$B$19-EY278,0)</f>
        <v>#DIV/0!</v>
      </c>
      <c r="FA278" s="456" t="s">
        <v>233</v>
      </c>
      <c r="FB278" s="455" t="s">
        <v>245</v>
      </c>
      <c r="FC278" s="333"/>
      <c r="FD278" s="331" t="e">
        <f t="shared" si="430"/>
        <v>#DIV/0!</v>
      </c>
      <c r="FE278" s="331" t="e">
        <f>IF(SUM(EH278:EN278)&gt;'Datos Mes'!$B$22,'Datos Mes'!$B$22,SUM(EH278:EN278))</f>
        <v>#DIV/0!</v>
      </c>
      <c r="FF278" s="331" t="e">
        <f>FE278*'Datos Mes'!$B$30</f>
        <v>#DIV/0!</v>
      </c>
      <c r="FG278" s="331" t="e">
        <f t="shared" si="431"/>
        <v>#DIV/0!</v>
      </c>
      <c r="FH278" s="331" t="e">
        <f t="shared" si="432"/>
        <v>#DIV/0!</v>
      </c>
      <c r="FI278" s="334" t="e">
        <f>LOOKUP(FH278,'Datos Mes'!$B$54:$B$69,'Datos Mes'!$C$54:$C$69)</f>
        <v>#DIV/0!</v>
      </c>
      <c r="FJ278" s="331" t="e">
        <f>LOOKUP(FH278,'Datos Mes'!$B$54:$B$69,'Datos Mes'!$E$54:$E$69)</f>
        <v>#DIV/0!</v>
      </c>
      <c r="FK278" s="331" t="e">
        <f t="shared" si="433"/>
        <v>#DIV/0!</v>
      </c>
      <c r="FL278" s="331">
        <f t="shared" si="434"/>
        <v>0</v>
      </c>
      <c r="FM278" s="331">
        <f t="shared" si="435"/>
        <v>0</v>
      </c>
      <c r="FN278" s="331">
        <f t="shared" si="436"/>
        <v>0</v>
      </c>
      <c r="FO278" s="331" t="e">
        <f t="shared" si="437"/>
        <v>#DIV/0!</v>
      </c>
      <c r="FP278" s="331" t="e">
        <f t="shared" si="438"/>
        <v>#DIV/0!</v>
      </c>
      <c r="FQ278" s="335" t="e">
        <f t="shared" si="439"/>
        <v>#DIV/0!</v>
      </c>
      <c r="FS278" s="331" t="e">
        <f t="shared" si="440"/>
        <v>#DIV/0!</v>
      </c>
      <c r="FT278" s="331" t="e">
        <f>IF($FB278="Activo",LOOKUP($FA278,'Datos Mes'!$A$87:$A$92,'Datos Mes'!$C$87:$C$92),0)*$EO278</f>
        <v>#DIV/0!</v>
      </c>
      <c r="FU278" s="331" t="e">
        <f>IF($FB278="Activo",'Datos Mes'!$B$31,0)*$EO278</f>
        <v>#DIV/0!</v>
      </c>
      <c r="FV278" s="331" t="e">
        <f>'Datos Mes'!$B$32*$EO278</f>
        <v>#DIV/0!</v>
      </c>
      <c r="FW278" s="331" t="e">
        <f>'Datos Mes'!$D$28*$EO278</f>
        <v>#DIV/0!</v>
      </c>
      <c r="FX278" s="331" t="e">
        <f t="shared" si="441"/>
        <v>#DIV/0!</v>
      </c>
      <c r="FY278" s="331" t="e">
        <f t="shared" si="447"/>
        <v>#DIV/0!</v>
      </c>
      <c r="FZ278" s="331" t="e">
        <f t="shared" si="448"/>
        <v>#DIV/0!</v>
      </c>
      <c r="GA278" s="331">
        <f>(AS278+'Datos Mes'!B$24)*30/12</f>
        <v>9035.326086956522</v>
      </c>
      <c r="GB278" s="331" t="e">
        <f t="shared" si="442"/>
        <v>#DIV/0!</v>
      </c>
      <c r="GC278" s="331" t="e">
        <f t="shared" si="443"/>
        <v>#DIV/0!</v>
      </c>
      <c r="GD278" s="333" t="e">
        <f t="shared" si="444"/>
        <v>#DIV/0!</v>
      </c>
    </row>
    <row r="279" spans="1:186" s="329" customFormat="1" ht="15.75" customHeight="1">
      <c r="A279" s="421"/>
      <c r="B279" s="421"/>
      <c r="C279" s="311">
        <f t="shared" si="449"/>
        <v>0</v>
      </c>
      <c r="D279" s="429"/>
      <c r="E279" s="429"/>
      <c r="F279" s="429"/>
      <c r="G279" s="429"/>
      <c r="H279" s="429"/>
      <c r="I279" s="429"/>
      <c r="J279" s="429"/>
      <c r="K279" s="429"/>
      <c r="L279" s="429"/>
      <c r="M279" s="429"/>
      <c r="N279" s="429"/>
      <c r="O279" s="429"/>
      <c r="P279" s="429"/>
      <c r="Q279" s="429"/>
      <c r="R279" s="312"/>
      <c r="S279" s="430"/>
      <c r="T279" s="429"/>
      <c r="U279" s="429"/>
      <c r="V279" s="429"/>
      <c r="W279" s="429"/>
      <c r="X279" s="429"/>
      <c r="Y279" s="429"/>
      <c r="Z279" s="429"/>
      <c r="AA279" s="429"/>
      <c r="AB279" s="429"/>
      <c r="AC279" s="429"/>
      <c r="AD279" s="429"/>
      <c r="AE279" s="429"/>
      <c r="AF279" s="429"/>
      <c r="AG279" s="429"/>
      <c r="AH279" s="429"/>
      <c r="AI279" s="431"/>
      <c r="AJ279" s="328"/>
      <c r="AK279" s="314">
        <f t="shared" si="403"/>
        <v>0</v>
      </c>
      <c r="AL279" s="469">
        <f t="shared" si="404"/>
        <v>0</v>
      </c>
      <c r="AM279" s="469">
        <f t="shared" si="405"/>
        <v>0</v>
      </c>
      <c r="AN279" s="470">
        <f t="shared" si="406"/>
        <v>0</v>
      </c>
      <c r="AO279" s="469">
        <f t="shared" si="445"/>
        <v>0</v>
      </c>
      <c r="AP279" s="469">
        <f t="shared" si="446"/>
        <v>0</v>
      </c>
      <c r="AQ279" s="471">
        <f t="shared" si="407"/>
        <v>0</v>
      </c>
      <c r="AR279" s="472">
        <f t="shared" si="450"/>
        <v>0</v>
      </c>
      <c r="AS279" s="422"/>
      <c r="AT279" s="423">
        <f t="shared" si="408"/>
        <v>0</v>
      </c>
      <c r="AU279" s="422"/>
      <c r="AV279" s="315">
        <f t="shared" si="409"/>
        <v>0</v>
      </c>
      <c r="AW279" s="422"/>
      <c r="AX279" s="422"/>
      <c r="AY279" s="315">
        <f t="shared" si="410"/>
        <v>0</v>
      </c>
      <c r="AZ279" s="315">
        <f>(AQ279)*'Datos Mes'!$B$27+DB279</f>
        <v>0</v>
      </c>
      <c r="BA279" s="421"/>
      <c r="BB279" s="427"/>
      <c r="BC279" s="438"/>
      <c r="BF279" s="473"/>
      <c r="BG279" s="317">
        <f>(COUNTIF($D279:$AI279,"LL")+DL279)*(AS279-'Datos Mes'!$B$23)</f>
        <v>0</v>
      </c>
      <c r="BH279" s="474">
        <f t="shared" si="411"/>
        <v>0</v>
      </c>
      <c r="BI279" s="402"/>
      <c r="BJ279" s="403"/>
      <c r="BK279" s="403"/>
      <c r="BL279" s="403"/>
      <c r="BM279" s="403"/>
      <c r="BN279" s="403"/>
      <c r="BO279" s="403"/>
      <c r="BP279" s="403"/>
      <c r="BQ279" s="403"/>
      <c r="BR279" s="403"/>
      <c r="BS279" s="403"/>
      <c r="BT279" s="404"/>
      <c r="BU279" s="404"/>
      <c r="BV279" s="404"/>
      <c r="BW279" s="405"/>
      <c r="BX279" s="406"/>
      <c r="BY279" s="403"/>
      <c r="BZ279" s="403"/>
      <c r="CA279" s="407"/>
      <c r="CB279" s="407"/>
      <c r="CC279" s="408"/>
      <c r="CD279" s="408"/>
      <c r="CE279" s="408"/>
      <c r="CF279" s="408"/>
      <c r="CG279" s="408"/>
      <c r="CH279" s="407"/>
      <c r="CI279" s="407"/>
      <c r="CJ279" s="408"/>
      <c r="CK279" s="408"/>
      <c r="CL279" s="408"/>
      <c r="CM279" s="408"/>
      <c r="CN279" s="408"/>
      <c r="CO279" s="407"/>
      <c r="CP279" s="409"/>
      <c r="CQ279" s="410"/>
      <c r="CR279" s="411"/>
      <c r="CS279" s="410"/>
      <c r="CT279" s="410"/>
      <c r="CU279" s="410"/>
      <c r="CV279" s="410"/>
      <c r="CW279" s="410"/>
      <c r="CX279" s="404"/>
      <c r="CY279" s="404"/>
      <c r="CZ279" s="320">
        <f t="shared" si="412"/>
        <v>0</v>
      </c>
      <c r="DA279" s="321"/>
      <c r="DB279" s="414"/>
      <c r="DC279" s="322">
        <f t="shared" si="413"/>
        <v>0</v>
      </c>
      <c r="DD279" s="413"/>
      <c r="DE279" s="414"/>
      <c r="DF279" s="323">
        <f t="shared" si="414"/>
        <v>0</v>
      </c>
      <c r="DG279" s="323">
        <f t="shared" si="415"/>
        <v>0</v>
      </c>
      <c r="DH279" s="324">
        <f t="shared" si="416"/>
        <v>0</v>
      </c>
      <c r="DI279" s="325">
        <f t="shared" si="417"/>
        <v>0</v>
      </c>
      <c r="DJ279" s="177"/>
      <c r="DK279" s="315">
        <f t="shared" si="418"/>
        <v>0</v>
      </c>
      <c r="DL279" s="315">
        <f t="shared" si="419"/>
        <v>0</v>
      </c>
      <c r="DM279" s="315">
        <f t="shared" si="420"/>
        <v>0</v>
      </c>
      <c r="DN279" s="415"/>
      <c r="DO279" s="416"/>
      <c r="DP279" s="416"/>
      <c r="DQ279" s="416"/>
      <c r="DR279" s="417"/>
      <c r="DS279" s="416"/>
      <c r="DT279" s="416"/>
      <c r="DU279" s="416"/>
      <c r="DV279" s="418"/>
      <c r="DW279" s="416"/>
      <c r="DX279" s="416"/>
      <c r="DY279" s="419"/>
      <c r="DZ279" s="419"/>
      <c r="EA279" s="420"/>
      <c r="EB279" s="313"/>
      <c r="EC279" s="329" t="s">
        <v>133</v>
      </c>
      <c r="EF279" s="330">
        <f>'Datos Mes'!$B$23</f>
        <v>7000</v>
      </c>
      <c r="EG279" s="330">
        <f t="shared" si="421"/>
        <v>0</v>
      </c>
      <c r="EH279" s="330">
        <f t="shared" si="422"/>
        <v>0</v>
      </c>
      <c r="EI279" s="330" t="e">
        <f t="shared" si="423"/>
        <v>#DIV/0!</v>
      </c>
      <c r="EJ279" s="330" t="e">
        <f t="shared" si="424"/>
        <v>#DIV/0!</v>
      </c>
      <c r="EK279" s="330">
        <f t="shared" si="425"/>
        <v>0</v>
      </c>
      <c r="EL279" s="330">
        <f t="shared" si="426"/>
        <v>0</v>
      </c>
      <c r="EM279" s="330">
        <f t="shared" si="427"/>
        <v>0</v>
      </c>
      <c r="EN279" s="330">
        <f>'Datos Mes'!$B$24*AL279</f>
        <v>0</v>
      </c>
      <c r="EO279" s="330" t="e">
        <f>IF(SUM(EH279:EN279)&gt;'Datos Mes'!$B$21,'Datos Mes'!$B$21,SUM(EH279:EN279))</f>
        <v>#DIV/0!</v>
      </c>
      <c r="EP279" s="330" t="e">
        <f>IF(SUM(EH279:EN279)&gt;'Datos Mes'!$B$21,SUM(EH279:EN279)-EO279,0)</f>
        <v>#DIV/0!</v>
      </c>
      <c r="EQ279" s="330"/>
      <c r="ER279" s="330" t="e">
        <f>LOOKUP(EO279/AL279,'Datos Mes'!$B$75:$B$82,'Datos Mes'!$C$75:$C$82)*EQ279</f>
        <v>#DIV/0!</v>
      </c>
      <c r="ES279" s="330">
        <f>'Datos Mes'!$B$25*$AQ279</f>
        <v>0</v>
      </c>
      <c r="ET279" s="330">
        <f>'Datos Mes'!$B$26*$AQ279</f>
        <v>0</v>
      </c>
      <c r="EU279" s="330">
        <f t="shared" si="428"/>
        <v>0</v>
      </c>
      <c r="EV279" s="331" t="e">
        <f t="shared" si="429"/>
        <v>#DIV/0!</v>
      </c>
      <c r="EW279" s="455" t="s">
        <v>244</v>
      </c>
      <c r="EX279" s="457"/>
      <c r="EY279" s="331" t="e">
        <f>'Datos Mes'!$B$28*EO279</f>
        <v>#DIV/0!</v>
      </c>
      <c r="EZ279" s="331" t="e">
        <f>IF(EX279*'Datos Mes'!$B$19-EY279&gt;0,EX279*'Datos Mes'!$B$19-EY279,0)</f>
        <v>#DIV/0!</v>
      </c>
      <c r="FA279" s="456" t="s">
        <v>233</v>
      </c>
      <c r="FB279" s="455" t="s">
        <v>245</v>
      </c>
      <c r="FC279" s="333"/>
      <c r="FD279" s="331" t="e">
        <f t="shared" si="430"/>
        <v>#DIV/0!</v>
      </c>
      <c r="FE279" s="331" t="e">
        <f>IF(SUM(EH279:EN279)&gt;'Datos Mes'!$B$22,'Datos Mes'!$B$22,SUM(EH279:EN279))</f>
        <v>#DIV/0!</v>
      </c>
      <c r="FF279" s="331" t="e">
        <f>FE279*'Datos Mes'!$B$30</f>
        <v>#DIV/0!</v>
      </c>
      <c r="FG279" s="331" t="e">
        <f t="shared" si="431"/>
        <v>#DIV/0!</v>
      </c>
      <c r="FH279" s="331" t="e">
        <f t="shared" si="432"/>
        <v>#DIV/0!</v>
      </c>
      <c r="FI279" s="334" t="e">
        <f>LOOKUP(FH279,'Datos Mes'!$B$54:$B$69,'Datos Mes'!$C$54:$C$69)</f>
        <v>#DIV/0!</v>
      </c>
      <c r="FJ279" s="331" t="e">
        <f>LOOKUP(FH279,'Datos Mes'!$B$54:$B$69,'Datos Mes'!$E$54:$E$69)</f>
        <v>#DIV/0!</v>
      </c>
      <c r="FK279" s="331" t="e">
        <f t="shared" si="433"/>
        <v>#DIV/0!</v>
      </c>
      <c r="FL279" s="331">
        <f t="shared" si="434"/>
        <v>0</v>
      </c>
      <c r="FM279" s="331">
        <f t="shared" si="435"/>
        <v>0</v>
      </c>
      <c r="FN279" s="331">
        <f t="shared" si="436"/>
        <v>0</v>
      </c>
      <c r="FO279" s="331" t="e">
        <f t="shared" si="437"/>
        <v>#DIV/0!</v>
      </c>
      <c r="FP279" s="331" t="e">
        <f t="shared" si="438"/>
        <v>#DIV/0!</v>
      </c>
      <c r="FQ279" s="335" t="e">
        <f t="shared" si="439"/>
        <v>#DIV/0!</v>
      </c>
      <c r="FS279" s="331" t="e">
        <f t="shared" si="440"/>
        <v>#DIV/0!</v>
      </c>
      <c r="FT279" s="331" t="e">
        <f>IF($FB279="Activo",LOOKUP($FA279,'Datos Mes'!$A$87:$A$92,'Datos Mes'!$C$87:$C$92),0)*$EO279</f>
        <v>#DIV/0!</v>
      </c>
      <c r="FU279" s="331" t="e">
        <f>IF($FB279="Activo",'Datos Mes'!$B$31,0)*$EO279</f>
        <v>#DIV/0!</v>
      </c>
      <c r="FV279" s="331" t="e">
        <f>'Datos Mes'!$B$32*$EO279</f>
        <v>#DIV/0!</v>
      </c>
      <c r="FW279" s="331" t="e">
        <f>'Datos Mes'!$D$28*$EO279</f>
        <v>#DIV/0!</v>
      </c>
      <c r="FX279" s="331" t="e">
        <f t="shared" si="441"/>
        <v>#DIV/0!</v>
      </c>
      <c r="FY279" s="331" t="e">
        <f t="shared" si="447"/>
        <v>#DIV/0!</v>
      </c>
      <c r="FZ279" s="331" t="e">
        <f t="shared" si="448"/>
        <v>#DIV/0!</v>
      </c>
      <c r="GA279" s="331">
        <f>(AS279+'Datos Mes'!B$24)*30/12</f>
        <v>9035.326086956522</v>
      </c>
      <c r="GB279" s="331" t="e">
        <f t="shared" si="442"/>
        <v>#DIV/0!</v>
      </c>
      <c r="GC279" s="331" t="e">
        <f t="shared" si="443"/>
        <v>#DIV/0!</v>
      </c>
      <c r="GD279" s="333" t="e">
        <f t="shared" si="444"/>
        <v>#DIV/0!</v>
      </c>
    </row>
    <row r="280" spans="1:186" s="329" customFormat="1" ht="15.75" customHeight="1">
      <c r="A280" s="421"/>
      <c r="B280" s="421"/>
      <c r="C280" s="311">
        <f t="shared" si="449"/>
        <v>0</v>
      </c>
      <c r="D280" s="429"/>
      <c r="E280" s="429"/>
      <c r="F280" s="429"/>
      <c r="G280" s="429"/>
      <c r="H280" s="429"/>
      <c r="I280" s="429"/>
      <c r="J280" s="429"/>
      <c r="K280" s="429"/>
      <c r="L280" s="429"/>
      <c r="M280" s="429"/>
      <c r="N280" s="429"/>
      <c r="O280" s="429"/>
      <c r="P280" s="429"/>
      <c r="Q280" s="429"/>
      <c r="R280" s="312"/>
      <c r="S280" s="430"/>
      <c r="T280" s="429"/>
      <c r="U280" s="429"/>
      <c r="V280" s="429"/>
      <c r="W280" s="429"/>
      <c r="X280" s="429"/>
      <c r="Y280" s="429"/>
      <c r="Z280" s="429"/>
      <c r="AA280" s="429"/>
      <c r="AB280" s="429"/>
      <c r="AC280" s="429"/>
      <c r="AD280" s="429"/>
      <c r="AE280" s="429"/>
      <c r="AF280" s="429"/>
      <c r="AG280" s="429"/>
      <c r="AH280" s="429"/>
      <c r="AI280" s="431"/>
      <c r="AJ280" s="328"/>
      <c r="AK280" s="314">
        <f t="shared" si="403"/>
        <v>0</v>
      </c>
      <c r="AL280" s="469">
        <f t="shared" si="404"/>
        <v>0</v>
      </c>
      <c r="AM280" s="469">
        <f t="shared" si="405"/>
        <v>0</v>
      </c>
      <c r="AN280" s="470">
        <f t="shared" si="406"/>
        <v>0</v>
      </c>
      <c r="AO280" s="469">
        <f t="shared" si="445"/>
        <v>0</v>
      </c>
      <c r="AP280" s="469">
        <f t="shared" si="446"/>
        <v>0</v>
      </c>
      <c r="AQ280" s="471">
        <f t="shared" si="407"/>
        <v>0</v>
      </c>
      <c r="AR280" s="472">
        <f t="shared" si="450"/>
        <v>0</v>
      </c>
      <c r="AS280" s="422"/>
      <c r="AT280" s="423">
        <f t="shared" si="408"/>
        <v>0</v>
      </c>
      <c r="AU280" s="422"/>
      <c r="AV280" s="315">
        <f t="shared" si="409"/>
        <v>0</v>
      </c>
      <c r="AW280" s="422"/>
      <c r="AX280" s="422"/>
      <c r="AY280" s="315">
        <f t="shared" si="410"/>
        <v>0</v>
      </c>
      <c r="AZ280" s="315">
        <f>(AQ280)*'Datos Mes'!$B$27+DB280</f>
        <v>0</v>
      </c>
      <c r="BA280" s="421"/>
      <c r="BB280" s="427"/>
      <c r="BC280" s="438"/>
      <c r="BF280" s="473"/>
      <c r="BG280" s="317">
        <f>(COUNTIF($D280:$AI280,"LL")+DL280)*(AS280-'Datos Mes'!$B$23)</f>
        <v>0</v>
      </c>
      <c r="BH280" s="474">
        <f t="shared" si="411"/>
        <v>0</v>
      </c>
      <c r="BI280" s="402"/>
      <c r="BJ280" s="403"/>
      <c r="BK280" s="403"/>
      <c r="BL280" s="403"/>
      <c r="BM280" s="403"/>
      <c r="BN280" s="403"/>
      <c r="BO280" s="403"/>
      <c r="BP280" s="403"/>
      <c r="BQ280" s="403"/>
      <c r="BR280" s="403"/>
      <c r="BS280" s="403"/>
      <c r="BT280" s="404"/>
      <c r="BU280" s="404"/>
      <c r="BV280" s="404"/>
      <c r="BW280" s="405"/>
      <c r="BX280" s="406"/>
      <c r="BY280" s="403"/>
      <c r="BZ280" s="403"/>
      <c r="CA280" s="407"/>
      <c r="CB280" s="407"/>
      <c r="CC280" s="408"/>
      <c r="CD280" s="408"/>
      <c r="CE280" s="408"/>
      <c r="CF280" s="408"/>
      <c r="CG280" s="408"/>
      <c r="CH280" s="407"/>
      <c r="CI280" s="407"/>
      <c r="CJ280" s="408"/>
      <c r="CK280" s="408"/>
      <c r="CL280" s="408"/>
      <c r="CM280" s="408"/>
      <c r="CN280" s="408"/>
      <c r="CO280" s="407"/>
      <c r="CP280" s="409"/>
      <c r="CQ280" s="410"/>
      <c r="CR280" s="411"/>
      <c r="CS280" s="410"/>
      <c r="CT280" s="410"/>
      <c r="CU280" s="410"/>
      <c r="CV280" s="410"/>
      <c r="CW280" s="410"/>
      <c r="CX280" s="404"/>
      <c r="CY280" s="404"/>
      <c r="CZ280" s="320">
        <f t="shared" si="412"/>
        <v>0</v>
      </c>
      <c r="DA280" s="321"/>
      <c r="DB280" s="414"/>
      <c r="DC280" s="322">
        <f t="shared" si="413"/>
        <v>0</v>
      </c>
      <c r="DD280" s="413"/>
      <c r="DE280" s="414"/>
      <c r="DF280" s="323">
        <f t="shared" si="414"/>
        <v>0</v>
      </c>
      <c r="DG280" s="323">
        <f t="shared" si="415"/>
        <v>0</v>
      </c>
      <c r="DH280" s="324">
        <f t="shared" si="416"/>
        <v>0</v>
      </c>
      <c r="DI280" s="325">
        <f t="shared" si="417"/>
        <v>0</v>
      </c>
      <c r="DJ280" s="177"/>
      <c r="DK280" s="315">
        <f t="shared" si="418"/>
        <v>0</v>
      </c>
      <c r="DL280" s="315">
        <f t="shared" si="419"/>
        <v>0</v>
      </c>
      <c r="DM280" s="315">
        <f t="shared" si="420"/>
        <v>0</v>
      </c>
      <c r="DN280" s="415"/>
      <c r="DO280" s="416"/>
      <c r="DP280" s="416"/>
      <c r="DQ280" s="416"/>
      <c r="DR280" s="417"/>
      <c r="DS280" s="416"/>
      <c r="DT280" s="416"/>
      <c r="DU280" s="416"/>
      <c r="DV280" s="418"/>
      <c r="DW280" s="416"/>
      <c r="DX280" s="416"/>
      <c r="DY280" s="419"/>
      <c r="DZ280" s="419"/>
      <c r="EA280" s="420"/>
      <c r="EB280" s="313"/>
      <c r="EC280" s="329" t="s">
        <v>133</v>
      </c>
      <c r="EF280" s="330">
        <f>'Datos Mes'!$B$23</f>
        <v>7000</v>
      </c>
      <c r="EG280" s="330">
        <f t="shared" si="421"/>
        <v>0</v>
      </c>
      <c r="EH280" s="330">
        <f t="shared" si="422"/>
        <v>0</v>
      </c>
      <c r="EI280" s="330" t="e">
        <f t="shared" si="423"/>
        <v>#DIV/0!</v>
      </c>
      <c r="EJ280" s="330" t="e">
        <f t="shared" si="424"/>
        <v>#DIV/0!</v>
      </c>
      <c r="EK280" s="330">
        <f t="shared" si="425"/>
        <v>0</v>
      </c>
      <c r="EL280" s="330">
        <f t="shared" si="426"/>
        <v>0</v>
      </c>
      <c r="EM280" s="330">
        <f t="shared" si="427"/>
        <v>0</v>
      </c>
      <c r="EN280" s="330">
        <f>'Datos Mes'!$B$24*AL280</f>
        <v>0</v>
      </c>
      <c r="EO280" s="330" t="e">
        <f>IF(SUM(EH280:EN280)&gt;'Datos Mes'!$B$21,'Datos Mes'!$B$21,SUM(EH280:EN280))</f>
        <v>#DIV/0!</v>
      </c>
      <c r="EP280" s="330" t="e">
        <f>IF(SUM(EH280:EN280)&gt;'Datos Mes'!$B$21,SUM(EH280:EN280)-EO280,0)</f>
        <v>#DIV/0!</v>
      </c>
      <c r="EQ280" s="330"/>
      <c r="ER280" s="330" t="e">
        <f>LOOKUP(EO280/AL280,'Datos Mes'!$B$75:$B$82,'Datos Mes'!$C$75:$C$82)*EQ280</f>
        <v>#DIV/0!</v>
      </c>
      <c r="ES280" s="330">
        <f>'Datos Mes'!$B$25*$AQ280</f>
        <v>0</v>
      </c>
      <c r="ET280" s="330">
        <f>'Datos Mes'!$B$26*$AQ280</f>
        <v>0</v>
      </c>
      <c r="EU280" s="330">
        <f t="shared" si="428"/>
        <v>0</v>
      </c>
      <c r="EV280" s="331" t="e">
        <f t="shared" si="429"/>
        <v>#DIV/0!</v>
      </c>
      <c r="EW280" s="455" t="s">
        <v>244</v>
      </c>
      <c r="EX280" s="457"/>
      <c r="EY280" s="331" t="e">
        <f>'Datos Mes'!$B$28*EO280</f>
        <v>#DIV/0!</v>
      </c>
      <c r="EZ280" s="331" t="e">
        <f>IF(EX280*'Datos Mes'!$B$19-EY280&gt;0,EX280*'Datos Mes'!$B$19-EY280,0)</f>
        <v>#DIV/0!</v>
      </c>
      <c r="FA280" s="456" t="s">
        <v>233</v>
      </c>
      <c r="FB280" s="455" t="s">
        <v>245</v>
      </c>
      <c r="FC280" s="333"/>
      <c r="FD280" s="331" t="e">
        <f t="shared" si="430"/>
        <v>#DIV/0!</v>
      </c>
      <c r="FE280" s="331" t="e">
        <f>IF(SUM(EH280:EN280)&gt;'Datos Mes'!$B$22,'Datos Mes'!$B$22,SUM(EH280:EN280))</f>
        <v>#DIV/0!</v>
      </c>
      <c r="FF280" s="331" t="e">
        <f>FE280*'Datos Mes'!$B$30</f>
        <v>#DIV/0!</v>
      </c>
      <c r="FG280" s="331" t="e">
        <f t="shared" si="431"/>
        <v>#DIV/0!</v>
      </c>
      <c r="FH280" s="331" t="e">
        <f t="shared" si="432"/>
        <v>#DIV/0!</v>
      </c>
      <c r="FI280" s="334" t="e">
        <f>LOOKUP(FH280,'Datos Mes'!$B$54:$B$69,'Datos Mes'!$C$54:$C$69)</f>
        <v>#DIV/0!</v>
      </c>
      <c r="FJ280" s="331" t="e">
        <f>LOOKUP(FH280,'Datos Mes'!$B$54:$B$69,'Datos Mes'!$E$54:$E$69)</f>
        <v>#DIV/0!</v>
      </c>
      <c r="FK280" s="331" t="e">
        <f t="shared" si="433"/>
        <v>#DIV/0!</v>
      </c>
      <c r="FL280" s="331">
        <f t="shared" si="434"/>
        <v>0</v>
      </c>
      <c r="FM280" s="331">
        <f t="shared" si="435"/>
        <v>0</v>
      </c>
      <c r="FN280" s="331">
        <f t="shared" si="436"/>
        <v>0</v>
      </c>
      <c r="FO280" s="331" t="e">
        <f t="shared" si="437"/>
        <v>#DIV/0!</v>
      </c>
      <c r="FP280" s="331" t="e">
        <f t="shared" si="438"/>
        <v>#DIV/0!</v>
      </c>
      <c r="FQ280" s="335" t="e">
        <f t="shared" si="439"/>
        <v>#DIV/0!</v>
      </c>
      <c r="FS280" s="331" t="e">
        <f t="shared" si="440"/>
        <v>#DIV/0!</v>
      </c>
      <c r="FT280" s="331" t="e">
        <f>IF($FB280="Activo",LOOKUP($FA280,'Datos Mes'!$A$87:$A$92,'Datos Mes'!$C$87:$C$92),0)*$EO280</f>
        <v>#DIV/0!</v>
      </c>
      <c r="FU280" s="331" t="e">
        <f>IF($FB280="Activo",'Datos Mes'!$B$31,0)*$EO280</f>
        <v>#DIV/0!</v>
      </c>
      <c r="FV280" s="331" t="e">
        <f>'Datos Mes'!$B$32*$EO280</f>
        <v>#DIV/0!</v>
      </c>
      <c r="FW280" s="331" t="e">
        <f>'Datos Mes'!$D$28*$EO280</f>
        <v>#DIV/0!</v>
      </c>
      <c r="FX280" s="331" t="e">
        <f t="shared" si="441"/>
        <v>#DIV/0!</v>
      </c>
      <c r="FY280" s="331" t="e">
        <f t="shared" si="447"/>
        <v>#DIV/0!</v>
      </c>
      <c r="FZ280" s="331" t="e">
        <f t="shared" si="448"/>
        <v>#DIV/0!</v>
      </c>
      <c r="GA280" s="331">
        <f>(AS280+'Datos Mes'!B$24)*30/12</f>
        <v>9035.326086956522</v>
      </c>
      <c r="GB280" s="331" t="e">
        <f t="shared" si="442"/>
        <v>#DIV/0!</v>
      </c>
      <c r="GC280" s="331" t="e">
        <f t="shared" si="443"/>
        <v>#DIV/0!</v>
      </c>
      <c r="GD280" s="333" t="e">
        <f t="shared" si="444"/>
        <v>#DIV/0!</v>
      </c>
    </row>
    <row r="281" spans="1:186" s="329" customFormat="1" ht="15.75" customHeight="1">
      <c r="A281" s="421"/>
      <c r="B281" s="421"/>
      <c r="C281" s="311">
        <f t="shared" si="449"/>
        <v>0</v>
      </c>
      <c r="D281" s="429"/>
      <c r="E281" s="429"/>
      <c r="F281" s="429"/>
      <c r="G281" s="429"/>
      <c r="H281" s="429"/>
      <c r="I281" s="429"/>
      <c r="J281" s="429"/>
      <c r="K281" s="429"/>
      <c r="L281" s="429"/>
      <c r="M281" s="429"/>
      <c r="N281" s="429"/>
      <c r="O281" s="429"/>
      <c r="P281" s="429"/>
      <c r="Q281" s="429"/>
      <c r="R281" s="312"/>
      <c r="S281" s="430"/>
      <c r="T281" s="429"/>
      <c r="U281" s="429"/>
      <c r="V281" s="429"/>
      <c r="W281" s="429"/>
      <c r="X281" s="429"/>
      <c r="Y281" s="429"/>
      <c r="Z281" s="429"/>
      <c r="AA281" s="429"/>
      <c r="AB281" s="429"/>
      <c r="AC281" s="429"/>
      <c r="AD281" s="429"/>
      <c r="AE281" s="429"/>
      <c r="AF281" s="429"/>
      <c r="AG281" s="429"/>
      <c r="AH281" s="429"/>
      <c r="AI281" s="431"/>
      <c r="AJ281" s="328"/>
      <c r="AK281" s="314">
        <f t="shared" si="403"/>
        <v>0</v>
      </c>
      <c r="AL281" s="469">
        <f t="shared" si="404"/>
        <v>0</v>
      </c>
      <c r="AM281" s="469">
        <f t="shared" si="405"/>
        <v>0</v>
      </c>
      <c r="AN281" s="470">
        <f t="shared" si="406"/>
        <v>0</v>
      </c>
      <c r="AO281" s="469">
        <f t="shared" si="445"/>
        <v>0</v>
      </c>
      <c r="AP281" s="469">
        <f t="shared" si="446"/>
        <v>0</v>
      </c>
      <c r="AQ281" s="471">
        <f t="shared" si="407"/>
        <v>0</v>
      </c>
      <c r="AR281" s="472">
        <f t="shared" si="450"/>
        <v>0</v>
      </c>
      <c r="AS281" s="422"/>
      <c r="AT281" s="423">
        <f t="shared" si="408"/>
        <v>0</v>
      </c>
      <c r="AU281" s="422"/>
      <c r="AV281" s="315">
        <f t="shared" si="409"/>
        <v>0</v>
      </c>
      <c r="AW281" s="422"/>
      <c r="AX281" s="422"/>
      <c r="AY281" s="315">
        <f t="shared" si="410"/>
        <v>0</v>
      </c>
      <c r="AZ281" s="315">
        <f>(AQ281)*'Datos Mes'!$B$27+DB281</f>
        <v>0</v>
      </c>
      <c r="BA281" s="421"/>
      <c r="BB281" s="427"/>
      <c r="BC281" s="438"/>
      <c r="BF281" s="473"/>
      <c r="BG281" s="317">
        <f>(COUNTIF($D281:$AI281,"LL")+DL281)*(AS281-'Datos Mes'!$B$23)</f>
        <v>0</v>
      </c>
      <c r="BH281" s="474">
        <f t="shared" si="411"/>
        <v>0</v>
      </c>
      <c r="BI281" s="402"/>
      <c r="BJ281" s="403"/>
      <c r="BK281" s="403"/>
      <c r="BL281" s="403"/>
      <c r="BM281" s="403"/>
      <c r="BN281" s="403"/>
      <c r="BO281" s="403"/>
      <c r="BP281" s="403"/>
      <c r="BQ281" s="403"/>
      <c r="BR281" s="403"/>
      <c r="BS281" s="403"/>
      <c r="BT281" s="404"/>
      <c r="BU281" s="404"/>
      <c r="BV281" s="404"/>
      <c r="BW281" s="405"/>
      <c r="BX281" s="406"/>
      <c r="BY281" s="403"/>
      <c r="BZ281" s="403"/>
      <c r="CA281" s="407"/>
      <c r="CB281" s="407"/>
      <c r="CC281" s="408"/>
      <c r="CD281" s="408"/>
      <c r="CE281" s="408"/>
      <c r="CF281" s="408"/>
      <c r="CG281" s="408"/>
      <c r="CH281" s="407"/>
      <c r="CI281" s="407"/>
      <c r="CJ281" s="408"/>
      <c r="CK281" s="408"/>
      <c r="CL281" s="408"/>
      <c r="CM281" s="408"/>
      <c r="CN281" s="408"/>
      <c r="CO281" s="407"/>
      <c r="CP281" s="409"/>
      <c r="CQ281" s="410"/>
      <c r="CR281" s="411"/>
      <c r="CS281" s="410"/>
      <c r="CT281" s="410"/>
      <c r="CU281" s="410"/>
      <c r="CV281" s="410"/>
      <c r="CW281" s="410"/>
      <c r="CX281" s="404"/>
      <c r="CY281" s="404"/>
      <c r="CZ281" s="320">
        <f t="shared" si="412"/>
        <v>0</v>
      </c>
      <c r="DA281" s="321"/>
      <c r="DB281" s="414"/>
      <c r="DC281" s="322">
        <f t="shared" si="413"/>
        <v>0</v>
      </c>
      <c r="DD281" s="413"/>
      <c r="DE281" s="414"/>
      <c r="DF281" s="323">
        <f t="shared" si="414"/>
        <v>0</v>
      </c>
      <c r="DG281" s="323">
        <f t="shared" si="415"/>
        <v>0</v>
      </c>
      <c r="DH281" s="324">
        <f t="shared" si="416"/>
        <v>0</v>
      </c>
      <c r="DI281" s="325">
        <f t="shared" si="417"/>
        <v>0</v>
      </c>
      <c r="DJ281" s="177"/>
      <c r="DK281" s="315">
        <f t="shared" si="418"/>
        <v>0</v>
      </c>
      <c r="DL281" s="315">
        <f t="shared" si="419"/>
        <v>0</v>
      </c>
      <c r="DM281" s="315">
        <f t="shared" si="420"/>
        <v>0</v>
      </c>
      <c r="DN281" s="415"/>
      <c r="DO281" s="416"/>
      <c r="DP281" s="416"/>
      <c r="DQ281" s="416"/>
      <c r="DR281" s="417"/>
      <c r="DS281" s="416"/>
      <c r="DT281" s="416"/>
      <c r="DU281" s="416"/>
      <c r="DV281" s="418"/>
      <c r="DW281" s="416"/>
      <c r="DX281" s="416"/>
      <c r="DY281" s="419"/>
      <c r="DZ281" s="419"/>
      <c r="EA281" s="420"/>
      <c r="EB281" s="313"/>
      <c r="EC281" s="329" t="s">
        <v>133</v>
      </c>
      <c r="EF281" s="330">
        <f>'Datos Mes'!$B$23</f>
        <v>7000</v>
      </c>
      <c r="EG281" s="330">
        <f t="shared" si="421"/>
        <v>0</v>
      </c>
      <c r="EH281" s="330">
        <f t="shared" si="422"/>
        <v>0</v>
      </c>
      <c r="EI281" s="330" t="e">
        <f t="shared" si="423"/>
        <v>#DIV/0!</v>
      </c>
      <c r="EJ281" s="330" t="e">
        <f t="shared" si="424"/>
        <v>#DIV/0!</v>
      </c>
      <c r="EK281" s="330">
        <f t="shared" si="425"/>
        <v>0</v>
      </c>
      <c r="EL281" s="330">
        <f t="shared" si="426"/>
        <v>0</v>
      </c>
      <c r="EM281" s="330">
        <f t="shared" si="427"/>
        <v>0</v>
      </c>
      <c r="EN281" s="330">
        <f>'Datos Mes'!$B$24*AL281</f>
        <v>0</v>
      </c>
      <c r="EO281" s="330" t="e">
        <f>IF(SUM(EH281:EN281)&gt;'Datos Mes'!$B$21,'Datos Mes'!$B$21,SUM(EH281:EN281))</f>
        <v>#DIV/0!</v>
      </c>
      <c r="EP281" s="330" t="e">
        <f>IF(SUM(EH281:EN281)&gt;'Datos Mes'!$B$21,SUM(EH281:EN281)-EO281,0)</f>
        <v>#DIV/0!</v>
      </c>
      <c r="EQ281" s="330"/>
      <c r="ER281" s="330" t="e">
        <f>LOOKUP(EO281/AL281,'Datos Mes'!$B$75:$B$82,'Datos Mes'!$C$75:$C$82)*EQ281</f>
        <v>#DIV/0!</v>
      </c>
      <c r="ES281" s="330">
        <f>'Datos Mes'!$B$25*$AQ281</f>
        <v>0</v>
      </c>
      <c r="ET281" s="330">
        <f>'Datos Mes'!$B$26*$AQ281</f>
        <v>0</v>
      </c>
      <c r="EU281" s="330">
        <f t="shared" si="428"/>
        <v>0</v>
      </c>
      <c r="EV281" s="331" t="e">
        <f t="shared" si="429"/>
        <v>#DIV/0!</v>
      </c>
      <c r="EW281" s="455" t="s">
        <v>244</v>
      </c>
      <c r="EX281" s="457"/>
      <c r="EY281" s="331" t="e">
        <f>'Datos Mes'!$B$28*EO281</f>
        <v>#DIV/0!</v>
      </c>
      <c r="EZ281" s="331" t="e">
        <f>IF(EX281*'Datos Mes'!$B$19-EY281&gt;0,EX281*'Datos Mes'!$B$19-EY281,0)</f>
        <v>#DIV/0!</v>
      </c>
      <c r="FA281" s="456" t="s">
        <v>233</v>
      </c>
      <c r="FB281" s="455" t="s">
        <v>245</v>
      </c>
      <c r="FC281" s="333"/>
      <c r="FD281" s="331" t="e">
        <f t="shared" si="430"/>
        <v>#DIV/0!</v>
      </c>
      <c r="FE281" s="331" t="e">
        <f>IF(SUM(EH281:EN281)&gt;'Datos Mes'!$B$22,'Datos Mes'!$B$22,SUM(EH281:EN281))</f>
        <v>#DIV/0!</v>
      </c>
      <c r="FF281" s="331" t="e">
        <f>FE281*'Datos Mes'!$B$30</f>
        <v>#DIV/0!</v>
      </c>
      <c r="FG281" s="331" t="e">
        <f t="shared" si="431"/>
        <v>#DIV/0!</v>
      </c>
      <c r="FH281" s="331" t="e">
        <f t="shared" si="432"/>
        <v>#DIV/0!</v>
      </c>
      <c r="FI281" s="334" t="e">
        <f>LOOKUP(FH281,'Datos Mes'!$B$54:$B$69,'Datos Mes'!$C$54:$C$69)</f>
        <v>#DIV/0!</v>
      </c>
      <c r="FJ281" s="331" t="e">
        <f>LOOKUP(FH281,'Datos Mes'!$B$54:$B$69,'Datos Mes'!$E$54:$E$69)</f>
        <v>#DIV/0!</v>
      </c>
      <c r="FK281" s="331" t="e">
        <f t="shared" si="433"/>
        <v>#DIV/0!</v>
      </c>
      <c r="FL281" s="331">
        <f t="shared" si="434"/>
        <v>0</v>
      </c>
      <c r="FM281" s="331">
        <f t="shared" si="435"/>
        <v>0</v>
      </c>
      <c r="FN281" s="331">
        <f t="shared" si="436"/>
        <v>0</v>
      </c>
      <c r="FO281" s="331" t="e">
        <f t="shared" si="437"/>
        <v>#DIV/0!</v>
      </c>
      <c r="FP281" s="331" t="e">
        <f t="shared" si="438"/>
        <v>#DIV/0!</v>
      </c>
      <c r="FQ281" s="335" t="e">
        <f t="shared" si="439"/>
        <v>#DIV/0!</v>
      </c>
      <c r="FS281" s="331" t="e">
        <f t="shared" si="440"/>
        <v>#DIV/0!</v>
      </c>
      <c r="FT281" s="331" t="e">
        <f>IF($FB281="Activo",LOOKUP($FA281,'Datos Mes'!$A$87:$A$92,'Datos Mes'!$C$87:$C$92),0)*$EO281</f>
        <v>#DIV/0!</v>
      </c>
      <c r="FU281" s="331" t="e">
        <f>IF($FB281="Activo",'Datos Mes'!$B$31,0)*$EO281</f>
        <v>#DIV/0!</v>
      </c>
      <c r="FV281" s="331" t="e">
        <f>'Datos Mes'!$B$32*$EO281</f>
        <v>#DIV/0!</v>
      </c>
      <c r="FW281" s="331" t="e">
        <f>'Datos Mes'!$D$28*$EO281</f>
        <v>#DIV/0!</v>
      </c>
      <c r="FX281" s="331" t="e">
        <f t="shared" si="441"/>
        <v>#DIV/0!</v>
      </c>
      <c r="FY281" s="331" t="e">
        <f t="shared" si="447"/>
        <v>#DIV/0!</v>
      </c>
      <c r="FZ281" s="331" t="e">
        <f t="shared" si="448"/>
        <v>#DIV/0!</v>
      </c>
      <c r="GA281" s="331">
        <f>(AS281+'Datos Mes'!B$24)*30/12</f>
        <v>9035.326086956522</v>
      </c>
      <c r="GB281" s="331" t="e">
        <f t="shared" si="442"/>
        <v>#DIV/0!</v>
      </c>
      <c r="GC281" s="331" t="e">
        <f t="shared" si="443"/>
        <v>#DIV/0!</v>
      </c>
      <c r="GD281" s="333" t="e">
        <f t="shared" si="444"/>
        <v>#DIV/0!</v>
      </c>
    </row>
    <row r="282" spans="1:186" s="329" customFormat="1" ht="15.75" customHeight="1">
      <c r="A282" s="421"/>
      <c r="B282" s="421"/>
      <c r="C282" s="311">
        <f t="shared" si="449"/>
        <v>0</v>
      </c>
      <c r="D282" s="429"/>
      <c r="E282" s="429"/>
      <c r="F282" s="429"/>
      <c r="G282" s="429"/>
      <c r="H282" s="429"/>
      <c r="I282" s="429"/>
      <c r="J282" s="429"/>
      <c r="K282" s="429"/>
      <c r="L282" s="429"/>
      <c r="M282" s="429"/>
      <c r="N282" s="429"/>
      <c r="O282" s="429"/>
      <c r="P282" s="429"/>
      <c r="Q282" s="429"/>
      <c r="R282" s="312"/>
      <c r="S282" s="430"/>
      <c r="T282" s="429"/>
      <c r="U282" s="429"/>
      <c r="V282" s="429"/>
      <c r="W282" s="429"/>
      <c r="X282" s="429"/>
      <c r="Y282" s="429"/>
      <c r="Z282" s="429"/>
      <c r="AA282" s="429"/>
      <c r="AB282" s="429"/>
      <c r="AC282" s="429"/>
      <c r="AD282" s="429"/>
      <c r="AE282" s="429"/>
      <c r="AF282" s="429"/>
      <c r="AG282" s="429"/>
      <c r="AH282" s="429"/>
      <c r="AI282" s="431"/>
      <c r="AJ282" s="328"/>
      <c r="AK282" s="314">
        <f t="shared" si="403"/>
        <v>0</v>
      </c>
      <c r="AL282" s="469">
        <f t="shared" si="404"/>
        <v>0</v>
      </c>
      <c r="AM282" s="469">
        <f t="shared" si="405"/>
        <v>0</v>
      </c>
      <c r="AN282" s="470">
        <f t="shared" si="406"/>
        <v>0</v>
      </c>
      <c r="AO282" s="469">
        <f t="shared" si="445"/>
        <v>0</v>
      </c>
      <c r="AP282" s="469">
        <f t="shared" si="446"/>
        <v>0</v>
      </c>
      <c r="AQ282" s="471">
        <f t="shared" si="407"/>
        <v>0</v>
      </c>
      <c r="AR282" s="472">
        <f t="shared" si="450"/>
        <v>0</v>
      </c>
      <c r="AS282" s="422"/>
      <c r="AT282" s="423">
        <f t="shared" si="408"/>
        <v>0</v>
      </c>
      <c r="AU282" s="422"/>
      <c r="AV282" s="315">
        <f t="shared" si="409"/>
        <v>0</v>
      </c>
      <c r="AW282" s="422"/>
      <c r="AX282" s="422"/>
      <c r="AY282" s="315">
        <f t="shared" si="410"/>
        <v>0</v>
      </c>
      <c r="AZ282" s="315">
        <f>(AQ282)*'Datos Mes'!$B$27+DB282</f>
        <v>0</v>
      </c>
      <c r="BA282" s="421"/>
      <c r="BB282" s="427"/>
      <c r="BC282" s="438"/>
      <c r="BF282" s="473"/>
      <c r="BG282" s="317">
        <f>(COUNTIF($D282:$AI282,"LL")+DL282)*(AS282-'Datos Mes'!$B$23)</f>
        <v>0</v>
      </c>
      <c r="BH282" s="474">
        <f t="shared" si="411"/>
        <v>0</v>
      </c>
      <c r="BI282" s="402"/>
      <c r="BJ282" s="403"/>
      <c r="BK282" s="403"/>
      <c r="BL282" s="403"/>
      <c r="BM282" s="403"/>
      <c r="BN282" s="403"/>
      <c r="BO282" s="403"/>
      <c r="BP282" s="403"/>
      <c r="BQ282" s="403"/>
      <c r="BR282" s="403"/>
      <c r="BS282" s="403"/>
      <c r="BT282" s="404"/>
      <c r="BU282" s="404"/>
      <c r="BV282" s="404"/>
      <c r="BW282" s="405"/>
      <c r="BX282" s="406"/>
      <c r="BY282" s="403"/>
      <c r="BZ282" s="403"/>
      <c r="CA282" s="407"/>
      <c r="CB282" s="407"/>
      <c r="CC282" s="408"/>
      <c r="CD282" s="408"/>
      <c r="CE282" s="408"/>
      <c r="CF282" s="408"/>
      <c r="CG282" s="408"/>
      <c r="CH282" s="407"/>
      <c r="CI282" s="407"/>
      <c r="CJ282" s="408"/>
      <c r="CK282" s="408"/>
      <c r="CL282" s="408"/>
      <c r="CM282" s="408"/>
      <c r="CN282" s="408"/>
      <c r="CO282" s="407"/>
      <c r="CP282" s="409"/>
      <c r="CQ282" s="410"/>
      <c r="CR282" s="411"/>
      <c r="CS282" s="410"/>
      <c r="CT282" s="410"/>
      <c r="CU282" s="410"/>
      <c r="CV282" s="410"/>
      <c r="CW282" s="410"/>
      <c r="CX282" s="404"/>
      <c r="CY282" s="404"/>
      <c r="CZ282" s="320">
        <f t="shared" si="412"/>
        <v>0</v>
      </c>
      <c r="DA282" s="321"/>
      <c r="DB282" s="414"/>
      <c r="DC282" s="322">
        <f t="shared" si="413"/>
        <v>0</v>
      </c>
      <c r="DD282" s="413"/>
      <c r="DE282" s="414"/>
      <c r="DF282" s="323">
        <f t="shared" si="414"/>
        <v>0</v>
      </c>
      <c r="DG282" s="323">
        <f t="shared" si="415"/>
        <v>0</v>
      </c>
      <c r="DH282" s="324">
        <f t="shared" si="416"/>
        <v>0</v>
      </c>
      <c r="DI282" s="325">
        <f t="shared" si="417"/>
        <v>0</v>
      </c>
      <c r="DJ282" s="177"/>
      <c r="DK282" s="315">
        <f t="shared" si="418"/>
        <v>0</v>
      </c>
      <c r="DL282" s="315">
        <f t="shared" si="419"/>
        <v>0</v>
      </c>
      <c r="DM282" s="315">
        <f t="shared" si="420"/>
        <v>0</v>
      </c>
      <c r="DN282" s="415"/>
      <c r="DO282" s="416"/>
      <c r="DP282" s="416"/>
      <c r="DQ282" s="416"/>
      <c r="DR282" s="417"/>
      <c r="DS282" s="416"/>
      <c r="DT282" s="416"/>
      <c r="DU282" s="416"/>
      <c r="DV282" s="418"/>
      <c r="DW282" s="416"/>
      <c r="DX282" s="416"/>
      <c r="DY282" s="419"/>
      <c r="DZ282" s="419"/>
      <c r="EA282" s="420"/>
      <c r="EB282" s="313"/>
      <c r="EC282" s="329" t="s">
        <v>133</v>
      </c>
      <c r="EF282" s="330">
        <f>'Datos Mes'!$B$23</f>
        <v>7000</v>
      </c>
      <c r="EG282" s="330">
        <f t="shared" si="421"/>
        <v>0</v>
      </c>
      <c r="EH282" s="330">
        <f t="shared" si="422"/>
        <v>0</v>
      </c>
      <c r="EI282" s="330" t="e">
        <f t="shared" si="423"/>
        <v>#DIV/0!</v>
      </c>
      <c r="EJ282" s="330" t="e">
        <f t="shared" si="424"/>
        <v>#DIV/0!</v>
      </c>
      <c r="EK282" s="330">
        <f t="shared" si="425"/>
        <v>0</v>
      </c>
      <c r="EL282" s="330">
        <f t="shared" si="426"/>
        <v>0</v>
      </c>
      <c r="EM282" s="330">
        <f t="shared" si="427"/>
        <v>0</v>
      </c>
      <c r="EN282" s="330">
        <f>'Datos Mes'!$B$24*AL282</f>
        <v>0</v>
      </c>
      <c r="EO282" s="330" t="e">
        <f>IF(SUM(EH282:EN282)&gt;'Datos Mes'!$B$21,'Datos Mes'!$B$21,SUM(EH282:EN282))</f>
        <v>#DIV/0!</v>
      </c>
      <c r="EP282" s="330" t="e">
        <f>IF(SUM(EH282:EN282)&gt;'Datos Mes'!$B$21,SUM(EH282:EN282)-EO282,0)</f>
        <v>#DIV/0!</v>
      </c>
      <c r="EQ282" s="330"/>
      <c r="ER282" s="330" t="e">
        <f>LOOKUP(EO282/AL282,'Datos Mes'!$B$75:$B$82,'Datos Mes'!$C$75:$C$82)*EQ282</f>
        <v>#DIV/0!</v>
      </c>
      <c r="ES282" s="330">
        <f>'Datos Mes'!$B$25*$AQ282</f>
        <v>0</v>
      </c>
      <c r="ET282" s="330">
        <f>'Datos Mes'!$B$26*$AQ282</f>
        <v>0</v>
      </c>
      <c r="EU282" s="330">
        <f t="shared" si="428"/>
        <v>0</v>
      </c>
      <c r="EV282" s="331" t="e">
        <f t="shared" si="429"/>
        <v>#DIV/0!</v>
      </c>
      <c r="EW282" s="455" t="s">
        <v>244</v>
      </c>
      <c r="EX282" s="457"/>
      <c r="EY282" s="331" t="e">
        <f>'Datos Mes'!$B$28*EO282</f>
        <v>#DIV/0!</v>
      </c>
      <c r="EZ282" s="331" t="e">
        <f>IF(EX282*'Datos Mes'!$B$19-EY282&gt;0,EX282*'Datos Mes'!$B$19-EY282,0)</f>
        <v>#DIV/0!</v>
      </c>
      <c r="FA282" s="456" t="s">
        <v>233</v>
      </c>
      <c r="FB282" s="455" t="s">
        <v>245</v>
      </c>
      <c r="FC282" s="333"/>
      <c r="FD282" s="331" t="e">
        <f t="shared" si="430"/>
        <v>#DIV/0!</v>
      </c>
      <c r="FE282" s="331" t="e">
        <f>IF(SUM(EH282:EN282)&gt;'Datos Mes'!$B$22,'Datos Mes'!$B$22,SUM(EH282:EN282))</f>
        <v>#DIV/0!</v>
      </c>
      <c r="FF282" s="331" t="e">
        <f>FE282*'Datos Mes'!$B$30</f>
        <v>#DIV/0!</v>
      </c>
      <c r="FG282" s="331" t="e">
        <f t="shared" si="431"/>
        <v>#DIV/0!</v>
      </c>
      <c r="FH282" s="331" t="e">
        <f t="shared" si="432"/>
        <v>#DIV/0!</v>
      </c>
      <c r="FI282" s="334" t="e">
        <f>LOOKUP(FH282,'Datos Mes'!$B$54:$B$69,'Datos Mes'!$C$54:$C$69)</f>
        <v>#DIV/0!</v>
      </c>
      <c r="FJ282" s="331" t="e">
        <f>LOOKUP(FH282,'Datos Mes'!$B$54:$B$69,'Datos Mes'!$E$54:$E$69)</f>
        <v>#DIV/0!</v>
      </c>
      <c r="FK282" s="331" t="e">
        <f t="shared" si="433"/>
        <v>#DIV/0!</v>
      </c>
      <c r="FL282" s="331">
        <f t="shared" si="434"/>
        <v>0</v>
      </c>
      <c r="FM282" s="331">
        <f t="shared" si="435"/>
        <v>0</v>
      </c>
      <c r="FN282" s="331">
        <f t="shared" si="436"/>
        <v>0</v>
      </c>
      <c r="FO282" s="331" t="e">
        <f t="shared" si="437"/>
        <v>#DIV/0!</v>
      </c>
      <c r="FP282" s="331" t="e">
        <f t="shared" si="438"/>
        <v>#DIV/0!</v>
      </c>
      <c r="FQ282" s="335" t="e">
        <f t="shared" si="439"/>
        <v>#DIV/0!</v>
      </c>
      <c r="FS282" s="331" t="e">
        <f t="shared" si="440"/>
        <v>#DIV/0!</v>
      </c>
      <c r="FT282" s="331" t="e">
        <f>IF($FB282="Activo",LOOKUP($FA282,'Datos Mes'!$A$87:$A$92,'Datos Mes'!$C$87:$C$92),0)*$EO282</f>
        <v>#DIV/0!</v>
      </c>
      <c r="FU282" s="331" t="e">
        <f>IF($FB282="Activo",'Datos Mes'!$B$31,0)*$EO282</f>
        <v>#DIV/0!</v>
      </c>
      <c r="FV282" s="331" t="e">
        <f>'Datos Mes'!$B$32*$EO282</f>
        <v>#DIV/0!</v>
      </c>
      <c r="FW282" s="331" t="e">
        <f>'Datos Mes'!$D$28*$EO282</f>
        <v>#DIV/0!</v>
      </c>
      <c r="FX282" s="331" t="e">
        <f t="shared" si="441"/>
        <v>#DIV/0!</v>
      </c>
      <c r="FY282" s="331" t="e">
        <f t="shared" si="447"/>
        <v>#DIV/0!</v>
      </c>
      <c r="FZ282" s="331" t="e">
        <f t="shared" si="448"/>
        <v>#DIV/0!</v>
      </c>
      <c r="GA282" s="331">
        <f>(AS282+'Datos Mes'!B$24)*30/12</f>
        <v>9035.326086956522</v>
      </c>
      <c r="GB282" s="331" t="e">
        <f t="shared" si="442"/>
        <v>#DIV/0!</v>
      </c>
      <c r="GC282" s="331" t="e">
        <f t="shared" si="443"/>
        <v>#DIV/0!</v>
      </c>
      <c r="GD282" s="333" t="e">
        <f t="shared" si="444"/>
        <v>#DIV/0!</v>
      </c>
    </row>
    <row r="283" spans="1:186" s="329" customFormat="1" ht="15.75" customHeight="1">
      <c r="A283" s="421"/>
      <c r="B283" s="421"/>
      <c r="C283" s="311">
        <f t="shared" si="449"/>
        <v>0</v>
      </c>
      <c r="D283" s="429"/>
      <c r="E283" s="429"/>
      <c r="F283" s="429"/>
      <c r="G283" s="429"/>
      <c r="H283" s="429"/>
      <c r="I283" s="429"/>
      <c r="J283" s="429"/>
      <c r="K283" s="429"/>
      <c r="L283" s="429"/>
      <c r="M283" s="429"/>
      <c r="N283" s="429"/>
      <c r="O283" s="429"/>
      <c r="P283" s="429"/>
      <c r="Q283" s="429"/>
      <c r="R283" s="312"/>
      <c r="S283" s="430"/>
      <c r="T283" s="429"/>
      <c r="U283" s="429"/>
      <c r="V283" s="429"/>
      <c r="W283" s="429"/>
      <c r="X283" s="429"/>
      <c r="Y283" s="429"/>
      <c r="Z283" s="429"/>
      <c r="AA283" s="429"/>
      <c r="AB283" s="429"/>
      <c r="AC283" s="429"/>
      <c r="AD283" s="429"/>
      <c r="AE283" s="429"/>
      <c r="AF283" s="429"/>
      <c r="AG283" s="429"/>
      <c r="AH283" s="429"/>
      <c r="AI283" s="431"/>
      <c r="AJ283" s="328"/>
      <c r="AK283" s="314">
        <f t="shared" si="403"/>
        <v>0</v>
      </c>
      <c r="AL283" s="469">
        <f t="shared" si="404"/>
        <v>0</v>
      </c>
      <c r="AM283" s="469">
        <f t="shared" si="405"/>
        <v>0</v>
      </c>
      <c r="AN283" s="470">
        <f t="shared" si="406"/>
        <v>0</v>
      </c>
      <c r="AO283" s="469">
        <f t="shared" si="445"/>
        <v>0</v>
      </c>
      <c r="AP283" s="469">
        <f t="shared" si="446"/>
        <v>0</v>
      </c>
      <c r="AQ283" s="471">
        <f t="shared" si="407"/>
        <v>0</v>
      </c>
      <c r="AR283" s="472">
        <f t="shared" si="450"/>
        <v>0</v>
      </c>
      <c r="AS283" s="422"/>
      <c r="AT283" s="423">
        <f t="shared" si="408"/>
        <v>0</v>
      </c>
      <c r="AU283" s="422"/>
      <c r="AV283" s="315">
        <f t="shared" si="409"/>
        <v>0</v>
      </c>
      <c r="AW283" s="422"/>
      <c r="AX283" s="422"/>
      <c r="AY283" s="315">
        <f t="shared" si="410"/>
        <v>0</v>
      </c>
      <c r="AZ283" s="315">
        <f>(AQ283)*'Datos Mes'!$B$27+DB283</f>
        <v>0</v>
      </c>
      <c r="BA283" s="421"/>
      <c r="BB283" s="427"/>
      <c r="BC283" s="438"/>
      <c r="BF283" s="473"/>
      <c r="BG283" s="317">
        <f>(COUNTIF($D283:$AI283,"LL")+DL283)*(AS283-'Datos Mes'!$B$23)</f>
        <v>0</v>
      </c>
      <c r="BH283" s="474">
        <f t="shared" si="411"/>
        <v>0</v>
      </c>
      <c r="BI283" s="402"/>
      <c r="BJ283" s="403"/>
      <c r="BK283" s="403"/>
      <c r="BL283" s="403"/>
      <c r="BM283" s="403"/>
      <c r="BN283" s="403"/>
      <c r="BO283" s="403"/>
      <c r="BP283" s="403"/>
      <c r="BQ283" s="403"/>
      <c r="BR283" s="403"/>
      <c r="BS283" s="403"/>
      <c r="BT283" s="404"/>
      <c r="BU283" s="404"/>
      <c r="BV283" s="404"/>
      <c r="BW283" s="405"/>
      <c r="BX283" s="406"/>
      <c r="BY283" s="403"/>
      <c r="BZ283" s="403"/>
      <c r="CA283" s="407"/>
      <c r="CB283" s="407"/>
      <c r="CC283" s="408"/>
      <c r="CD283" s="408"/>
      <c r="CE283" s="408"/>
      <c r="CF283" s="408"/>
      <c r="CG283" s="408"/>
      <c r="CH283" s="407"/>
      <c r="CI283" s="407"/>
      <c r="CJ283" s="408"/>
      <c r="CK283" s="408"/>
      <c r="CL283" s="408"/>
      <c r="CM283" s="408"/>
      <c r="CN283" s="408"/>
      <c r="CO283" s="407"/>
      <c r="CP283" s="409"/>
      <c r="CQ283" s="410"/>
      <c r="CR283" s="411"/>
      <c r="CS283" s="410"/>
      <c r="CT283" s="410"/>
      <c r="CU283" s="410"/>
      <c r="CV283" s="410"/>
      <c r="CW283" s="410"/>
      <c r="CX283" s="404"/>
      <c r="CY283" s="404"/>
      <c r="CZ283" s="320">
        <f t="shared" si="412"/>
        <v>0</v>
      </c>
      <c r="DA283" s="321"/>
      <c r="DB283" s="414"/>
      <c r="DC283" s="322">
        <f t="shared" si="413"/>
        <v>0</v>
      </c>
      <c r="DD283" s="413"/>
      <c r="DE283" s="414"/>
      <c r="DF283" s="323">
        <f t="shared" si="414"/>
        <v>0</v>
      </c>
      <c r="DG283" s="323">
        <f t="shared" si="415"/>
        <v>0</v>
      </c>
      <c r="DH283" s="324">
        <f t="shared" si="416"/>
        <v>0</v>
      </c>
      <c r="DI283" s="325">
        <f t="shared" si="417"/>
        <v>0</v>
      </c>
      <c r="DJ283" s="177"/>
      <c r="DK283" s="315">
        <f t="shared" si="418"/>
        <v>0</v>
      </c>
      <c r="DL283" s="315">
        <f t="shared" si="419"/>
        <v>0</v>
      </c>
      <c r="DM283" s="315">
        <f t="shared" si="420"/>
        <v>0</v>
      </c>
      <c r="DN283" s="415"/>
      <c r="DO283" s="416"/>
      <c r="DP283" s="416"/>
      <c r="DQ283" s="416"/>
      <c r="DR283" s="417"/>
      <c r="DS283" s="416"/>
      <c r="DT283" s="416"/>
      <c r="DU283" s="416"/>
      <c r="DV283" s="418"/>
      <c r="DW283" s="416"/>
      <c r="DX283" s="416"/>
      <c r="DY283" s="419"/>
      <c r="DZ283" s="419"/>
      <c r="EA283" s="420"/>
      <c r="EB283" s="313"/>
      <c r="EC283" s="329" t="s">
        <v>133</v>
      </c>
      <c r="EF283" s="330">
        <f>'Datos Mes'!$B$23</f>
        <v>7000</v>
      </c>
      <c r="EG283" s="330">
        <f t="shared" si="421"/>
        <v>0</v>
      </c>
      <c r="EH283" s="330">
        <f t="shared" si="422"/>
        <v>0</v>
      </c>
      <c r="EI283" s="330" t="e">
        <f t="shared" si="423"/>
        <v>#DIV/0!</v>
      </c>
      <c r="EJ283" s="330" t="e">
        <f t="shared" si="424"/>
        <v>#DIV/0!</v>
      </c>
      <c r="EK283" s="330">
        <f t="shared" si="425"/>
        <v>0</v>
      </c>
      <c r="EL283" s="330">
        <f t="shared" si="426"/>
        <v>0</v>
      </c>
      <c r="EM283" s="330">
        <f t="shared" si="427"/>
        <v>0</v>
      </c>
      <c r="EN283" s="330">
        <f>'Datos Mes'!$B$24*AL283</f>
        <v>0</v>
      </c>
      <c r="EO283" s="330" t="e">
        <f>IF(SUM(EH283:EN283)&gt;'Datos Mes'!$B$21,'Datos Mes'!$B$21,SUM(EH283:EN283))</f>
        <v>#DIV/0!</v>
      </c>
      <c r="EP283" s="330" t="e">
        <f>IF(SUM(EH283:EN283)&gt;'Datos Mes'!$B$21,SUM(EH283:EN283)-EO283,0)</f>
        <v>#DIV/0!</v>
      </c>
      <c r="EQ283" s="330"/>
      <c r="ER283" s="330" t="e">
        <f>LOOKUP(EO283/AL283,'Datos Mes'!$B$75:$B$82,'Datos Mes'!$C$75:$C$82)*EQ283</f>
        <v>#DIV/0!</v>
      </c>
      <c r="ES283" s="330">
        <f>'Datos Mes'!$B$25*$AQ283</f>
        <v>0</v>
      </c>
      <c r="ET283" s="330">
        <f>'Datos Mes'!$B$26*$AQ283</f>
        <v>0</v>
      </c>
      <c r="EU283" s="330">
        <f t="shared" si="428"/>
        <v>0</v>
      </c>
      <c r="EV283" s="331" t="e">
        <f t="shared" si="429"/>
        <v>#DIV/0!</v>
      </c>
      <c r="EW283" s="455" t="s">
        <v>244</v>
      </c>
      <c r="EX283" s="457"/>
      <c r="EY283" s="331" t="e">
        <f>'Datos Mes'!$B$28*EO283</f>
        <v>#DIV/0!</v>
      </c>
      <c r="EZ283" s="331" t="e">
        <f>IF(EX283*'Datos Mes'!$B$19-EY283&gt;0,EX283*'Datos Mes'!$B$19-EY283,0)</f>
        <v>#DIV/0!</v>
      </c>
      <c r="FA283" s="456" t="s">
        <v>233</v>
      </c>
      <c r="FB283" s="455" t="s">
        <v>245</v>
      </c>
      <c r="FC283" s="333"/>
      <c r="FD283" s="331" t="e">
        <f t="shared" si="430"/>
        <v>#DIV/0!</v>
      </c>
      <c r="FE283" s="331" t="e">
        <f>IF(SUM(EH283:EN283)&gt;'Datos Mes'!$B$22,'Datos Mes'!$B$22,SUM(EH283:EN283))</f>
        <v>#DIV/0!</v>
      </c>
      <c r="FF283" s="331" t="e">
        <f>FE283*'Datos Mes'!$B$30</f>
        <v>#DIV/0!</v>
      </c>
      <c r="FG283" s="331" t="e">
        <f t="shared" si="431"/>
        <v>#DIV/0!</v>
      </c>
      <c r="FH283" s="331" t="e">
        <f t="shared" si="432"/>
        <v>#DIV/0!</v>
      </c>
      <c r="FI283" s="334" t="e">
        <f>LOOKUP(FH283,'Datos Mes'!$B$54:$B$69,'Datos Mes'!$C$54:$C$69)</f>
        <v>#DIV/0!</v>
      </c>
      <c r="FJ283" s="331" t="e">
        <f>LOOKUP(FH283,'Datos Mes'!$B$54:$B$69,'Datos Mes'!$E$54:$E$69)</f>
        <v>#DIV/0!</v>
      </c>
      <c r="FK283" s="331" t="e">
        <f t="shared" si="433"/>
        <v>#DIV/0!</v>
      </c>
      <c r="FL283" s="331">
        <f t="shared" si="434"/>
        <v>0</v>
      </c>
      <c r="FM283" s="331">
        <f t="shared" si="435"/>
        <v>0</v>
      </c>
      <c r="FN283" s="331">
        <f t="shared" si="436"/>
        <v>0</v>
      </c>
      <c r="FO283" s="331" t="e">
        <f t="shared" si="437"/>
        <v>#DIV/0!</v>
      </c>
      <c r="FP283" s="331" t="e">
        <f t="shared" si="438"/>
        <v>#DIV/0!</v>
      </c>
      <c r="FQ283" s="335" t="e">
        <f t="shared" si="439"/>
        <v>#DIV/0!</v>
      </c>
      <c r="FS283" s="331" t="e">
        <f t="shared" si="440"/>
        <v>#DIV/0!</v>
      </c>
      <c r="FT283" s="331" t="e">
        <f>IF($FB283="Activo",LOOKUP($FA283,'Datos Mes'!$A$87:$A$92,'Datos Mes'!$C$87:$C$92),0)*$EO283</f>
        <v>#DIV/0!</v>
      </c>
      <c r="FU283" s="331" t="e">
        <f>IF($FB283="Activo",'Datos Mes'!$B$31,0)*$EO283</f>
        <v>#DIV/0!</v>
      </c>
      <c r="FV283" s="331" t="e">
        <f>'Datos Mes'!$B$32*$EO283</f>
        <v>#DIV/0!</v>
      </c>
      <c r="FW283" s="331" t="e">
        <f>'Datos Mes'!$D$28*$EO283</f>
        <v>#DIV/0!</v>
      </c>
      <c r="FX283" s="331" t="e">
        <f t="shared" si="441"/>
        <v>#DIV/0!</v>
      </c>
      <c r="FY283" s="331" t="e">
        <f t="shared" si="447"/>
        <v>#DIV/0!</v>
      </c>
      <c r="FZ283" s="331" t="e">
        <f t="shared" si="448"/>
        <v>#DIV/0!</v>
      </c>
      <c r="GA283" s="331">
        <f>(AS283+'Datos Mes'!B$24)*30/12</f>
        <v>9035.326086956522</v>
      </c>
      <c r="GB283" s="331" t="e">
        <f t="shared" si="442"/>
        <v>#DIV/0!</v>
      </c>
      <c r="GC283" s="331" t="e">
        <f t="shared" si="443"/>
        <v>#DIV/0!</v>
      </c>
      <c r="GD283" s="333" t="e">
        <f t="shared" si="444"/>
        <v>#DIV/0!</v>
      </c>
    </row>
    <row r="284" spans="1:186" s="329" customFormat="1" ht="15.75" customHeight="1">
      <c r="A284" s="421"/>
      <c r="B284" s="421"/>
      <c r="C284" s="311">
        <f t="shared" si="449"/>
        <v>0</v>
      </c>
      <c r="D284" s="429"/>
      <c r="E284" s="429"/>
      <c r="F284" s="429"/>
      <c r="G284" s="429"/>
      <c r="H284" s="429"/>
      <c r="I284" s="429"/>
      <c r="J284" s="429"/>
      <c r="K284" s="429"/>
      <c r="L284" s="429"/>
      <c r="M284" s="429"/>
      <c r="N284" s="429"/>
      <c r="O284" s="429"/>
      <c r="P284" s="429"/>
      <c r="Q284" s="429"/>
      <c r="R284" s="312"/>
      <c r="S284" s="430"/>
      <c r="T284" s="429"/>
      <c r="U284" s="429"/>
      <c r="V284" s="429"/>
      <c r="W284" s="429"/>
      <c r="X284" s="429"/>
      <c r="Y284" s="429"/>
      <c r="Z284" s="429"/>
      <c r="AA284" s="429"/>
      <c r="AB284" s="429"/>
      <c r="AC284" s="429"/>
      <c r="AD284" s="429"/>
      <c r="AE284" s="429"/>
      <c r="AF284" s="429"/>
      <c r="AG284" s="429"/>
      <c r="AH284" s="429"/>
      <c r="AI284" s="431"/>
      <c r="AJ284" s="328"/>
      <c r="AK284" s="314">
        <f t="shared" si="403"/>
        <v>0</v>
      </c>
      <c r="AL284" s="469">
        <f t="shared" si="404"/>
        <v>0</v>
      </c>
      <c r="AM284" s="469">
        <f t="shared" si="405"/>
        <v>0</v>
      </c>
      <c r="AN284" s="470">
        <f t="shared" si="406"/>
        <v>0</v>
      </c>
      <c r="AO284" s="469">
        <f t="shared" si="445"/>
        <v>0</v>
      </c>
      <c r="AP284" s="469">
        <f t="shared" si="446"/>
        <v>0</v>
      </c>
      <c r="AQ284" s="471">
        <f t="shared" si="407"/>
        <v>0</v>
      </c>
      <c r="AR284" s="472">
        <f t="shared" si="450"/>
        <v>0</v>
      </c>
      <c r="AS284" s="422"/>
      <c r="AT284" s="423">
        <f t="shared" si="408"/>
        <v>0</v>
      </c>
      <c r="AU284" s="422"/>
      <c r="AV284" s="315">
        <f t="shared" si="409"/>
        <v>0</v>
      </c>
      <c r="AW284" s="422"/>
      <c r="AX284" s="422"/>
      <c r="AY284" s="315">
        <f t="shared" si="410"/>
        <v>0</v>
      </c>
      <c r="AZ284" s="315">
        <f>(AQ284)*'Datos Mes'!$B$27+DB284</f>
        <v>0</v>
      </c>
      <c r="BA284" s="421"/>
      <c r="BB284" s="427"/>
      <c r="BC284" s="438"/>
      <c r="BF284" s="473"/>
      <c r="BG284" s="317">
        <f>(COUNTIF($D284:$AI284,"LL")+DL284)*(AS284-'Datos Mes'!$B$23)</f>
        <v>0</v>
      </c>
      <c r="BH284" s="474">
        <f t="shared" si="411"/>
        <v>0</v>
      </c>
      <c r="BI284" s="402"/>
      <c r="BJ284" s="403"/>
      <c r="BK284" s="403"/>
      <c r="BL284" s="403"/>
      <c r="BM284" s="403"/>
      <c r="BN284" s="403"/>
      <c r="BO284" s="403"/>
      <c r="BP284" s="403"/>
      <c r="BQ284" s="403"/>
      <c r="BR284" s="403"/>
      <c r="BS284" s="403"/>
      <c r="BT284" s="404"/>
      <c r="BU284" s="404"/>
      <c r="BV284" s="404"/>
      <c r="BW284" s="405"/>
      <c r="BX284" s="406"/>
      <c r="BY284" s="403"/>
      <c r="BZ284" s="403"/>
      <c r="CA284" s="407"/>
      <c r="CB284" s="407"/>
      <c r="CC284" s="408"/>
      <c r="CD284" s="408"/>
      <c r="CE284" s="408"/>
      <c r="CF284" s="408"/>
      <c r="CG284" s="408"/>
      <c r="CH284" s="407"/>
      <c r="CI284" s="407"/>
      <c r="CJ284" s="408"/>
      <c r="CK284" s="408"/>
      <c r="CL284" s="408"/>
      <c r="CM284" s="408"/>
      <c r="CN284" s="408"/>
      <c r="CO284" s="407"/>
      <c r="CP284" s="409"/>
      <c r="CQ284" s="410"/>
      <c r="CR284" s="411"/>
      <c r="CS284" s="410"/>
      <c r="CT284" s="410"/>
      <c r="CU284" s="410"/>
      <c r="CV284" s="410"/>
      <c r="CW284" s="410"/>
      <c r="CX284" s="404"/>
      <c r="CY284" s="404"/>
      <c r="CZ284" s="320">
        <f t="shared" si="412"/>
        <v>0</v>
      </c>
      <c r="DA284" s="321"/>
      <c r="DB284" s="414"/>
      <c r="DC284" s="322">
        <f t="shared" si="413"/>
        <v>0</v>
      </c>
      <c r="DD284" s="413"/>
      <c r="DE284" s="414"/>
      <c r="DF284" s="323">
        <f t="shared" si="414"/>
        <v>0</v>
      </c>
      <c r="DG284" s="323">
        <f t="shared" si="415"/>
        <v>0</v>
      </c>
      <c r="DH284" s="324">
        <f t="shared" si="416"/>
        <v>0</v>
      </c>
      <c r="DI284" s="325">
        <f t="shared" si="417"/>
        <v>0</v>
      </c>
      <c r="DJ284" s="177"/>
      <c r="DK284" s="315">
        <f t="shared" si="418"/>
        <v>0</v>
      </c>
      <c r="DL284" s="315">
        <f t="shared" si="419"/>
        <v>0</v>
      </c>
      <c r="DM284" s="315">
        <f t="shared" si="420"/>
        <v>0</v>
      </c>
      <c r="DN284" s="415"/>
      <c r="DO284" s="416"/>
      <c r="DP284" s="416"/>
      <c r="DQ284" s="416"/>
      <c r="DR284" s="417"/>
      <c r="DS284" s="416"/>
      <c r="DT284" s="416"/>
      <c r="DU284" s="416"/>
      <c r="DV284" s="418"/>
      <c r="DW284" s="416"/>
      <c r="DX284" s="416"/>
      <c r="DY284" s="419"/>
      <c r="DZ284" s="419"/>
      <c r="EA284" s="420"/>
      <c r="EB284" s="313"/>
      <c r="EC284" s="329" t="s">
        <v>133</v>
      </c>
      <c r="EF284" s="330">
        <f>'Datos Mes'!$B$23</f>
        <v>7000</v>
      </c>
      <c r="EG284" s="330">
        <f t="shared" si="421"/>
        <v>0</v>
      </c>
      <c r="EH284" s="330">
        <f t="shared" si="422"/>
        <v>0</v>
      </c>
      <c r="EI284" s="330" t="e">
        <f t="shared" si="423"/>
        <v>#DIV/0!</v>
      </c>
      <c r="EJ284" s="330" t="e">
        <f t="shared" si="424"/>
        <v>#DIV/0!</v>
      </c>
      <c r="EK284" s="330">
        <f t="shared" si="425"/>
        <v>0</v>
      </c>
      <c r="EL284" s="330">
        <f t="shared" si="426"/>
        <v>0</v>
      </c>
      <c r="EM284" s="330">
        <f t="shared" si="427"/>
        <v>0</v>
      </c>
      <c r="EN284" s="330">
        <f>'Datos Mes'!$B$24*AL284</f>
        <v>0</v>
      </c>
      <c r="EO284" s="330" t="e">
        <f>IF(SUM(EH284:EN284)&gt;'Datos Mes'!$B$21,'Datos Mes'!$B$21,SUM(EH284:EN284))</f>
        <v>#DIV/0!</v>
      </c>
      <c r="EP284" s="330" t="e">
        <f>IF(SUM(EH284:EN284)&gt;'Datos Mes'!$B$21,SUM(EH284:EN284)-EO284,0)</f>
        <v>#DIV/0!</v>
      </c>
      <c r="EQ284" s="330"/>
      <c r="ER284" s="330" t="e">
        <f>LOOKUP(EO284/AL284,'Datos Mes'!$B$75:$B$82,'Datos Mes'!$C$75:$C$82)*EQ284</f>
        <v>#DIV/0!</v>
      </c>
      <c r="ES284" s="330">
        <f>'Datos Mes'!$B$25*$AQ284</f>
        <v>0</v>
      </c>
      <c r="ET284" s="330">
        <f>'Datos Mes'!$B$26*$AQ284</f>
        <v>0</v>
      </c>
      <c r="EU284" s="330">
        <f t="shared" si="428"/>
        <v>0</v>
      </c>
      <c r="EV284" s="331" t="e">
        <f t="shared" si="429"/>
        <v>#DIV/0!</v>
      </c>
      <c r="EW284" s="455" t="s">
        <v>244</v>
      </c>
      <c r="EX284" s="457"/>
      <c r="EY284" s="331" t="e">
        <f>'Datos Mes'!$B$28*EO284</f>
        <v>#DIV/0!</v>
      </c>
      <c r="EZ284" s="331" t="e">
        <f>IF(EX284*'Datos Mes'!$B$19-EY284&gt;0,EX284*'Datos Mes'!$B$19-EY284,0)</f>
        <v>#DIV/0!</v>
      </c>
      <c r="FA284" s="456" t="s">
        <v>233</v>
      </c>
      <c r="FB284" s="455" t="s">
        <v>245</v>
      </c>
      <c r="FC284" s="333"/>
      <c r="FD284" s="331" t="e">
        <f t="shared" si="430"/>
        <v>#DIV/0!</v>
      </c>
      <c r="FE284" s="331" t="e">
        <f>IF(SUM(EH284:EN284)&gt;'Datos Mes'!$B$22,'Datos Mes'!$B$22,SUM(EH284:EN284))</f>
        <v>#DIV/0!</v>
      </c>
      <c r="FF284" s="331" t="e">
        <f>FE284*'Datos Mes'!$B$30</f>
        <v>#DIV/0!</v>
      </c>
      <c r="FG284" s="331" t="e">
        <f t="shared" si="431"/>
        <v>#DIV/0!</v>
      </c>
      <c r="FH284" s="331" t="e">
        <f t="shared" si="432"/>
        <v>#DIV/0!</v>
      </c>
      <c r="FI284" s="334" t="e">
        <f>LOOKUP(FH284,'Datos Mes'!$B$54:$B$69,'Datos Mes'!$C$54:$C$69)</f>
        <v>#DIV/0!</v>
      </c>
      <c r="FJ284" s="331" t="e">
        <f>LOOKUP(FH284,'Datos Mes'!$B$54:$B$69,'Datos Mes'!$E$54:$E$69)</f>
        <v>#DIV/0!</v>
      </c>
      <c r="FK284" s="331" t="e">
        <f t="shared" si="433"/>
        <v>#DIV/0!</v>
      </c>
      <c r="FL284" s="331">
        <f t="shared" si="434"/>
        <v>0</v>
      </c>
      <c r="FM284" s="331">
        <f t="shared" si="435"/>
        <v>0</v>
      </c>
      <c r="FN284" s="331">
        <f t="shared" si="436"/>
        <v>0</v>
      </c>
      <c r="FO284" s="331" t="e">
        <f t="shared" si="437"/>
        <v>#DIV/0!</v>
      </c>
      <c r="FP284" s="331" t="e">
        <f t="shared" si="438"/>
        <v>#DIV/0!</v>
      </c>
      <c r="FQ284" s="335" t="e">
        <f t="shared" si="439"/>
        <v>#DIV/0!</v>
      </c>
      <c r="FS284" s="331" t="e">
        <f t="shared" si="440"/>
        <v>#DIV/0!</v>
      </c>
      <c r="FT284" s="331" t="e">
        <f>IF($FB284="Activo",LOOKUP($FA284,'Datos Mes'!$A$87:$A$92,'Datos Mes'!$C$87:$C$92),0)*$EO284</f>
        <v>#DIV/0!</v>
      </c>
      <c r="FU284" s="331" t="e">
        <f>IF($FB284="Activo",'Datos Mes'!$B$31,0)*$EO284</f>
        <v>#DIV/0!</v>
      </c>
      <c r="FV284" s="331" t="e">
        <f>'Datos Mes'!$B$32*$EO284</f>
        <v>#DIV/0!</v>
      </c>
      <c r="FW284" s="331" t="e">
        <f>'Datos Mes'!$D$28*$EO284</f>
        <v>#DIV/0!</v>
      </c>
      <c r="FX284" s="331" t="e">
        <f t="shared" si="441"/>
        <v>#DIV/0!</v>
      </c>
      <c r="FY284" s="331" t="e">
        <f t="shared" si="447"/>
        <v>#DIV/0!</v>
      </c>
      <c r="FZ284" s="331" t="e">
        <f t="shared" si="448"/>
        <v>#DIV/0!</v>
      </c>
      <c r="GA284" s="331">
        <f>(AS284+'Datos Mes'!B$24)*30/12</f>
        <v>9035.326086956522</v>
      </c>
      <c r="GB284" s="331" t="e">
        <f t="shared" si="442"/>
        <v>#DIV/0!</v>
      </c>
      <c r="GC284" s="331" t="e">
        <f t="shared" si="443"/>
        <v>#DIV/0!</v>
      </c>
      <c r="GD284" s="333" t="e">
        <f t="shared" si="444"/>
        <v>#DIV/0!</v>
      </c>
    </row>
    <row r="285" spans="1:186" s="329" customFormat="1" ht="15.75" customHeight="1">
      <c r="A285" s="421"/>
      <c r="B285" s="421"/>
      <c r="C285" s="311">
        <f t="shared" si="449"/>
        <v>0</v>
      </c>
      <c r="D285" s="429"/>
      <c r="E285" s="429"/>
      <c r="F285" s="429"/>
      <c r="G285" s="429"/>
      <c r="H285" s="429"/>
      <c r="I285" s="429"/>
      <c r="J285" s="429"/>
      <c r="K285" s="429"/>
      <c r="L285" s="429"/>
      <c r="M285" s="429"/>
      <c r="N285" s="429"/>
      <c r="O285" s="429"/>
      <c r="P285" s="429"/>
      <c r="Q285" s="429"/>
      <c r="R285" s="312"/>
      <c r="S285" s="430"/>
      <c r="T285" s="429"/>
      <c r="U285" s="429"/>
      <c r="V285" s="429"/>
      <c r="W285" s="429"/>
      <c r="X285" s="429"/>
      <c r="Y285" s="429"/>
      <c r="Z285" s="429"/>
      <c r="AA285" s="429"/>
      <c r="AB285" s="429"/>
      <c r="AC285" s="429"/>
      <c r="AD285" s="429"/>
      <c r="AE285" s="429"/>
      <c r="AF285" s="429"/>
      <c r="AG285" s="429"/>
      <c r="AH285" s="429"/>
      <c r="AI285" s="431"/>
      <c r="AJ285" s="328"/>
      <c r="AK285" s="314">
        <f t="shared" si="403"/>
        <v>0</v>
      </c>
      <c r="AL285" s="469">
        <f t="shared" si="404"/>
        <v>0</v>
      </c>
      <c r="AM285" s="469">
        <f t="shared" si="405"/>
        <v>0</v>
      </c>
      <c r="AN285" s="470">
        <f t="shared" si="406"/>
        <v>0</v>
      </c>
      <c r="AO285" s="469">
        <f t="shared" si="445"/>
        <v>0</v>
      </c>
      <c r="AP285" s="469">
        <f t="shared" si="446"/>
        <v>0</v>
      </c>
      <c r="AQ285" s="471">
        <f t="shared" si="407"/>
        <v>0</v>
      </c>
      <c r="AR285" s="472">
        <f t="shared" si="450"/>
        <v>0</v>
      </c>
      <c r="AS285" s="422"/>
      <c r="AT285" s="423">
        <f t="shared" si="408"/>
        <v>0</v>
      </c>
      <c r="AU285" s="422"/>
      <c r="AV285" s="315">
        <f t="shared" si="409"/>
        <v>0</v>
      </c>
      <c r="AW285" s="422"/>
      <c r="AX285" s="422"/>
      <c r="AY285" s="315">
        <f t="shared" si="410"/>
        <v>0</v>
      </c>
      <c r="AZ285" s="315">
        <f>(AQ285)*'Datos Mes'!$B$27+DB285</f>
        <v>0</v>
      </c>
      <c r="BA285" s="421"/>
      <c r="BB285" s="427"/>
      <c r="BC285" s="438"/>
      <c r="BF285" s="473"/>
      <c r="BG285" s="317">
        <f>(COUNTIF($D285:$AI285,"LL")+DL285)*(AS285-'Datos Mes'!$B$23)</f>
        <v>0</v>
      </c>
      <c r="BH285" s="474">
        <f t="shared" si="411"/>
        <v>0</v>
      </c>
      <c r="BI285" s="402"/>
      <c r="BJ285" s="403"/>
      <c r="BK285" s="403"/>
      <c r="BL285" s="403"/>
      <c r="BM285" s="403"/>
      <c r="BN285" s="403"/>
      <c r="BO285" s="403"/>
      <c r="BP285" s="403"/>
      <c r="BQ285" s="403"/>
      <c r="BR285" s="403"/>
      <c r="BS285" s="403"/>
      <c r="BT285" s="404"/>
      <c r="BU285" s="404"/>
      <c r="BV285" s="404"/>
      <c r="BW285" s="405"/>
      <c r="BX285" s="406"/>
      <c r="BY285" s="403"/>
      <c r="BZ285" s="403"/>
      <c r="CA285" s="407"/>
      <c r="CB285" s="407"/>
      <c r="CC285" s="408"/>
      <c r="CD285" s="408"/>
      <c r="CE285" s="408"/>
      <c r="CF285" s="408"/>
      <c r="CG285" s="408"/>
      <c r="CH285" s="407"/>
      <c r="CI285" s="407"/>
      <c r="CJ285" s="408"/>
      <c r="CK285" s="408"/>
      <c r="CL285" s="408"/>
      <c r="CM285" s="408"/>
      <c r="CN285" s="408"/>
      <c r="CO285" s="407"/>
      <c r="CP285" s="409"/>
      <c r="CQ285" s="410"/>
      <c r="CR285" s="411"/>
      <c r="CS285" s="410"/>
      <c r="CT285" s="410"/>
      <c r="CU285" s="410"/>
      <c r="CV285" s="410"/>
      <c r="CW285" s="410"/>
      <c r="CX285" s="404"/>
      <c r="CY285" s="404"/>
      <c r="CZ285" s="320">
        <f t="shared" si="412"/>
        <v>0</v>
      </c>
      <c r="DA285" s="321"/>
      <c r="DB285" s="414"/>
      <c r="DC285" s="322">
        <f t="shared" si="413"/>
        <v>0</v>
      </c>
      <c r="DD285" s="413"/>
      <c r="DE285" s="414"/>
      <c r="DF285" s="323">
        <f t="shared" si="414"/>
        <v>0</v>
      </c>
      <c r="DG285" s="323">
        <f t="shared" si="415"/>
        <v>0</v>
      </c>
      <c r="DH285" s="324">
        <f t="shared" si="416"/>
        <v>0</v>
      </c>
      <c r="DI285" s="325">
        <f t="shared" si="417"/>
        <v>0</v>
      </c>
      <c r="DJ285" s="177"/>
      <c r="DK285" s="315">
        <f t="shared" si="418"/>
        <v>0</v>
      </c>
      <c r="DL285" s="315">
        <f t="shared" si="419"/>
        <v>0</v>
      </c>
      <c r="DM285" s="315">
        <f t="shared" si="420"/>
        <v>0</v>
      </c>
      <c r="DN285" s="415"/>
      <c r="DO285" s="416"/>
      <c r="DP285" s="416"/>
      <c r="DQ285" s="416"/>
      <c r="DR285" s="417"/>
      <c r="DS285" s="416"/>
      <c r="DT285" s="416"/>
      <c r="DU285" s="416"/>
      <c r="DV285" s="418"/>
      <c r="DW285" s="416"/>
      <c r="DX285" s="416"/>
      <c r="DY285" s="419"/>
      <c r="DZ285" s="419"/>
      <c r="EA285" s="420"/>
      <c r="EB285" s="313"/>
      <c r="EC285" s="329" t="s">
        <v>133</v>
      </c>
      <c r="EF285" s="330">
        <f>'Datos Mes'!$B$23</f>
        <v>7000</v>
      </c>
      <c r="EG285" s="330">
        <f t="shared" si="421"/>
        <v>0</v>
      </c>
      <c r="EH285" s="330">
        <f t="shared" si="422"/>
        <v>0</v>
      </c>
      <c r="EI285" s="330" t="e">
        <f t="shared" si="423"/>
        <v>#DIV/0!</v>
      </c>
      <c r="EJ285" s="330" t="e">
        <f t="shared" si="424"/>
        <v>#DIV/0!</v>
      </c>
      <c r="EK285" s="330">
        <f t="shared" si="425"/>
        <v>0</v>
      </c>
      <c r="EL285" s="330">
        <f t="shared" si="426"/>
        <v>0</v>
      </c>
      <c r="EM285" s="330">
        <f t="shared" si="427"/>
        <v>0</v>
      </c>
      <c r="EN285" s="330">
        <f>'Datos Mes'!$B$24*AL285</f>
        <v>0</v>
      </c>
      <c r="EO285" s="330" t="e">
        <f>IF(SUM(EH285:EN285)&gt;'Datos Mes'!$B$21,'Datos Mes'!$B$21,SUM(EH285:EN285))</f>
        <v>#DIV/0!</v>
      </c>
      <c r="EP285" s="330" t="e">
        <f>IF(SUM(EH285:EN285)&gt;'Datos Mes'!$B$21,SUM(EH285:EN285)-EO285,0)</f>
        <v>#DIV/0!</v>
      </c>
      <c r="EQ285" s="330"/>
      <c r="ER285" s="330" t="e">
        <f>LOOKUP(EO285/AL285,'Datos Mes'!$B$75:$B$82,'Datos Mes'!$C$75:$C$82)*EQ285</f>
        <v>#DIV/0!</v>
      </c>
      <c r="ES285" s="330">
        <f>'Datos Mes'!$B$25*$AQ285</f>
        <v>0</v>
      </c>
      <c r="ET285" s="330">
        <f>'Datos Mes'!$B$26*$AQ285</f>
        <v>0</v>
      </c>
      <c r="EU285" s="330">
        <f t="shared" si="428"/>
        <v>0</v>
      </c>
      <c r="EV285" s="331" t="e">
        <f t="shared" si="429"/>
        <v>#DIV/0!</v>
      </c>
      <c r="EW285" s="455" t="s">
        <v>244</v>
      </c>
      <c r="EX285" s="457"/>
      <c r="EY285" s="331" t="e">
        <f>'Datos Mes'!$B$28*EO285</f>
        <v>#DIV/0!</v>
      </c>
      <c r="EZ285" s="331" t="e">
        <f>IF(EX285*'Datos Mes'!$B$19-EY285&gt;0,EX285*'Datos Mes'!$B$19-EY285,0)</f>
        <v>#DIV/0!</v>
      </c>
      <c r="FA285" s="456" t="s">
        <v>233</v>
      </c>
      <c r="FB285" s="455" t="s">
        <v>245</v>
      </c>
      <c r="FC285" s="333"/>
      <c r="FD285" s="331" t="e">
        <f t="shared" si="430"/>
        <v>#DIV/0!</v>
      </c>
      <c r="FE285" s="331" t="e">
        <f>IF(SUM(EH285:EN285)&gt;'Datos Mes'!$B$22,'Datos Mes'!$B$22,SUM(EH285:EN285))</f>
        <v>#DIV/0!</v>
      </c>
      <c r="FF285" s="331" t="e">
        <f>FE285*'Datos Mes'!$B$30</f>
        <v>#DIV/0!</v>
      </c>
      <c r="FG285" s="331" t="e">
        <f t="shared" si="431"/>
        <v>#DIV/0!</v>
      </c>
      <c r="FH285" s="331" t="e">
        <f t="shared" si="432"/>
        <v>#DIV/0!</v>
      </c>
      <c r="FI285" s="334" t="e">
        <f>LOOKUP(FH285,'Datos Mes'!$B$54:$B$69,'Datos Mes'!$C$54:$C$69)</f>
        <v>#DIV/0!</v>
      </c>
      <c r="FJ285" s="331" t="e">
        <f>LOOKUP(FH285,'Datos Mes'!$B$54:$B$69,'Datos Mes'!$E$54:$E$69)</f>
        <v>#DIV/0!</v>
      </c>
      <c r="FK285" s="331" t="e">
        <f t="shared" si="433"/>
        <v>#DIV/0!</v>
      </c>
      <c r="FL285" s="331">
        <f t="shared" si="434"/>
        <v>0</v>
      </c>
      <c r="FM285" s="331">
        <f t="shared" si="435"/>
        <v>0</v>
      </c>
      <c r="FN285" s="331">
        <f t="shared" si="436"/>
        <v>0</v>
      </c>
      <c r="FO285" s="331" t="e">
        <f t="shared" si="437"/>
        <v>#DIV/0!</v>
      </c>
      <c r="FP285" s="331" t="e">
        <f t="shared" si="438"/>
        <v>#DIV/0!</v>
      </c>
      <c r="FQ285" s="335" t="e">
        <f t="shared" si="439"/>
        <v>#DIV/0!</v>
      </c>
      <c r="FS285" s="331" t="e">
        <f t="shared" si="440"/>
        <v>#DIV/0!</v>
      </c>
      <c r="FT285" s="331" t="e">
        <f>IF($FB285="Activo",LOOKUP($FA285,'Datos Mes'!$A$87:$A$92,'Datos Mes'!$C$87:$C$92),0)*$EO285</f>
        <v>#DIV/0!</v>
      </c>
      <c r="FU285" s="331" t="e">
        <f>IF($FB285="Activo",'Datos Mes'!$B$31,0)*$EO285</f>
        <v>#DIV/0!</v>
      </c>
      <c r="FV285" s="331" t="e">
        <f>'Datos Mes'!$B$32*$EO285</f>
        <v>#DIV/0!</v>
      </c>
      <c r="FW285" s="331" t="e">
        <f>'Datos Mes'!$D$28*$EO285</f>
        <v>#DIV/0!</v>
      </c>
      <c r="FX285" s="331" t="e">
        <f t="shared" si="441"/>
        <v>#DIV/0!</v>
      </c>
      <c r="FY285" s="331" t="e">
        <f t="shared" si="447"/>
        <v>#DIV/0!</v>
      </c>
      <c r="FZ285" s="331" t="e">
        <f t="shared" si="448"/>
        <v>#DIV/0!</v>
      </c>
      <c r="GA285" s="331">
        <f>(AS285+'Datos Mes'!B$24)*30/12</f>
        <v>9035.326086956522</v>
      </c>
      <c r="GB285" s="331" t="e">
        <f t="shared" si="442"/>
        <v>#DIV/0!</v>
      </c>
      <c r="GC285" s="331" t="e">
        <f t="shared" si="443"/>
        <v>#DIV/0!</v>
      </c>
      <c r="GD285" s="333" t="e">
        <f t="shared" si="444"/>
        <v>#DIV/0!</v>
      </c>
    </row>
    <row r="286" spans="1:186" s="329" customFormat="1" ht="15.75" customHeight="1">
      <c r="A286" s="421"/>
      <c r="B286" s="421"/>
      <c r="C286" s="311">
        <f t="shared" si="449"/>
        <v>0</v>
      </c>
      <c r="D286" s="429"/>
      <c r="E286" s="429"/>
      <c r="F286" s="429"/>
      <c r="G286" s="429"/>
      <c r="H286" s="429"/>
      <c r="I286" s="429"/>
      <c r="J286" s="429"/>
      <c r="K286" s="429"/>
      <c r="L286" s="429"/>
      <c r="M286" s="429"/>
      <c r="N286" s="429"/>
      <c r="O286" s="429"/>
      <c r="P286" s="429"/>
      <c r="Q286" s="429"/>
      <c r="R286" s="312"/>
      <c r="S286" s="430"/>
      <c r="T286" s="429"/>
      <c r="U286" s="429"/>
      <c r="V286" s="429"/>
      <c r="W286" s="429"/>
      <c r="X286" s="429"/>
      <c r="Y286" s="429"/>
      <c r="Z286" s="429"/>
      <c r="AA286" s="429"/>
      <c r="AB286" s="429"/>
      <c r="AC286" s="429"/>
      <c r="AD286" s="429"/>
      <c r="AE286" s="429"/>
      <c r="AF286" s="429"/>
      <c r="AG286" s="429"/>
      <c r="AH286" s="429"/>
      <c r="AI286" s="431"/>
      <c r="AJ286" s="328"/>
      <c r="AK286" s="314">
        <f t="shared" si="403"/>
        <v>0</v>
      </c>
      <c r="AL286" s="469">
        <f t="shared" si="404"/>
        <v>0</v>
      </c>
      <c r="AM286" s="469">
        <f t="shared" si="405"/>
        <v>0</v>
      </c>
      <c r="AN286" s="470">
        <f t="shared" si="406"/>
        <v>0</v>
      </c>
      <c r="AO286" s="469">
        <f t="shared" si="445"/>
        <v>0</v>
      </c>
      <c r="AP286" s="469">
        <f t="shared" si="446"/>
        <v>0</v>
      </c>
      <c r="AQ286" s="471">
        <f t="shared" si="407"/>
        <v>0</v>
      </c>
      <c r="AR286" s="472">
        <f t="shared" si="450"/>
        <v>0</v>
      </c>
      <c r="AS286" s="422"/>
      <c r="AT286" s="423">
        <f t="shared" si="408"/>
        <v>0</v>
      </c>
      <c r="AU286" s="422"/>
      <c r="AV286" s="315">
        <f t="shared" si="409"/>
        <v>0</v>
      </c>
      <c r="AW286" s="422"/>
      <c r="AX286" s="422"/>
      <c r="AY286" s="315">
        <f t="shared" si="410"/>
        <v>0</v>
      </c>
      <c r="AZ286" s="315">
        <f>(AQ286)*'Datos Mes'!$B$27+DB286</f>
        <v>0</v>
      </c>
      <c r="BA286" s="421"/>
      <c r="BB286" s="427"/>
      <c r="BC286" s="438"/>
      <c r="BF286" s="473"/>
      <c r="BG286" s="317">
        <f>(COUNTIF($D286:$AI286,"LL")+DL286)*(AS286-'Datos Mes'!$B$23)</f>
        <v>0</v>
      </c>
      <c r="BH286" s="474">
        <f t="shared" si="411"/>
        <v>0</v>
      </c>
      <c r="BI286" s="402"/>
      <c r="BJ286" s="403"/>
      <c r="BK286" s="403"/>
      <c r="BL286" s="403"/>
      <c r="BM286" s="403"/>
      <c r="BN286" s="403"/>
      <c r="BO286" s="403"/>
      <c r="BP286" s="403"/>
      <c r="BQ286" s="403"/>
      <c r="BR286" s="403"/>
      <c r="BS286" s="403"/>
      <c r="BT286" s="404"/>
      <c r="BU286" s="404"/>
      <c r="BV286" s="404"/>
      <c r="BW286" s="405"/>
      <c r="BX286" s="406"/>
      <c r="BY286" s="403"/>
      <c r="BZ286" s="403"/>
      <c r="CA286" s="407"/>
      <c r="CB286" s="407"/>
      <c r="CC286" s="408"/>
      <c r="CD286" s="408"/>
      <c r="CE286" s="408"/>
      <c r="CF286" s="408"/>
      <c r="CG286" s="408"/>
      <c r="CH286" s="407"/>
      <c r="CI286" s="407"/>
      <c r="CJ286" s="408"/>
      <c r="CK286" s="408"/>
      <c r="CL286" s="408"/>
      <c r="CM286" s="408"/>
      <c r="CN286" s="408"/>
      <c r="CO286" s="407"/>
      <c r="CP286" s="409"/>
      <c r="CQ286" s="410"/>
      <c r="CR286" s="411"/>
      <c r="CS286" s="410"/>
      <c r="CT286" s="410"/>
      <c r="CU286" s="410"/>
      <c r="CV286" s="410"/>
      <c r="CW286" s="410"/>
      <c r="CX286" s="404"/>
      <c r="CY286" s="404"/>
      <c r="CZ286" s="320">
        <f t="shared" si="412"/>
        <v>0</v>
      </c>
      <c r="DA286" s="321"/>
      <c r="DB286" s="414"/>
      <c r="DC286" s="322">
        <f t="shared" si="413"/>
        <v>0</v>
      </c>
      <c r="DD286" s="413"/>
      <c r="DE286" s="414"/>
      <c r="DF286" s="323">
        <f t="shared" si="414"/>
        <v>0</v>
      </c>
      <c r="DG286" s="323">
        <f t="shared" si="415"/>
        <v>0</v>
      </c>
      <c r="DH286" s="324">
        <f t="shared" si="416"/>
        <v>0</v>
      </c>
      <c r="DI286" s="325">
        <f t="shared" si="417"/>
        <v>0</v>
      </c>
      <c r="DJ286" s="177"/>
      <c r="DK286" s="315">
        <f t="shared" si="418"/>
        <v>0</v>
      </c>
      <c r="DL286" s="315">
        <f t="shared" si="419"/>
        <v>0</v>
      </c>
      <c r="DM286" s="315">
        <f t="shared" si="420"/>
        <v>0</v>
      </c>
      <c r="DN286" s="415"/>
      <c r="DO286" s="416"/>
      <c r="DP286" s="416"/>
      <c r="DQ286" s="416"/>
      <c r="DR286" s="417"/>
      <c r="DS286" s="416"/>
      <c r="DT286" s="416"/>
      <c r="DU286" s="416"/>
      <c r="DV286" s="418"/>
      <c r="DW286" s="416"/>
      <c r="DX286" s="416"/>
      <c r="DY286" s="419"/>
      <c r="DZ286" s="419"/>
      <c r="EA286" s="420"/>
      <c r="EB286" s="313"/>
      <c r="EC286" s="329" t="s">
        <v>133</v>
      </c>
      <c r="EF286" s="330">
        <f>'Datos Mes'!$B$23</f>
        <v>7000</v>
      </c>
      <c r="EG286" s="330">
        <f t="shared" si="421"/>
        <v>0</v>
      </c>
      <c r="EH286" s="330">
        <f t="shared" si="422"/>
        <v>0</v>
      </c>
      <c r="EI286" s="330" t="e">
        <f t="shared" si="423"/>
        <v>#DIV/0!</v>
      </c>
      <c r="EJ286" s="330" t="e">
        <f t="shared" si="424"/>
        <v>#DIV/0!</v>
      </c>
      <c r="EK286" s="330">
        <f t="shared" si="425"/>
        <v>0</v>
      </c>
      <c r="EL286" s="330">
        <f t="shared" si="426"/>
        <v>0</v>
      </c>
      <c r="EM286" s="330">
        <f t="shared" si="427"/>
        <v>0</v>
      </c>
      <c r="EN286" s="330">
        <f>'Datos Mes'!$B$24*AL286</f>
        <v>0</v>
      </c>
      <c r="EO286" s="330" t="e">
        <f>IF(SUM(EH286:EN286)&gt;'Datos Mes'!$B$21,'Datos Mes'!$B$21,SUM(EH286:EN286))</f>
        <v>#DIV/0!</v>
      </c>
      <c r="EP286" s="330" t="e">
        <f>IF(SUM(EH286:EN286)&gt;'Datos Mes'!$B$21,SUM(EH286:EN286)-EO286,0)</f>
        <v>#DIV/0!</v>
      </c>
      <c r="EQ286" s="330"/>
      <c r="ER286" s="330" t="e">
        <f>LOOKUP(EO286/AL286,'Datos Mes'!$B$75:$B$82,'Datos Mes'!$C$75:$C$82)*EQ286</f>
        <v>#DIV/0!</v>
      </c>
      <c r="ES286" s="330">
        <f>'Datos Mes'!$B$25*$AQ286</f>
        <v>0</v>
      </c>
      <c r="ET286" s="330">
        <f>'Datos Mes'!$B$26*$AQ286</f>
        <v>0</v>
      </c>
      <c r="EU286" s="330">
        <f t="shared" si="428"/>
        <v>0</v>
      </c>
      <c r="EV286" s="331" t="e">
        <f t="shared" si="429"/>
        <v>#DIV/0!</v>
      </c>
      <c r="EW286" s="455" t="s">
        <v>244</v>
      </c>
      <c r="EX286" s="457"/>
      <c r="EY286" s="331" t="e">
        <f>'Datos Mes'!$B$28*EO286</f>
        <v>#DIV/0!</v>
      </c>
      <c r="EZ286" s="331" t="e">
        <f>IF(EX286*'Datos Mes'!$B$19-EY286&gt;0,EX286*'Datos Mes'!$B$19-EY286,0)</f>
        <v>#DIV/0!</v>
      </c>
      <c r="FA286" s="456" t="s">
        <v>233</v>
      </c>
      <c r="FB286" s="455" t="s">
        <v>245</v>
      </c>
      <c r="FC286" s="333"/>
      <c r="FD286" s="331" t="e">
        <f t="shared" si="430"/>
        <v>#DIV/0!</v>
      </c>
      <c r="FE286" s="331" t="e">
        <f>IF(SUM(EH286:EN286)&gt;'Datos Mes'!$B$22,'Datos Mes'!$B$22,SUM(EH286:EN286))</f>
        <v>#DIV/0!</v>
      </c>
      <c r="FF286" s="331" t="e">
        <f>FE286*'Datos Mes'!$B$30</f>
        <v>#DIV/0!</v>
      </c>
      <c r="FG286" s="331" t="e">
        <f t="shared" si="431"/>
        <v>#DIV/0!</v>
      </c>
      <c r="FH286" s="331" t="e">
        <f t="shared" si="432"/>
        <v>#DIV/0!</v>
      </c>
      <c r="FI286" s="334" t="e">
        <f>LOOKUP(FH286,'Datos Mes'!$B$54:$B$69,'Datos Mes'!$C$54:$C$69)</f>
        <v>#DIV/0!</v>
      </c>
      <c r="FJ286" s="331" t="e">
        <f>LOOKUP(FH286,'Datos Mes'!$B$54:$B$69,'Datos Mes'!$E$54:$E$69)</f>
        <v>#DIV/0!</v>
      </c>
      <c r="FK286" s="331" t="e">
        <f t="shared" si="433"/>
        <v>#DIV/0!</v>
      </c>
      <c r="FL286" s="331">
        <f t="shared" si="434"/>
        <v>0</v>
      </c>
      <c r="FM286" s="331">
        <f t="shared" si="435"/>
        <v>0</v>
      </c>
      <c r="FN286" s="331">
        <f t="shared" si="436"/>
        <v>0</v>
      </c>
      <c r="FO286" s="331" t="e">
        <f t="shared" si="437"/>
        <v>#DIV/0!</v>
      </c>
      <c r="FP286" s="331" t="e">
        <f t="shared" si="438"/>
        <v>#DIV/0!</v>
      </c>
      <c r="FQ286" s="335" t="e">
        <f t="shared" si="439"/>
        <v>#DIV/0!</v>
      </c>
      <c r="FS286" s="331" t="e">
        <f t="shared" si="440"/>
        <v>#DIV/0!</v>
      </c>
      <c r="FT286" s="331" t="e">
        <f>IF($FB286="Activo",LOOKUP($FA286,'Datos Mes'!$A$87:$A$92,'Datos Mes'!$C$87:$C$92),0)*$EO286</f>
        <v>#DIV/0!</v>
      </c>
      <c r="FU286" s="331" t="e">
        <f>IF($FB286="Activo",'Datos Mes'!$B$31,0)*$EO286</f>
        <v>#DIV/0!</v>
      </c>
      <c r="FV286" s="331" t="e">
        <f>'Datos Mes'!$B$32*$EO286</f>
        <v>#DIV/0!</v>
      </c>
      <c r="FW286" s="331" t="e">
        <f>'Datos Mes'!$D$28*$EO286</f>
        <v>#DIV/0!</v>
      </c>
      <c r="FX286" s="331" t="e">
        <f t="shared" si="441"/>
        <v>#DIV/0!</v>
      </c>
      <c r="FY286" s="331" t="e">
        <f t="shared" si="447"/>
        <v>#DIV/0!</v>
      </c>
      <c r="FZ286" s="331" t="e">
        <f t="shared" si="448"/>
        <v>#DIV/0!</v>
      </c>
      <c r="GA286" s="331">
        <f>(AS286+'Datos Mes'!B$24)*30/12</f>
        <v>9035.326086956522</v>
      </c>
      <c r="GB286" s="331" t="e">
        <f t="shared" si="442"/>
        <v>#DIV/0!</v>
      </c>
      <c r="GC286" s="331" t="e">
        <f t="shared" si="443"/>
        <v>#DIV/0!</v>
      </c>
      <c r="GD286" s="333" t="e">
        <f t="shared" si="444"/>
        <v>#DIV/0!</v>
      </c>
    </row>
    <row r="287" spans="1:186" s="329" customFormat="1" ht="15.75" customHeight="1">
      <c r="A287" s="421"/>
      <c r="B287" s="421"/>
      <c r="C287" s="311">
        <f t="shared" si="449"/>
        <v>0</v>
      </c>
      <c r="D287" s="429"/>
      <c r="E287" s="429"/>
      <c r="F287" s="429"/>
      <c r="G287" s="429"/>
      <c r="H287" s="429"/>
      <c r="I287" s="429"/>
      <c r="J287" s="429"/>
      <c r="K287" s="429"/>
      <c r="L287" s="429"/>
      <c r="M287" s="429"/>
      <c r="N287" s="429"/>
      <c r="O287" s="429"/>
      <c r="P287" s="429"/>
      <c r="Q287" s="429"/>
      <c r="R287" s="312"/>
      <c r="S287" s="430"/>
      <c r="T287" s="429"/>
      <c r="U287" s="429"/>
      <c r="V287" s="429"/>
      <c r="W287" s="429"/>
      <c r="X287" s="429"/>
      <c r="Y287" s="429"/>
      <c r="Z287" s="429"/>
      <c r="AA287" s="429"/>
      <c r="AB287" s="429"/>
      <c r="AC287" s="429"/>
      <c r="AD287" s="429"/>
      <c r="AE287" s="429"/>
      <c r="AF287" s="429"/>
      <c r="AG287" s="429"/>
      <c r="AH287" s="429"/>
      <c r="AI287" s="431"/>
      <c r="AJ287" s="328"/>
      <c r="AK287" s="314">
        <f t="shared" si="403"/>
        <v>0</v>
      </c>
      <c r="AL287" s="469">
        <f t="shared" si="404"/>
        <v>0</v>
      </c>
      <c r="AM287" s="469">
        <f t="shared" si="405"/>
        <v>0</v>
      </c>
      <c r="AN287" s="470">
        <f t="shared" si="406"/>
        <v>0</v>
      </c>
      <c r="AO287" s="469">
        <f t="shared" si="445"/>
        <v>0</v>
      </c>
      <c r="AP287" s="469">
        <f t="shared" si="446"/>
        <v>0</v>
      </c>
      <c r="AQ287" s="471">
        <f t="shared" si="407"/>
        <v>0</v>
      </c>
      <c r="AR287" s="472">
        <f t="shared" si="450"/>
        <v>0</v>
      </c>
      <c r="AS287" s="422"/>
      <c r="AT287" s="423">
        <f t="shared" si="408"/>
        <v>0</v>
      </c>
      <c r="AU287" s="422"/>
      <c r="AV287" s="315">
        <f t="shared" si="409"/>
        <v>0</v>
      </c>
      <c r="AW287" s="422"/>
      <c r="AX287" s="422"/>
      <c r="AY287" s="315">
        <f t="shared" si="410"/>
        <v>0</v>
      </c>
      <c r="AZ287" s="315">
        <f>(AQ287)*'Datos Mes'!$B$27+DB287</f>
        <v>0</v>
      </c>
      <c r="BA287" s="421"/>
      <c r="BB287" s="427"/>
      <c r="BC287" s="438"/>
      <c r="BF287" s="473"/>
      <c r="BG287" s="317">
        <f>(COUNTIF($D287:$AI287,"LL")+DL287)*(AS287-'Datos Mes'!$B$23)</f>
        <v>0</v>
      </c>
      <c r="BH287" s="474">
        <f t="shared" si="411"/>
        <v>0</v>
      </c>
      <c r="BI287" s="402"/>
      <c r="BJ287" s="403"/>
      <c r="BK287" s="403"/>
      <c r="BL287" s="403"/>
      <c r="BM287" s="403"/>
      <c r="BN287" s="403"/>
      <c r="BO287" s="403"/>
      <c r="BP287" s="403"/>
      <c r="BQ287" s="403"/>
      <c r="BR287" s="403"/>
      <c r="BS287" s="403"/>
      <c r="BT287" s="404"/>
      <c r="BU287" s="404"/>
      <c r="BV287" s="404"/>
      <c r="BW287" s="405"/>
      <c r="BX287" s="406"/>
      <c r="BY287" s="403"/>
      <c r="BZ287" s="403"/>
      <c r="CA287" s="407"/>
      <c r="CB287" s="407"/>
      <c r="CC287" s="408"/>
      <c r="CD287" s="408"/>
      <c r="CE287" s="408"/>
      <c r="CF287" s="408"/>
      <c r="CG287" s="408"/>
      <c r="CH287" s="407"/>
      <c r="CI287" s="407"/>
      <c r="CJ287" s="408"/>
      <c r="CK287" s="408"/>
      <c r="CL287" s="408"/>
      <c r="CM287" s="408"/>
      <c r="CN287" s="408"/>
      <c r="CO287" s="407"/>
      <c r="CP287" s="409"/>
      <c r="CQ287" s="410"/>
      <c r="CR287" s="411"/>
      <c r="CS287" s="410"/>
      <c r="CT287" s="410"/>
      <c r="CU287" s="410"/>
      <c r="CV287" s="410"/>
      <c r="CW287" s="410"/>
      <c r="CX287" s="404"/>
      <c r="CY287" s="404"/>
      <c r="CZ287" s="320">
        <f t="shared" si="412"/>
        <v>0</v>
      </c>
      <c r="DA287" s="321"/>
      <c r="DB287" s="414"/>
      <c r="DC287" s="322">
        <f t="shared" si="413"/>
        <v>0</v>
      </c>
      <c r="DD287" s="413"/>
      <c r="DE287" s="414"/>
      <c r="DF287" s="323">
        <f t="shared" si="414"/>
        <v>0</v>
      </c>
      <c r="DG287" s="323">
        <f t="shared" si="415"/>
        <v>0</v>
      </c>
      <c r="DH287" s="324">
        <f t="shared" si="416"/>
        <v>0</v>
      </c>
      <c r="DI287" s="325">
        <f t="shared" si="417"/>
        <v>0</v>
      </c>
      <c r="DJ287" s="177"/>
      <c r="DK287" s="315">
        <f t="shared" si="418"/>
        <v>0</v>
      </c>
      <c r="DL287" s="315">
        <f t="shared" si="419"/>
        <v>0</v>
      </c>
      <c r="DM287" s="315">
        <f t="shared" si="420"/>
        <v>0</v>
      </c>
      <c r="DN287" s="415"/>
      <c r="DO287" s="416"/>
      <c r="DP287" s="416"/>
      <c r="DQ287" s="416"/>
      <c r="DR287" s="417"/>
      <c r="DS287" s="416"/>
      <c r="DT287" s="416"/>
      <c r="DU287" s="416"/>
      <c r="DV287" s="418"/>
      <c r="DW287" s="416"/>
      <c r="DX287" s="416"/>
      <c r="DY287" s="419"/>
      <c r="DZ287" s="419"/>
      <c r="EA287" s="420"/>
      <c r="EB287" s="313"/>
      <c r="EC287" s="329" t="s">
        <v>133</v>
      </c>
      <c r="EF287" s="330">
        <f>'Datos Mes'!$B$23</f>
        <v>7000</v>
      </c>
      <c r="EG287" s="330">
        <f t="shared" si="421"/>
        <v>0</v>
      </c>
      <c r="EH287" s="330">
        <f t="shared" si="422"/>
        <v>0</v>
      </c>
      <c r="EI287" s="330" t="e">
        <f t="shared" si="423"/>
        <v>#DIV/0!</v>
      </c>
      <c r="EJ287" s="330" t="e">
        <f t="shared" si="424"/>
        <v>#DIV/0!</v>
      </c>
      <c r="EK287" s="330">
        <f t="shared" si="425"/>
        <v>0</v>
      </c>
      <c r="EL287" s="330">
        <f t="shared" si="426"/>
        <v>0</v>
      </c>
      <c r="EM287" s="330">
        <f t="shared" si="427"/>
        <v>0</v>
      </c>
      <c r="EN287" s="330">
        <f>'Datos Mes'!$B$24*AL287</f>
        <v>0</v>
      </c>
      <c r="EO287" s="330" t="e">
        <f>IF(SUM(EH287:EN287)&gt;'Datos Mes'!$B$21,'Datos Mes'!$B$21,SUM(EH287:EN287))</f>
        <v>#DIV/0!</v>
      </c>
      <c r="EP287" s="330" t="e">
        <f>IF(SUM(EH287:EN287)&gt;'Datos Mes'!$B$21,SUM(EH287:EN287)-EO287,0)</f>
        <v>#DIV/0!</v>
      </c>
      <c r="EQ287" s="330"/>
      <c r="ER287" s="330" t="e">
        <f>LOOKUP(EO287/AL287,'Datos Mes'!$B$75:$B$82,'Datos Mes'!$C$75:$C$82)*EQ287</f>
        <v>#DIV/0!</v>
      </c>
      <c r="ES287" s="330">
        <f>'Datos Mes'!$B$25*$AQ287</f>
        <v>0</v>
      </c>
      <c r="ET287" s="330">
        <f>'Datos Mes'!$B$26*$AQ287</f>
        <v>0</v>
      </c>
      <c r="EU287" s="330">
        <f t="shared" si="428"/>
        <v>0</v>
      </c>
      <c r="EV287" s="331" t="e">
        <f t="shared" si="429"/>
        <v>#DIV/0!</v>
      </c>
      <c r="EW287" s="455" t="s">
        <v>244</v>
      </c>
      <c r="EX287" s="457"/>
      <c r="EY287" s="331" t="e">
        <f>'Datos Mes'!$B$28*EO287</f>
        <v>#DIV/0!</v>
      </c>
      <c r="EZ287" s="331" t="e">
        <f>IF(EX287*'Datos Mes'!$B$19-EY287&gt;0,EX287*'Datos Mes'!$B$19-EY287,0)</f>
        <v>#DIV/0!</v>
      </c>
      <c r="FA287" s="456" t="s">
        <v>233</v>
      </c>
      <c r="FB287" s="455" t="s">
        <v>245</v>
      </c>
      <c r="FC287" s="333"/>
      <c r="FD287" s="331" t="e">
        <f t="shared" si="430"/>
        <v>#DIV/0!</v>
      </c>
      <c r="FE287" s="331" t="e">
        <f>IF(SUM(EH287:EN287)&gt;'Datos Mes'!$B$22,'Datos Mes'!$B$22,SUM(EH287:EN287))</f>
        <v>#DIV/0!</v>
      </c>
      <c r="FF287" s="331" t="e">
        <f>FE287*'Datos Mes'!$B$30</f>
        <v>#DIV/0!</v>
      </c>
      <c r="FG287" s="331" t="e">
        <f t="shared" si="431"/>
        <v>#DIV/0!</v>
      </c>
      <c r="FH287" s="331" t="e">
        <f t="shared" si="432"/>
        <v>#DIV/0!</v>
      </c>
      <c r="FI287" s="334" t="e">
        <f>LOOKUP(FH287,'Datos Mes'!$B$54:$B$69,'Datos Mes'!$C$54:$C$69)</f>
        <v>#DIV/0!</v>
      </c>
      <c r="FJ287" s="331" t="e">
        <f>LOOKUP(FH287,'Datos Mes'!$B$54:$B$69,'Datos Mes'!$E$54:$E$69)</f>
        <v>#DIV/0!</v>
      </c>
      <c r="FK287" s="331" t="e">
        <f t="shared" si="433"/>
        <v>#DIV/0!</v>
      </c>
      <c r="FL287" s="331">
        <f t="shared" si="434"/>
        <v>0</v>
      </c>
      <c r="FM287" s="331">
        <f t="shared" si="435"/>
        <v>0</v>
      </c>
      <c r="FN287" s="331">
        <f t="shared" si="436"/>
        <v>0</v>
      </c>
      <c r="FO287" s="331" t="e">
        <f t="shared" si="437"/>
        <v>#DIV/0!</v>
      </c>
      <c r="FP287" s="331" t="e">
        <f t="shared" si="438"/>
        <v>#DIV/0!</v>
      </c>
      <c r="FQ287" s="335" t="e">
        <f t="shared" si="439"/>
        <v>#DIV/0!</v>
      </c>
      <c r="FS287" s="331" t="e">
        <f t="shared" si="440"/>
        <v>#DIV/0!</v>
      </c>
      <c r="FT287" s="331" t="e">
        <f>IF($FB287="Activo",LOOKUP($FA287,'Datos Mes'!$A$87:$A$92,'Datos Mes'!$C$87:$C$92),0)*$EO287</f>
        <v>#DIV/0!</v>
      </c>
      <c r="FU287" s="331" t="e">
        <f>IF($FB287="Activo",'Datos Mes'!$B$31,0)*$EO287</f>
        <v>#DIV/0!</v>
      </c>
      <c r="FV287" s="331" t="e">
        <f>'Datos Mes'!$B$32*$EO287</f>
        <v>#DIV/0!</v>
      </c>
      <c r="FW287" s="331" t="e">
        <f>'Datos Mes'!$D$28*$EO287</f>
        <v>#DIV/0!</v>
      </c>
      <c r="FX287" s="331" t="e">
        <f t="shared" si="441"/>
        <v>#DIV/0!</v>
      </c>
      <c r="FY287" s="331" t="e">
        <f t="shared" si="447"/>
        <v>#DIV/0!</v>
      </c>
      <c r="FZ287" s="331" t="e">
        <f t="shared" si="448"/>
        <v>#DIV/0!</v>
      </c>
      <c r="GA287" s="331">
        <f>(AS287+'Datos Mes'!B$24)*30/12</f>
        <v>9035.326086956522</v>
      </c>
      <c r="GB287" s="331" t="e">
        <f t="shared" si="442"/>
        <v>#DIV/0!</v>
      </c>
      <c r="GC287" s="331" t="e">
        <f t="shared" si="443"/>
        <v>#DIV/0!</v>
      </c>
      <c r="GD287" s="333" t="e">
        <f t="shared" si="444"/>
        <v>#DIV/0!</v>
      </c>
    </row>
    <row r="288" spans="1:186" s="329" customFormat="1" ht="15.75" customHeight="1">
      <c r="A288" s="421"/>
      <c r="B288" s="421"/>
      <c r="C288" s="311">
        <f t="shared" si="449"/>
        <v>0</v>
      </c>
      <c r="D288" s="429"/>
      <c r="E288" s="429"/>
      <c r="F288" s="429"/>
      <c r="G288" s="429"/>
      <c r="H288" s="429"/>
      <c r="I288" s="429"/>
      <c r="J288" s="429"/>
      <c r="K288" s="429"/>
      <c r="L288" s="429"/>
      <c r="M288" s="429"/>
      <c r="N288" s="429"/>
      <c r="O288" s="429"/>
      <c r="P288" s="429"/>
      <c r="Q288" s="429"/>
      <c r="R288" s="312"/>
      <c r="S288" s="430"/>
      <c r="T288" s="429"/>
      <c r="U288" s="429"/>
      <c r="V288" s="429"/>
      <c r="W288" s="429"/>
      <c r="X288" s="429"/>
      <c r="Y288" s="429"/>
      <c r="Z288" s="429"/>
      <c r="AA288" s="429"/>
      <c r="AB288" s="429"/>
      <c r="AC288" s="429"/>
      <c r="AD288" s="429"/>
      <c r="AE288" s="429"/>
      <c r="AF288" s="429"/>
      <c r="AG288" s="429"/>
      <c r="AH288" s="429"/>
      <c r="AI288" s="431"/>
      <c r="AJ288" s="328"/>
      <c r="AK288" s="314">
        <f t="shared" si="403"/>
        <v>0</v>
      </c>
      <c r="AL288" s="469">
        <f t="shared" si="404"/>
        <v>0</v>
      </c>
      <c r="AM288" s="469">
        <f t="shared" si="405"/>
        <v>0</v>
      </c>
      <c r="AN288" s="470">
        <f t="shared" si="406"/>
        <v>0</v>
      </c>
      <c r="AO288" s="469">
        <f t="shared" si="445"/>
        <v>0</v>
      </c>
      <c r="AP288" s="469">
        <f t="shared" si="446"/>
        <v>0</v>
      </c>
      <c r="AQ288" s="471">
        <f t="shared" si="407"/>
        <v>0</v>
      </c>
      <c r="AR288" s="472">
        <f t="shared" si="450"/>
        <v>0</v>
      </c>
      <c r="AS288" s="422"/>
      <c r="AT288" s="423">
        <f t="shared" si="408"/>
        <v>0</v>
      </c>
      <c r="AU288" s="422"/>
      <c r="AV288" s="315">
        <f t="shared" si="409"/>
        <v>0</v>
      </c>
      <c r="AW288" s="422"/>
      <c r="AX288" s="422"/>
      <c r="AY288" s="315">
        <f t="shared" si="410"/>
        <v>0</v>
      </c>
      <c r="AZ288" s="315">
        <f>(AQ288)*'Datos Mes'!$B$27+DB288</f>
        <v>0</v>
      </c>
      <c r="BA288" s="421"/>
      <c r="BB288" s="427"/>
      <c r="BC288" s="438"/>
      <c r="BF288" s="473"/>
      <c r="BG288" s="317">
        <f>(COUNTIF($D288:$AI288,"LL")+DL288)*(AS288-'Datos Mes'!$B$23)</f>
        <v>0</v>
      </c>
      <c r="BH288" s="474">
        <f t="shared" si="411"/>
        <v>0</v>
      </c>
      <c r="BI288" s="402"/>
      <c r="BJ288" s="403"/>
      <c r="BK288" s="403"/>
      <c r="BL288" s="403"/>
      <c r="BM288" s="403"/>
      <c r="BN288" s="403"/>
      <c r="BO288" s="403"/>
      <c r="BP288" s="403"/>
      <c r="BQ288" s="403"/>
      <c r="BR288" s="403"/>
      <c r="BS288" s="403"/>
      <c r="BT288" s="404"/>
      <c r="BU288" s="404"/>
      <c r="BV288" s="404"/>
      <c r="BW288" s="405"/>
      <c r="BX288" s="406"/>
      <c r="BY288" s="403"/>
      <c r="BZ288" s="403"/>
      <c r="CA288" s="407"/>
      <c r="CB288" s="407"/>
      <c r="CC288" s="408"/>
      <c r="CD288" s="408"/>
      <c r="CE288" s="408"/>
      <c r="CF288" s="408"/>
      <c r="CG288" s="408"/>
      <c r="CH288" s="407"/>
      <c r="CI288" s="407"/>
      <c r="CJ288" s="408"/>
      <c r="CK288" s="408"/>
      <c r="CL288" s="408"/>
      <c r="CM288" s="408"/>
      <c r="CN288" s="408"/>
      <c r="CO288" s="407"/>
      <c r="CP288" s="409"/>
      <c r="CQ288" s="410"/>
      <c r="CR288" s="411"/>
      <c r="CS288" s="410"/>
      <c r="CT288" s="410"/>
      <c r="CU288" s="410"/>
      <c r="CV288" s="410"/>
      <c r="CW288" s="410"/>
      <c r="CX288" s="404"/>
      <c r="CY288" s="404"/>
      <c r="CZ288" s="320">
        <f t="shared" si="412"/>
        <v>0</v>
      </c>
      <c r="DA288" s="321"/>
      <c r="DB288" s="414"/>
      <c r="DC288" s="322">
        <f t="shared" si="413"/>
        <v>0</v>
      </c>
      <c r="DD288" s="413"/>
      <c r="DE288" s="414"/>
      <c r="DF288" s="323">
        <f t="shared" si="414"/>
        <v>0</v>
      </c>
      <c r="DG288" s="323">
        <f t="shared" si="415"/>
        <v>0</v>
      </c>
      <c r="DH288" s="324">
        <f t="shared" si="416"/>
        <v>0</v>
      </c>
      <c r="DI288" s="325">
        <f t="shared" si="417"/>
        <v>0</v>
      </c>
      <c r="DJ288" s="177"/>
      <c r="DK288" s="315">
        <f t="shared" si="418"/>
        <v>0</v>
      </c>
      <c r="DL288" s="315">
        <f t="shared" si="419"/>
        <v>0</v>
      </c>
      <c r="DM288" s="315">
        <f t="shared" si="420"/>
        <v>0</v>
      </c>
      <c r="DN288" s="415"/>
      <c r="DO288" s="416"/>
      <c r="DP288" s="416"/>
      <c r="DQ288" s="416"/>
      <c r="DR288" s="417"/>
      <c r="DS288" s="416"/>
      <c r="DT288" s="416"/>
      <c r="DU288" s="416"/>
      <c r="DV288" s="418"/>
      <c r="DW288" s="416"/>
      <c r="DX288" s="416"/>
      <c r="DY288" s="419"/>
      <c r="DZ288" s="419"/>
      <c r="EA288" s="420"/>
      <c r="EB288" s="313"/>
      <c r="EC288" s="329" t="s">
        <v>133</v>
      </c>
      <c r="EF288" s="330">
        <f>'Datos Mes'!$B$23</f>
        <v>7000</v>
      </c>
      <c r="EG288" s="330">
        <f t="shared" si="421"/>
        <v>0</v>
      </c>
      <c r="EH288" s="330">
        <f t="shared" si="422"/>
        <v>0</v>
      </c>
      <c r="EI288" s="330" t="e">
        <f t="shared" si="423"/>
        <v>#DIV/0!</v>
      </c>
      <c r="EJ288" s="330" t="e">
        <f t="shared" si="424"/>
        <v>#DIV/0!</v>
      </c>
      <c r="EK288" s="330">
        <f t="shared" si="425"/>
        <v>0</v>
      </c>
      <c r="EL288" s="330">
        <f t="shared" si="426"/>
        <v>0</v>
      </c>
      <c r="EM288" s="330">
        <f t="shared" si="427"/>
        <v>0</v>
      </c>
      <c r="EN288" s="330">
        <f>'Datos Mes'!$B$24*AL288</f>
        <v>0</v>
      </c>
      <c r="EO288" s="330" t="e">
        <f>IF(SUM(EH288:EN288)&gt;'Datos Mes'!$B$21,'Datos Mes'!$B$21,SUM(EH288:EN288))</f>
        <v>#DIV/0!</v>
      </c>
      <c r="EP288" s="330" t="e">
        <f>IF(SUM(EH288:EN288)&gt;'Datos Mes'!$B$21,SUM(EH288:EN288)-EO288,0)</f>
        <v>#DIV/0!</v>
      </c>
      <c r="EQ288" s="330"/>
      <c r="ER288" s="330" t="e">
        <f>LOOKUP(EO288/AL288,'Datos Mes'!$B$75:$B$82,'Datos Mes'!$C$75:$C$82)*EQ288</f>
        <v>#DIV/0!</v>
      </c>
      <c r="ES288" s="330">
        <f>'Datos Mes'!$B$25*$AQ288</f>
        <v>0</v>
      </c>
      <c r="ET288" s="330">
        <f>'Datos Mes'!$B$26*$AQ288</f>
        <v>0</v>
      </c>
      <c r="EU288" s="330">
        <f t="shared" si="428"/>
        <v>0</v>
      </c>
      <c r="EV288" s="331" t="e">
        <f t="shared" si="429"/>
        <v>#DIV/0!</v>
      </c>
      <c r="EW288" s="455" t="s">
        <v>244</v>
      </c>
      <c r="EX288" s="457"/>
      <c r="EY288" s="331" t="e">
        <f>'Datos Mes'!$B$28*EO288</f>
        <v>#DIV/0!</v>
      </c>
      <c r="EZ288" s="331" t="e">
        <f>IF(EX288*'Datos Mes'!$B$19-EY288&gt;0,EX288*'Datos Mes'!$B$19-EY288,0)</f>
        <v>#DIV/0!</v>
      </c>
      <c r="FA288" s="456" t="s">
        <v>233</v>
      </c>
      <c r="FB288" s="455" t="s">
        <v>245</v>
      </c>
      <c r="FC288" s="333"/>
      <c r="FD288" s="331" t="e">
        <f t="shared" si="430"/>
        <v>#DIV/0!</v>
      </c>
      <c r="FE288" s="331" t="e">
        <f>IF(SUM(EH288:EN288)&gt;'Datos Mes'!$B$22,'Datos Mes'!$B$22,SUM(EH288:EN288))</f>
        <v>#DIV/0!</v>
      </c>
      <c r="FF288" s="331" t="e">
        <f>FE288*'Datos Mes'!$B$30</f>
        <v>#DIV/0!</v>
      </c>
      <c r="FG288" s="331" t="e">
        <f t="shared" si="431"/>
        <v>#DIV/0!</v>
      </c>
      <c r="FH288" s="331" t="e">
        <f t="shared" si="432"/>
        <v>#DIV/0!</v>
      </c>
      <c r="FI288" s="334" t="e">
        <f>LOOKUP(FH288,'Datos Mes'!$B$54:$B$69,'Datos Mes'!$C$54:$C$69)</f>
        <v>#DIV/0!</v>
      </c>
      <c r="FJ288" s="331" t="e">
        <f>LOOKUP(FH288,'Datos Mes'!$B$54:$B$69,'Datos Mes'!$E$54:$E$69)</f>
        <v>#DIV/0!</v>
      </c>
      <c r="FK288" s="331" t="e">
        <f t="shared" si="433"/>
        <v>#DIV/0!</v>
      </c>
      <c r="FL288" s="331">
        <f t="shared" si="434"/>
        <v>0</v>
      </c>
      <c r="FM288" s="331">
        <f t="shared" si="435"/>
        <v>0</v>
      </c>
      <c r="FN288" s="331">
        <f t="shared" si="436"/>
        <v>0</v>
      </c>
      <c r="FO288" s="331" t="e">
        <f t="shared" si="437"/>
        <v>#DIV/0!</v>
      </c>
      <c r="FP288" s="331" t="e">
        <f t="shared" si="438"/>
        <v>#DIV/0!</v>
      </c>
      <c r="FQ288" s="335" t="e">
        <f t="shared" si="439"/>
        <v>#DIV/0!</v>
      </c>
      <c r="FS288" s="331" t="e">
        <f t="shared" si="440"/>
        <v>#DIV/0!</v>
      </c>
      <c r="FT288" s="331" t="e">
        <f>IF($FB288="Activo",LOOKUP($FA288,'Datos Mes'!$A$87:$A$92,'Datos Mes'!$C$87:$C$92),0)*$EO288</f>
        <v>#DIV/0!</v>
      </c>
      <c r="FU288" s="331" t="e">
        <f>IF($FB288="Activo",'Datos Mes'!$B$31,0)*$EO288</f>
        <v>#DIV/0!</v>
      </c>
      <c r="FV288" s="331" t="e">
        <f>'Datos Mes'!$B$32*$EO288</f>
        <v>#DIV/0!</v>
      </c>
      <c r="FW288" s="331" t="e">
        <f>'Datos Mes'!$D$28*$EO288</f>
        <v>#DIV/0!</v>
      </c>
      <c r="FX288" s="331" t="e">
        <f t="shared" si="441"/>
        <v>#DIV/0!</v>
      </c>
      <c r="FY288" s="331" t="e">
        <f t="shared" si="447"/>
        <v>#DIV/0!</v>
      </c>
      <c r="FZ288" s="331" t="e">
        <f t="shared" si="448"/>
        <v>#DIV/0!</v>
      </c>
      <c r="GA288" s="331">
        <f>(AS288+'Datos Mes'!B$24)*30/12</f>
        <v>9035.326086956522</v>
      </c>
      <c r="GB288" s="331" t="e">
        <f t="shared" si="442"/>
        <v>#DIV/0!</v>
      </c>
      <c r="GC288" s="331" t="e">
        <f t="shared" si="443"/>
        <v>#DIV/0!</v>
      </c>
      <c r="GD288" s="333" t="e">
        <f t="shared" si="444"/>
        <v>#DIV/0!</v>
      </c>
    </row>
    <row r="289" spans="1:186" s="329" customFormat="1" ht="15.75" customHeight="1">
      <c r="A289" s="421"/>
      <c r="B289" s="421"/>
      <c r="C289" s="311">
        <f t="shared" si="449"/>
        <v>0</v>
      </c>
      <c r="D289" s="429"/>
      <c r="E289" s="429"/>
      <c r="F289" s="429"/>
      <c r="G289" s="429"/>
      <c r="H289" s="429"/>
      <c r="I289" s="429"/>
      <c r="J289" s="429"/>
      <c r="K289" s="429"/>
      <c r="L289" s="429"/>
      <c r="M289" s="429"/>
      <c r="N289" s="429"/>
      <c r="O289" s="429"/>
      <c r="P289" s="429"/>
      <c r="Q289" s="429"/>
      <c r="R289" s="312"/>
      <c r="S289" s="430"/>
      <c r="T289" s="429"/>
      <c r="U289" s="429"/>
      <c r="V289" s="429"/>
      <c r="W289" s="429"/>
      <c r="X289" s="429"/>
      <c r="Y289" s="429"/>
      <c r="Z289" s="429"/>
      <c r="AA289" s="429"/>
      <c r="AB289" s="429"/>
      <c r="AC289" s="429"/>
      <c r="AD289" s="429"/>
      <c r="AE289" s="429"/>
      <c r="AF289" s="429"/>
      <c r="AG289" s="429"/>
      <c r="AH289" s="429"/>
      <c r="AI289" s="431"/>
      <c r="AJ289" s="328"/>
      <c r="AK289" s="314">
        <f t="shared" si="403"/>
        <v>0</v>
      </c>
      <c r="AL289" s="469">
        <f t="shared" si="404"/>
        <v>0</v>
      </c>
      <c r="AM289" s="469">
        <f t="shared" si="405"/>
        <v>0</v>
      </c>
      <c r="AN289" s="470">
        <f t="shared" si="406"/>
        <v>0</v>
      </c>
      <c r="AO289" s="469">
        <f t="shared" si="445"/>
        <v>0</v>
      </c>
      <c r="AP289" s="469">
        <f t="shared" si="446"/>
        <v>0</v>
      </c>
      <c r="AQ289" s="471">
        <f t="shared" si="407"/>
        <v>0</v>
      </c>
      <c r="AR289" s="472">
        <f t="shared" si="450"/>
        <v>0</v>
      </c>
      <c r="AS289" s="422"/>
      <c r="AT289" s="423">
        <f t="shared" si="408"/>
        <v>0</v>
      </c>
      <c r="AU289" s="422"/>
      <c r="AV289" s="315">
        <f t="shared" si="409"/>
        <v>0</v>
      </c>
      <c r="AW289" s="422"/>
      <c r="AX289" s="422"/>
      <c r="AY289" s="315">
        <f t="shared" si="410"/>
        <v>0</v>
      </c>
      <c r="AZ289" s="315">
        <f>(AQ289)*'Datos Mes'!$B$27+DB289</f>
        <v>0</v>
      </c>
      <c r="BA289" s="421"/>
      <c r="BB289" s="427"/>
      <c r="BC289" s="438"/>
      <c r="BF289" s="473"/>
      <c r="BG289" s="317">
        <f>(COUNTIF($D289:$AI289,"LL")+DL289)*(AS289-'Datos Mes'!$B$23)</f>
        <v>0</v>
      </c>
      <c r="BH289" s="474">
        <f t="shared" si="411"/>
        <v>0</v>
      </c>
      <c r="BI289" s="402"/>
      <c r="BJ289" s="403"/>
      <c r="BK289" s="403"/>
      <c r="BL289" s="403"/>
      <c r="BM289" s="403"/>
      <c r="BN289" s="403"/>
      <c r="BO289" s="403"/>
      <c r="BP289" s="403"/>
      <c r="BQ289" s="403"/>
      <c r="BR289" s="403"/>
      <c r="BS289" s="403"/>
      <c r="BT289" s="404"/>
      <c r="BU289" s="404"/>
      <c r="BV289" s="404"/>
      <c r="BW289" s="405"/>
      <c r="BX289" s="406"/>
      <c r="BY289" s="403"/>
      <c r="BZ289" s="403"/>
      <c r="CA289" s="407"/>
      <c r="CB289" s="407"/>
      <c r="CC289" s="408"/>
      <c r="CD289" s="408"/>
      <c r="CE289" s="408"/>
      <c r="CF289" s="408"/>
      <c r="CG289" s="408"/>
      <c r="CH289" s="407"/>
      <c r="CI289" s="407"/>
      <c r="CJ289" s="408"/>
      <c r="CK289" s="408"/>
      <c r="CL289" s="408"/>
      <c r="CM289" s="408"/>
      <c r="CN289" s="408"/>
      <c r="CO289" s="407"/>
      <c r="CP289" s="409"/>
      <c r="CQ289" s="410"/>
      <c r="CR289" s="411"/>
      <c r="CS289" s="410"/>
      <c r="CT289" s="410"/>
      <c r="CU289" s="410"/>
      <c r="CV289" s="410"/>
      <c r="CW289" s="410"/>
      <c r="CX289" s="404"/>
      <c r="CY289" s="404"/>
      <c r="CZ289" s="320">
        <f t="shared" si="412"/>
        <v>0</v>
      </c>
      <c r="DA289" s="321"/>
      <c r="DB289" s="414"/>
      <c r="DC289" s="322">
        <f t="shared" si="413"/>
        <v>0</v>
      </c>
      <c r="DD289" s="413"/>
      <c r="DE289" s="414"/>
      <c r="DF289" s="323">
        <f t="shared" si="414"/>
        <v>0</v>
      </c>
      <c r="DG289" s="323">
        <f t="shared" si="415"/>
        <v>0</v>
      </c>
      <c r="DH289" s="324">
        <f t="shared" si="416"/>
        <v>0</v>
      </c>
      <c r="DI289" s="325">
        <f t="shared" si="417"/>
        <v>0</v>
      </c>
      <c r="DJ289" s="177"/>
      <c r="DK289" s="315">
        <f t="shared" si="418"/>
        <v>0</v>
      </c>
      <c r="DL289" s="315">
        <f t="shared" si="419"/>
        <v>0</v>
      </c>
      <c r="DM289" s="315">
        <f t="shared" si="420"/>
        <v>0</v>
      </c>
      <c r="DN289" s="415"/>
      <c r="DO289" s="416"/>
      <c r="DP289" s="416"/>
      <c r="DQ289" s="416"/>
      <c r="DR289" s="417"/>
      <c r="DS289" s="416"/>
      <c r="DT289" s="416"/>
      <c r="DU289" s="416"/>
      <c r="DV289" s="418"/>
      <c r="DW289" s="416"/>
      <c r="DX289" s="416"/>
      <c r="DY289" s="419"/>
      <c r="DZ289" s="419"/>
      <c r="EA289" s="420"/>
      <c r="EB289" s="313"/>
      <c r="EC289" s="329" t="s">
        <v>133</v>
      </c>
      <c r="EF289" s="330">
        <f>'Datos Mes'!$B$23</f>
        <v>7000</v>
      </c>
      <c r="EG289" s="330">
        <f t="shared" si="421"/>
        <v>0</v>
      </c>
      <c r="EH289" s="330">
        <f t="shared" si="422"/>
        <v>0</v>
      </c>
      <c r="EI289" s="330" t="e">
        <f t="shared" si="423"/>
        <v>#DIV/0!</v>
      </c>
      <c r="EJ289" s="330" t="e">
        <f t="shared" si="424"/>
        <v>#DIV/0!</v>
      </c>
      <c r="EK289" s="330">
        <f t="shared" si="425"/>
        <v>0</v>
      </c>
      <c r="EL289" s="330">
        <f t="shared" si="426"/>
        <v>0</v>
      </c>
      <c r="EM289" s="330">
        <f t="shared" si="427"/>
        <v>0</v>
      </c>
      <c r="EN289" s="330">
        <f>'Datos Mes'!$B$24*AL289</f>
        <v>0</v>
      </c>
      <c r="EO289" s="330" t="e">
        <f>IF(SUM(EH289:EN289)&gt;'Datos Mes'!$B$21,'Datos Mes'!$B$21,SUM(EH289:EN289))</f>
        <v>#DIV/0!</v>
      </c>
      <c r="EP289" s="330" t="e">
        <f>IF(SUM(EH289:EN289)&gt;'Datos Mes'!$B$21,SUM(EH289:EN289)-EO289,0)</f>
        <v>#DIV/0!</v>
      </c>
      <c r="EQ289" s="330"/>
      <c r="ER289" s="330" t="e">
        <f>LOOKUP(EO289/AL289,'Datos Mes'!$B$75:$B$82,'Datos Mes'!$C$75:$C$82)*EQ289</f>
        <v>#DIV/0!</v>
      </c>
      <c r="ES289" s="330">
        <f>'Datos Mes'!$B$25*$AQ289</f>
        <v>0</v>
      </c>
      <c r="ET289" s="330">
        <f>'Datos Mes'!$B$26*$AQ289</f>
        <v>0</v>
      </c>
      <c r="EU289" s="330">
        <f t="shared" si="428"/>
        <v>0</v>
      </c>
      <c r="EV289" s="331" t="e">
        <f t="shared" si="429"/>
        <v>#DIV/0!</v>
      </c>
      <c r="EW289" s="455" t="s">
        <v>244</v>
      </c>
      <c r="EX289" s="457"/>
      <c r="EY289" s="331" t="e">
        <f>'Datos Mes'!$B$28*EO289</f>
        <v>#DIV/0!</v>
      </c>
      <c r="EZ289" s="331" t="e">
        <f>IF(EX289*'Datos Mes'!$B$19-EY289&gt;0,EX289*'Datos Mes'!$B$19-EY289,0)</f>
        <v>#DIV/0!</v>
      </c>
      <c r="FA289" s="456" t="s">
        <v>233</v>
      </c>
      <c r="FB289" s="455" t="s">
        <v>245</v>
      </c>
      <c r="FC289" s="333"/>
      <c r="FD289" s="331" t="e">
        <f t="shared" si="430"/>
        <v>#DIV/0!</v>
      </c>
      <c r="FE289" s="331" t="e">
        <f>IF(SUM(EH289:EN289)&gt;'Datos Mes'!$B$22,'Datos Mes'!$B$22,SUM(EH289:EN289))</f>
        <v>#DIV/0!</v>
      </c>
      <c r="FF289" s="331" t="e">
        <f>FE289*'Datos Mes'!$B$30</f>
        <v>#DIV/0!</v>
      </c>
      <c r="FG289" s="331" t="e">
        <f t="shared" si="431"/>
        <v>#DIV/0!</v>
      </c>
      <c r="FH289" s="331" t="e">
        <f t="shared" si="432"/>
        <v>#DIV/0!</v>
      </c>
      <c r="FI289" s="334" t="e">
        <f>LOOKUP(FH289,'Datos Mes'!$B$54:$B$69,'Datos Mes'!$C$54:$C$69)</f>
        <v>#DIV/0!</v>
      </c>
      <c r="FJ289" s="331" t="e">
        <f>LOOKUP(FH289,'Datos Mes'!$B$54:$B$69,'Datos Mes'!$E$54:$E$69)</f>
        <v>#DIV/0!</v>
      </c>
      <c r="FK289" s="331" t="e">
        <f t="shared" si="433"/>
        <v>#DIV/0!</v>
      </c>
      <c r="FL289" s="331">
        <f t="shared" si="434"/>
        <v>0</v>
      </c>
      <c r="FM289" s="331">
        <f t="shared" si="435"/>
        <v>0</v>
      </c>
      <c r="FN289" s="331">
        <f t="shared" si="436"/>
        <v>0</v>
      </c>
      <c r="FO289" s="331" t="e">
        <f t="shared" si="437"/>
        <v>#DIV/0!</v>
      </c>
      <c r="FP289" s="331" t="e">
        <f t="shared" si="438"/>
        <v>#DIV/0!</v>
      </c>
      <c r="FQ289" s="335" t="e">
        <f t="shared" si="439"/>
        <v>#DIV/0!</v>
      </c>
      <c r="FS289" s="331" t="e">
        <f t="shared" si="440"/>
        <v>#DIV/0!</v>
      </c>
      <c r="FT289" s="331" t="e">
        <f>IF($FB289="Activo",LOOKUP($FA289,'Datos Mes'!$A$87:$A$92,'Datos Mes'!$C$87:$C$92),0)*$EO289</f>
        <v>#DIV/0!</v>
      </c>
      <c r="FU289" s="331" t="e">
        <f>IF($FB289="Activo",'Datos Mes'!$B$31,0)*$EO289</f>
        <v>#DIV/0!</v>
      </c>
      <c r="FV289" s="331" t="e">
        <f>'Datos Mes'!$B$32*$EO289</f>
        <v>#DIV/0!</v>
      </c>
      <c r="FW289" s="331" t="e">
        <f>'Datos Mes'!$D$28*$EO289</f>
        <v>#DIV/0!</v>
      </c>
      <c r="FX289" s="331" t="e">
        <f t="shared" si="441"/>
        <v>#DIV/0!</v>
      </c>
      <c r="FY289" s="331" t="e">
        <f t="shared" si="447"/>
        <v>#DIV/0!</v>
      </c>
      <c r="FZ289" s="331" t="e">
        <f t="shared" si="448"/>
        <v>#DIV/0!</v>
      </c>
      <c r="GA289" s="331">
        <f>(AS289+'Datos Mes'!B$24)*30/12</f>
        <v>9035.326086956522</v>
      </c>
      <c r="GB289" s="331" t="e">
        <f t="shared" si="442"/>
        <v>#DIV/0!</v>
      </c>
      <c r="GC289" s="331" t="e">
        <f t="shared" si="443"/>
        <v>#DIV/0!</v>
      </c>
      <c r="GD289" s="333" t="e">
        <f t="shared" si="444"/>
        <v>#DIV/0!</v>
      </c>
    </row>
    <row r="290" spans="1:186" s="329" customFormat="1" ht="15.75" customHeight="1">
      <c r="A290" s="421"/>
      <c r="B290" s="421"/>
      <c r="C290" s="311">
        <f t="shared" si="449"/>
        <v>0</v>
      </c>
      <c r="D290" s="429"/>
      <c r="E290" s="429"/>
      <c r="F290" s="429"/>
      <c r="G290" s="429"/>
      <c r="H290" s="429"/>
      <c r="I290" s="429"/>
      <c r="J290" s="429"/>
      <c r="K290" s="429"/>
      <c r="L290" s="429"/>
      <c r="M290" s="429"/>
      <c r="N290" s="429"/>
      <c r="O290" s="429"/>
      <c r="P290" s="429"/>
      <c r="Q290" s="429"/>
      <c r="R290" s="312"/>
      <c r="S290" s="430"/>
      <c r="T290" s="429"/>
      <c r="U290" s="429"/>
      <c r="V290" s="429"/>
      <c r="W290" s="429"/>
      <c r="X290" s="429"/>
      <c r="Y290" s="429"/>
      <c r="Z290" s="429"/>
      <c r="AA290" s="429"/>
      <c r="AB290" s="429"/>
      <c r="AC290" s="429"/>
      <c r="AD290" s="429"/>
      <c r="AE290" s="429"/>
      <c r="AF290" s="429"/>
      <c r="AG290" s="429"/>
      <c r="AH290" s="429"/>
      <c r="AI290" s="431"/>
      <c r="AJ290" s="328"/>
      <c r="AK290" s="314">
        <f t="shared" si="403"/>
        <v>0</v>
      </c>
      <c r="AL290" s="469">
        <f t="shared" si="404"/>
        <v>0</v>
      </c>
      <c r="AM290" s="469">
        <f t="shared" si="405"/>
        <v>0</v>
      </c>
      <c r="AN290" s="470">
        <f t="shared" si="406"/>
        <v>0</v>
      </c>
      <c r="AO290" s="469">
        <f t="shared" si="445"/>
        <v>0</v>
      </c>
      <c r="AP290" s="469">
        <f t="shared" si="446"/>
        <v>0</v>
      </c>
      <c r="AQ290" s="471">
        <f t="shared" si="407"/>
        <v>0</v>
      </c>
      <c r="AR290" s="472">
        <f t="shared" si="450"/>
        <v>0</v>
      </c>
      <c r="AS290" s="422"/>
      <c r="AT290" s="423">
        <f t="shared" si="408"/>
        <v>0</v>
      </c>
      <c r="AU290" s="422"/>
      <c r="AV290" s="315">
        <f t="shared" si="409"/>
        <v>0</v>
      </c>
      <c r="AW290" s="422"/>
      <c r="AX290" s="422"/>
      <c r="AY290" s="315">
        <f t="shared" si="410"/>
        <v>0</v>
      </c>
      <c r="AZ290" s="315">
        <f>(AQ290)*'Datos Mes'!$B$27+DB290</f>
        <v>0</v>
      </c>
      <c r="BA290" s="421"/>
      <c r="BB290" s="427"/>
      <c r="BC290" s="438"/>
      <c r="BF290" s="473"/>
      <c r="BG290" s="317">
        <f>(COUNTIF($D290:$AI290,"LL")+DL290)*(AS290-'Datos Mes'!$B$23)</f>
        <v>0</v>
      </c>
      <c r="BH290" s="474">
        <f t="shared" si="411"/>
        <v>0</v>
      </c>
      <c r="BI290" s="402"/>
      <c r="BJ290" s="403"/>
      <c r="BK290" s="403"/>
      <c r="BL290" s="403"/>
      <c r="BM290" s="403"/>
      <c r="BN290" s="403"/>
      <c r="BO290" s="403"/>
      <c r="BP290" s="403"/>
      <c r="BQ290" s="403"/>
      <c r="BR290" s="403"/>
      <c r="BS290" s="403"/>
      <c r="BT290" s="404"/>
      <c r="BU290" s="404"/>
      <c r="BV290" s="404"/>
      <c r="BW290" s="405"/>
      <c r="BX290" s="406"/>
      <c r="BY290" s="403"/>
      <c r="BZ290" s="403"/>
      <c r="CA290" s="407"/>
      <c r="CB290" s="407"/>
      <c r="CC290" s="408"/>
      <c r="CD290" s="408"/>
      <c r="CE290" s="408"/>
      <c r="CF290" s="408"/>
      <c r="CG290" s="408"/>
      <c r="CH290" s="407"/>
      <c r="CI290" s="407"/>
      <c r="CJ290" s="408"/>
      <c r="CK290" s="408"/>
      <c r="CL290" s="408"/>
      <c r="CM290" s="408"/>
      <c r="CN290" s="408"/>
      <c r="CO290" s="407"/>
      <c r="CP290" s="409"/>
      <c r="CQ290" s="410"/>
      <c r="CR290" s="411"/>
      <c r="CS290" s="410"/>
      <c r="CT290" s="410"/>
      <c r="CU290" s="410"/>
      <c r="CV290" s="410"/>
      <c r="CW290" s="410"/>
      <c r="CX290" s="404"/>
      <c r="CY290" s="404"/>
      <c r="CZ290" s="320">
        <f t="shared" si="412"/>
        <v>0</v>
      </c>
      <c r="DA290" s="321"/>
      <c r="DB290" s="414"/>
      <c r="DC290" s="322">
        <f t="shared" si="413"/>
        <v>0</v>
      </c>
      <c r="DD290" s="413"/>
      <c r="DE290" s="414"/>
      <c r="DF290" s="323">
        <f t="shared" si="414"/>
        <v>0</v>
      </c>
      <c r="DG290" s="323">
        <f t="shared" si="415"/>
        <v>0</v>
      </c>
      <c r="DH290" s="324">
        <f t="shared" si="416"/>
        <v>0</v>
      </c>
      <c r="DI290" s="325">
        <f t="shared" si="417"/>
        <v>0</v>
      </c>
      <c r="DJ290" s="177"/>
      <c r="DK290" s="315">
        <f t="shared" si="418"/>
        <v>0</v>
      </c>
      <c r="DL290" s="315">
        <f t="shared" si="419"/>
        <v>0</v>
      </c>
      <c r="DM290" s="315">
        <f t="shared" si="420"/>
        <v>0</v>
      </c>
      <c r="DN290" s="415"/>
      <c r="DO290" s="416"/>
      <c r="DP290" s="416"/>
      <c r="DQ290" s="416"/>
      <c r="DR290" s="417"/>
      <c r="DS290" s="416"/>
      <c r="DT290" s="416"/>
      <c r="DU290" s="416"/>
      <c r="DV290" s="418"/>
      <c r="DW290" s="416"/>
      <c r="DX290" s="416"/>
      <c r="DY290" s="419"/>
      <c r="DZ290" s="419"/>
      <c r="EA290" s="420"/>
      <c r="EB290" s="313"/>
      <c r="EC290" s="329" t="s">
        <v>133</v>
      </c>
      <c r="EF290" s="330">
        <f>'Datos Mes'!$B$23</f>
        <v>7000</v>
      </c>
      <c r="EG290" s="330">
        <f t="shared" si="421"/>
        <v>0</v>
      </c>
      <c r="EH290" s="330">
        <f t="shared" si="422"/>
        <v>0</v>
      </c>
      <c r="EI290" s="330" t="e">
        <f t="shared" si="423"/>
        <v>#DIV/0!</v>
      </c>
      <c r="EJ290" s="330" t="e">
        <f t="shared" si="424"/>
        <v>#DIV/0!</v>
      </c>
      <c r="EK290" s="330">
        <f t="shared" si="425"/>
        <v>0</v>
      </c>
      <c r="EL290" s="330">
        <f t="shared" si="426"/>
        <v>0</v>
      </c>
      <c r="EM290" s="330">
        <f t="shared" si="427"/>
        <v>0</v>
      </c>
      <c r="EN290" s="330">
        <f>'Datos Mes'!$B$24*AL290</f>
        <v>0</v>
      </c>
      <c r="EO290" s="330" t="e">
        <f>IF(SUM(EH290:EN290)&gt;'Datos Mes'!$B$21,'Datos Mes'!$B$21,SUM(EH290:EN290))</f>
        <v>#DIV/0!</v>
      </c>
      <c r="EP290" s="330" t="e">
        <f>IF(SUM(EH290:EN290)&gt;'Datos Mes'!$B$21,SUM(EH290:EN290)-EO290,0)</f>
        <v>#DIV/0!</v>
      </c>
      <c r="EQ290" s="330"/>
      <c r="ER290" s="330" t="e">
        <f>LOOKUP(EO290/AL290,'Datos Mes'!$B$75:$B$82,'Datos Mes'!$C$75:$C$82)*EQ290</f>
        <v>#DIV/0!</v>
      </c>
      <c r="ES290" s="330">
        <f>'Datos Mes'!$B$25*$AQ290</f>
        <v>0</v>
      </c>
      <c r="ET290" s="330">
        <f>'Datos Mes'!$B$26*$AQ290</f>
        <v>0</v>
      </c>
      <c r="EU290" s="330">
        <f t="shared" si="428"/>
        <v>0</v>
      </c>
      <c r="EV290" s="331" t="e">
        <f t="shared" si="429"/>
        <v>#DIV/0!</v>
      </c>
      <c r="EW290" s="455" t="s">
        <v>244</v>
      </c>
      <c r="EX290" s="457"/>
      <c r="EY290" s="331" t="e">
        <f>'Datos Mes'!$B$28*EO290</f>
        <v>#DIV/0!</v>
      </c>
      <c r="EZ290" s="331" t="e">
        <f>IF(EX290*'Datos Mes'!$B$19-EY290&gt;0,EX290*'Datos Mes'!$B$19-EY290,0)</f>
        <v>#DIV/0!</v>
      </c>
      <c r="FA290" s="456" t="s">
        <v>233</v>
      </c>
      <c r="FB290" s="455" t="s">
        <v>245</v>
      </c>
      <c r="FC290" s="333"/>
      <c r="FD290" s="331" t="e">
        <f t="shared" si="430"/>
        <v>#DIV/0!</v>
      </c>
      <c r="FE290" s="331" t="e">
        <f>IF(SUM(EH290:EN290)&gt;'Datos Mes'!$B$22,'Datos Mes'!$B$22,SUM(EH290:EN290))</f>
        <v>#DIV/0!</v>
      </c>
      <c r="FF290" s="331" t="e">
        <f>FE290*'Datos Mes'!$B$30</f>
        <v>#DIV/0!</v>
      </c>
      <c r="FG290" s="331" t="e">
        <f t="shared" si="431"/>
        <v>#DIV/0!</v>
      </c>
      <c r="FH290" s="331" t="e">
        <f t="shared" si="432"/>
        <v>#DIV/0!</v>
      </c>
      <c r="FI290" s="334" t="e">
        <f>LOOKUP(FH290,'Datos Mes'!$B$54:$B$69,'Datos Mes'!$C$54:$C$69)</f>
        <v>#DIV/0!</v>
      </c>
      <c r="FJ290" s="331" t="e">
        <f>LOOKUP(FH290,'Datos Mes'!$B$54:$B$69,'Datos Mes'!$E$54:$E$69)</f>
        <v>#DIV/0!</v>
      </c>
      <c r="FK290" s="331" t="e">
        <f t="shared" si="433"/>
        <v>#DIV/0!</v>
      </c>
      <c r="FL290" s="331">
        <f t="shared" si="434"/>
        <v>0</v>
      </c>
      <c r="FM290" s="331">
        <f t="shared" si="435"/>
        <v>0</v>
      </c>
      <c r="FN290" s="331">
        <f t="shared" si="436"/>
        <v>0</v>
      </c>
      <c r="FO290" s="331" t="e">
        <f t="shared" si="437"/>
        <v>#DIV/0!</v>
      </c>
      <c r="FP290" s="331" t="e">
        <f t="shared" si="438"/>
        <v>#DIV/0!</v>
      </c>
      <c r="FQ290" s="335" t="e">
        <f t="shared" si="439"/>
        <v>#DIV/0!</v>
      </c>
      <c r="FS290" s="331" t="e">
        <f t="shared" si="440"/>
        <v>#DIV/0!</v>
      </c>
      <c r="FT290" s="331" t="e">
        <f>IF($FB290="Activo",LOOKUP($FA290,'Datos Mes'!$A$87:$A$92,'Datos Mes'!$C$87:$C$92),0)*$EO290</f>
        <v>#DIV/0!</v>
      </c>
      <c r="FU290" s="331" t="e">
        <f>IF($FB290="Activo",'Datos Mes'!$B$31,0)*$EO290</f>
        <v>#DIV/0!</v>
      </c>
      <c r="FV290" s="331" t="e">
        <f>'Datos Mes'!$B$32*$EO290</f>
        <v>#DIV/0!</v>
      </c>
      <c r="FW290" s="331" t="e">
        <f>'Datos Mes'!$D$28*$EO290</f>
        <v>#DIV/0!</v>
      </c>
      <c r="FX290" s="331" t="e">
        <f t="shared" si="441"/>
        <v>#DIV/0!</v>
      </c>
      <c r="FY290" s="331" t="e">
        <f t="shared" si="447"/>
        <v>#DIV/0!</v>
      </c>
      <c r="FZ290" s="331" t="e">
        <f t="shared" si="448"/>
        <v>#DIV/0!</v>
      </c>
      <c r="GA290" s="331">
        <f>(AS290+'Datos Mes'!B$24)*30/12</f>
        <v>9035.326086956522</v>
      </c>
      <c r="GB290" s="331" t="e">
        <f t="shared" si="442"/>
        <v>#DIV/0!</v>
      </c>
      <c r="GC290" s="331" t="e">
        <f t="shared" si="443"/>
        <v>#DIV/0!</v>
      </c>
      <c r="GD290" s="333" t="e">
        <f t="shared" si="444"/>
        <v>#DIV/0!</v>
      </c>
    </row>
    <row r="291" spans="1:186" s="329" customFormat="1" ht="15.75" customHeight="1">
      <c r="A291" s="421"/>
      <c r="B291" s="421"/>
      <c r="C291" s="311">
        <f t="shared" si="449"/>
        <v>0</v>
      </c>
      <c r="D291" s="429"/>
      <c r="E291" s="429"/>
      <c r="F291" s="429"/>
      <c r="G291" s="429"/>
      <c r="H291" s="429"/>
      <c r="I291" s="429"/>
      <c r="J291" s="429"/>
      <c r="K291" s="429"/>
      <c r="L291" s="429"/>
      <c r="M291" s="429"/>
      <c r="N291" s="429"/>
      <c r="O291" s="429"/>
      <c r="P291" s="429"/>
      <c r="Q291" s="429"/>
      <c r="R291" s="312"/>
      <c r="S291" s="430"/>
      <c r="T291" s="429"/>
      <c r="U291" s="429"/>
      <c r="V291" s="429"/>
      <c r="W291" s="429"/>
      <c r="X291" s="429"/>
      <c r="Y291" s="429"/>
      <c r="Z291" s="429"/>
      <c r="AA291" s="429"/>
      <c r="AB291" s="429"/>
      <c r="AC291" s="429"/>
      <c r="AD291" s="429"/>
      <c r="AE291" s="429"/>
      <c r="AF291" s="429"/>
      <c r="AG291" s="429"/>
      <c r="AH291" s="429"/>
      <c r="AI291" s="431"/>
      <c r="AJ291" s="328"/>
      <c r="AK291" s="314">
        <f t="shared" si="403"/>
        <v>0</v>
      </c>
      <c r="AL291" s="469">
        <f t="shared" si="404"/>
        <v>0</v>
      </c>
      <c r="AM291" s="469">
        <f t="shared" si="405"/>
        <v>0</v>
      </c>
      <c r="AN291" s="470">
        <f t="shared" si="406"/>
        <v>0</v>
      </c>
      <c r="AO291" s="469">
        <f t="shared" si="445"/>
        <v>0</v>
      </c>
      <c r="AP291" s="469">
        <f t="shared" si="446"/>
        <v>0</v>
      </c>
      <c r="AQ291" s="471">
        <f t="shared" si="407"/>
        <v>0</v>
      </c>
      <c r="AR291" s="472">
        <f t="shared" si="450"/>
        <v>0</v>
      </c>
      <c r="AS291" s="422"/>
      <c r="AT291" s="423">
        <f t="shared" si="408"/>
        <v>0</v>
      </c>
      <c r="AU291" s="422"/>
      <c r="AV291" s="315">
        <f t="shared" si="409"/>
        <v>0</v>
      </c>
      <c r="AW291" s="422"/>
      <c r="AX291" s="422"/>
      <c r="AY291" s="315">
        <f t="shared" si="410"/>
        <v>0</v>
      </c>
      <c r="AZ291" s="315">
        <f>(AQ291)*'Datos Mes'!$B$27+DB291</f>
        <v>0</v>
      </c>
      <c r="BA291" s="421"/>
      <c r="BB291" s="427"/>
      <c r="BC291" s="438"/>
      <c r="BF291" s="473"/>
      <c r="BG291" s="317">
        <f>(COUNTIF($D291:$AI291,"LL")+DL291)*(AS291-'Datos Mes'!$B$23)</f>
        <v>0</v>
      </c>
      <c r="BH291" s="474">
        <f t="shared" si="411"/>
        <v>0</v>
      </c>
      <c r="BI291" s="402"/>
      <c r="BJ291" s="403"/>
      <c r="BK291" s="403"/>
      <c r="BL291" s="403"/>
      <c r="BM291" s="403"/>
      <c r="BN291" s="403"/>
      <c r="BO291" s="403"/>
      <c r="BP291" s="403"/>
      <c r="BQ291" s="403"/>
      <c r="BR291" s="403"/>
      <c r="BS291" s="403"/>
      <c r="BT291" s="404"/>
      <c r="BU291" s="404"/>
      <c r="BV291" s="404"/>
      <c r="BW291" s="405"/>
      <c r="BX291" s="406"/>
      <c r="BY291" s="403"/>
      <c r="BZ291" s="403"/>
      <c r="CA291" s="407"/>
      <c r="CB291" s="407"/>
      <c r="CC291" s="408"/>
      <c r="CD291" s="408"/>
      <c r="CE291" s="408"/>
      <c r="CF291" s="408"/>
      <c r="CG291" s="408"/>
      <c r="CH291" s="407"/>
      <c r="CI291" s="407"/>
      <c r="CJ291" s="408"/>
      <c r="CK291" s="408"/>
      <c r="CL291" s="408"/>
      <c r="CM291" s="408"/>
      <c r="CN291" s="408"/>
      <c r="CO291" s="407"/>
      <c r="CP291" s="409"/>
      <c r="CQ291" s="410"/>
      <c r="CR291" s="411"/>
      <c r="CS291" s="410"/>
      <c r="CT291" s="410"/>
      <c r="CU291" s="410"/>
      <c r="CV291" s="410"/>
      <c r="CW291" s="410"/>
      <c r="CX291" s="404"/>
      <c r="CY291" s="404"/>
      <c r="CZ291" s="320">
        <f t="shared" si="412"/>
        <v>0</v>
      </c>
      <c r="DA291" s="321"/>
      <c r="DB291" s="414"/>
      <c r="DC291" s="322">
        <f t="shared" si="413"/>
        <v>0</v>
      </c>
      <c r="DD291" s="413"/>
      <c r="DE291" s="414"/>
      <c r="DF291" s="323">
        <f t="shared" si="414"/>
        <v>0</v>
      </c>
      <c r="DG291" s="323">
        <f t="shared" si="415"/>
        <v>0</v>
      </c>
      <c r="DH291" s="324">
        <f t="shared" si="416"/>
        <v>0</v>
      </c>
      <c r="DI291" s="325">
        <f t="shared" si="417"/>
        <v>0</v>
      </c>
      <c r="DJ291" s="177"/>
      <c r="DK291" s="315">
        <f t="shared" si="418"/>
        <v>0</v>
      </c>
      <c r="DL291" s="315">
        <f t="shared" si="419"/>
        <v>0</v>
      </c>
      <c r="DM291" s="315">
        <f t="shared" si="420"/>
        <v>0</v>
      </c>
      <c r="DN291" s="415"/>
      <c r="DO291" s="416"/>
      <c r="DP291" s="416"/>
      <c r="DQ291" s="416"/>
      <c r="DR291" s="417"/>
      <c r="DS291" s="416"/>
      <c r="DT291" s="416"/>
      <c r="DU291" s="416"/>
      <c r="DV291" s="418"/>
      <c r="DW291" s="416"/>
      <c r="DX291" s="416"/>
      <c r="DY291" s="419"/>
      <c r="DZ291" s="419"/>
      <c r="EA291" s="420"/>
      <c r="EB291" s="313"/>
      <c r="EC291" s="329" t="s">
        <v>133</v>
      </c>
      <c r="EF291" s="330">
        <f>'Datos Mes'!$B$23</f>
        <v>7000</v>
      </c>
      <c r="EG291" s="330">
        <f t="shared" si="421"/>
        <v>0</v>
      </c>
      <c r="EH291" s="330">
        <f t="shared" si="422"/>
        <v>0</v>
      </c>
      <c r="EI291" s="330" t="e">
        <f t="shared" si="423"/>
        <v>#DIV/0!</v>
      </c>
      <c r="EJ291" s="330" t="e">
        <f t="shared" si="424"/>
        <v>#DIV/0!</v>
      </c>
      <c r="EK291" s="330">
        <f t="shared" si="425"/>
        <v>0</v>
      </c>
      <c r="EL291" s="330">
        <f t="shared" si="426"/>
        <v>0</v>
      </c>
      <c r="EM291" s="330">
        <f t="shared" si="427"/>
        <v>0</v>
      </c>
      <c r="EN291" s="330">
        <f>'Datos Mes'!$B$24*AL291</f>
        <v>0</v>
      </c>
      <c r="EO291" s="330" t="e">
        <f>IF(SUM(EH291:EN291)&gt;'Datos Mes'!$B$21,'Datos Mes'!$B$21,SUM(EH291:EN291))</f>
        <v>#DIV/0!</v>
      </c>
      <c r="EP291" s="330" t="e">
        <f>IF(SUM(EH291:EN291)&gt;'Datos Mes'!$B$21,SUM(EH291:EN291)-EO291,0)</f>
        <v>#DIV/0!</v>
      </c>
      <c r="EQ291" s="330"/>
      <c r="ER291" s="330" t="e">
        <f>LOOKUP(EO291/AL291,'Datos Mes'!$B$75:$B$82,'Datos Mes'!$C$75:$C$82)*EQ291</f>
        <v>#DIV/0!</v>
      </c>
      <c r="ES291" s="330">
        <f>'Datos Mes'!$B$25*$AQ291</f>
        <v>0</v>
      </c>
      <c r="ET291" s="330">
        <f>'Datos Mes'!$B$26*$AQ291</f>
        <v>0</v>
      </c>
      <c r="EU291" s="330">
        <f t="shared" si="428"/>
        <v>0</v>
      </c>
      <c r="EV291" s="331" t="e">
        <f t="shared" si="429"/>
        <v>#DIV/0!</v>
      </c>
      <c r="EW291" s="455" t="s">
        <v>244</v>
      </c>
      <c r="EX291" s="457"/>
      <c r="EY291" s="331" t="e">
        <f>'Datos Mes'!$B$28*EO291</f>
        <v>#DIV/0!</v>
      </c>
      <c r="EZ291" s="331" t="e">
        <f>IF(EX291*'Datos Mes'!$B$19-EY291&gt;0,EX291*'Datos Mes'!$B$19-EY291,0)</f>
        <v>#DIV/0!</v>
      </c>
      <c r="FA291" s="456" t="s">
        <v>233</v>
      </c>
      <c r="FB291" s="455" t="s">
        <v>245</v>
      </c>
      <c r="FC291" s="333"/>
      <c r="FD291" s="331" t="e">
        <f t="shared" si="430"/>
        <v>#DIV/0!</v>
      </c>
      <c r="FE291" s="331" t="e">
        <f>IF(SUM(EH291:EN291)&gt;'Datos Mes'!$B$22,'Datos Mes'!$B$22,SUM(EH291:EN291))</f>
        <v>#DIV/0!</v>
      </c>
      <c r="FF291" s="331" t="e">
        <f>FE291*'Datos Mes'!$B$30</f>
        <v>#DIV/0!</v>
      </c>
      <c r="FG291" s="331" t="e">
        <f t="shared" si="431"/>
        <v>#DIV/0!</v>
      </c>
      <c r="FH291" s="331" t="e">
        <f t="shared" si="432"/>
        <v>#DIV/0!</v>
      </c>
      <c r="FI291" s="334" t="e">
        <f>LOOKUP(FH291,'Datos Mes'!$B$54:$B$69,'Datos Mes'!$C$54:$C$69)</f>
        <v>#DIV/0!</v>
      </c>
      <c r="FJ291" s="331" t="e">
        <f>LOOKUP(FH291,'Datos Mes'!$B$54:$B$69,'Datos Mes'!$E$54:$E$69)</f>
        <v>#DIV/0!</v>
      </c>
      <c r="FK291" s="331" t="e">
        <f t="shared" si="433"/>
        <v>#DIV/0!</v>
      </c>
      <c r="FL291" s="331">
        <f t="shared" si="434"/>
        <v>0</v>
      </c>
      <c r="FM291" s="331">
        <f t="shared" si="435"/>
        <v>0</v>
      </c>
      <c r="FN291" s="331">
        <f t="shared" si="436"/>
        <v>0</v>
      </c>
      <c r="FO291" s="331" t="e">
        <f t="shared" si="437"/>
        <v>#DIV/0!</v>
      </c>
      <c r="FP291" s="331" t="e">
        <f t="shared" si="438"/>
        <v>#DIV/0!</v>
      </c>
      <c r="FQ291" s="335" t="e">
        <f t="shared" si="439"/>
        <v>#DIV/0!</v>
      </c>
      <c r="FS291" s="331" t="e">
        <f t="shared" si="440"/>
        <v>#DIV/0!</v>
      </c>
      <c r="FT291" s="331" t="e">
        <f>IF($FB291="Activo",LOOKUP($FA291,'Datos Mes'!$A$87:$A$92,'Datos Mes'!$C$87:$C$92),0)*$EO291</f>
        <v>#DIV/0!</v>
      </c>
      <c r="FU291" s="331" t="e">
        <f>IF($FB291="Activo",'Datos Mes'!$B$31,0)*$EO291</f>
        <v>#DIV/0!</v>
      </c>
      <c r="FV291" s="331" t="e">
        <f>'Datos Mes'!$B$32*$EO291</f>
        <v>#DIV/0!</v>
      </c>
      <c r="FW291" s="331" t="e">
        <f>'Datos Mes'!$D$28*$EO291</f>
        <v>#DIV/0!</v>
      </c>
      <c r="FX291" s="331" t="e">
        <f t="shared" si="441"/>
        <v>#DIV/0!</v>
      </c>
      <c r="FY291" s="331" t="e">
        <f t="shared" si="447"/>
        <v>#DIV/0!</v>
      </c>
      <c r="FZ291" s="331" t="e">
        <f t="shared" si="448"/>
        <v>#DIV/0!</v>
      </c>
      <c r="GA291" s="331">
        <f>(AS291+'Datos Mes'!B$24)*30/12</f>
        <v>9035.326086956522</v>
      </c>
      <c r="GB291" s="331" t="e">
        <f t="shared" si="442"/>
        <v>#DIV/0!</v>
      </c>
      <c r="GC291" s="331" t="e">
        <f t="shared" si="443"/>
        <v>#DIV/0!</v>
      </c>
      <c r="GD291" s="333" t="e">
        <f t="shared" si="444"/>
        <v>#DIV/0!</v>
      </c>
    </row>
    <row r="292" spans="1:186" s="329" customFormat="1" ht="15.75" customHeight="1">
      <c r="A292" s="421"/>
      <c r="B292" s="421"/>
      <c r="C292" s="311">
        <f t="shared" si="449"/>
        <v>0</v>
      </c>
      <c r="D292" s="429"/>
      <c r="E292" s="429"/>
      <c r="F292" s="429"/>
      <c r="G292" s="429"/>
      <c r="H292" s="429"/>
      <c r="I292" s="429"/>
      <c r="J292" s="429"/>
      <c r="K292" s="429"/>
      <c r="L292" s="429"/>
      <c r="M292" s="429"/>
      <c r="N292" s="429"/>
      <c r="O292" s="429"/>
      <c r="P292" s="429"/>
      <c r="Q292" s="429"/>
      <c r="R292" s="312"/>
      <c r="S292" s="430"/>
      <c r="T292" s="429"/>
      <c r="U292" s="429"/>
      <c r="V292" s="429"/>
      <c r="W292" s="429"/>
      <c r="X292" s="429"/>
      <c r="Y292" s="429"/>
      <c r="Z292" s="429"/>
      <c r="AA292" s="429"/>
      <c r="AB292" s="429"/>
      <c r="AC292" s="429"/>
      <c r="AD292" s="429"/>
      <c r="AE292" s="429"/>
      <c r="AF292" s="429"/>
      <c r="AG292" s="429"/>
      <c r="AH292" s="429"/>
      <c r="AI292" s="431"/>
      <c r="AJ292" s="328"/>
      <c r="AK292" s="314">
        <f t="shared" si="403"/>
        <v>0</v>
      </c>
      <c r="AL292" s="469">
        <f t="shared" si="404"/>
        <v>0</v>
      </c>
      <c r="AM292" s="469">
        <f t="shared" si="405"/>
        <v>0</v>
      </c>
      <c r="AN292" s="470">
        <f t="shared" si="406"/>
        <v>0</v>
      </c>
      <c r="AO292" s="469">
        <f t="shared" si="445"/>
        <v>0</v>
      </c>
      <c r="AP292" s="469">
        <f t="shared" si="446"/>
        <v>0</v>
      </c>
      <c r="AQ292" s="471">
        <f t="shared" si="407"/>
        <v>0</v>
      </c>
      <c r="AR292" s="472">
        <f t="shared" si="450"/>
        <v>0</v>
      </c>
      <c r="AS292" s="422"/>
      <c r="AT292" s="423">
        <f t="shared" si="408"/>
        <v>0</v>
      </c>
      <c r="AU292" s="422"/>
      <c r="AV292" s="315">
        <f t="shared" si="409"/>
        <v>0</v>
      </c>
      <c r="AW292" s="422"/>
      <c r="AX292" s="422"/>
      <c r="AY292" s="315">
        <f t="shared" si="410"/>
        <v>0</v>
      </c>
      <c r="AZ292" s="315">
        <f>(AQ292)*'Datos Mes'!$B$27+DB292</f>
        <v>0</v>
      </c>
      <c r="BA292" s="421"/>
      <c r="BB292" s="427"/>
      <c r="BC292" s="438"/>
      <c r="BF292" s="473"/>
      <c r="BG292" s="317">
        <f>(COUNTIF($D292:$AI292,"LL")+DL292)*(AS292-'Datos Mes'!$B$23)</f>
        <v>0</v>
      </c>
      <c r="BH292" s="474">
        <f t="shared" si="411"/>
        <v>0</v>
      </c>
      <c r="BI292" s="402"/>
      <c r="BJ292" s="403"/>
      <c r="BK292" s="403"/>
      <c r="BL292" s="403"/>
      <c r="BM292" s="403"/>
      <c r="BN292" s="403"/>
      <c r="BO292" s="403"/>
      <c r="BP292" s="403"/>
      <c r="BQ292" s="403"/>
      <c r="BR292" s="403"/>
      <c r="BS292" s="403"/>
      <c r="BT292" s="404"/>
      <c r="BU292" s="404"/>
      <c r="BV292" s="404"/>
      <c r="BW292" s="405"/>
      <c r="BX292" s="406"/>
      <c r="BY292" s="403"/>
      <c r="BZ292" s="403"/>
      <c r="CA292" s="407"/>
      <c r="CB292" s="407"/>
      <c r="CC292" s="408"/>
      <c r="CD292" s="408"/>
      <c r="CE292" s="408"/>
      <c r="CF292" s="408"/>
      <c r="CG292" s="408"/>
      <c r="CH292" s="407"/>
      <c r="CI292" s="407"/>
      <c r="CJ292" s="408"/>
      <c r="CK292" s="408"/>
      <c r="CL292" s="408"/>
      <c r="CM292" s="408"/>
      <c r="CN292" s="408"/>
      <c r="CO292" s="407"/>
      <c r="CP292" s="409"/>
      <c r="CQ292" s="410"/>
      <c r="CR292" s="411"/>
      <c r="CS292" s="410"/>
      <c r="CT292" s="410"/>
      <c r="CU292" s="410"/>
      <c r="CV292" s="410"/>
      <c r="CW292" s="410"/>
      <c r="CX292" s="404"/>
      <c r="CY292" s="404"/>
      <c r="CZ292" s="320">
        <f t="shared" si="412"/>
        <v>0</v>
      </c>
      <c r="DA292" s="321"/>
      <c r="DB292" s="414"/>
      <c r="DC292" s="322">
        <f t="shared" si="413"/>
        <v>0</v>
      </c>
      <c r="DD292" s="413"/>
      <c r="DE292" s="414"/>
      <c r="DF292" s="323">
        <f t="shared" si="414"/>
        <v>0</v>
      </c>
      <c r="DG292" s="323">
        <f t="shared" si="415"/>
        <v>0</v>
      </c>
      <c r="DH292" s="324">
        <f t="shared" si="416"/>
        <v>0</v>
      </c>
      <c r="DI292" s="325">
        <f t="shared" si="417"/>
        <v>0</v>
      </c>
      <c r="DJ292" s="177"/>
      <c r="DK292" s="315">
        <f t="shared" si="418"/>
        <v>0</v>
      </c>
      <c r="DL292" s="315">
        <f t="shared" si="419"/>
        <v>0</v>
      </c>
      <c r="DM292" s="315">
        <f t="shared" si="420"/>
        <v>0</v>
      </c>
      <c r="DN292" s="415"/>
      <c r="DO292" s="416"/>
      <c r="DP292" s="416"/>
      <c r="DQ292" s="416"/>
      <c r="DR292" s="417"/>
      <c r="DS292" s="416"/>
      <c r="DT292" s="416"/>
      <c r="DU292" s="416"/>
      <c r="DV292" s="418"/>
      <c r="DW292" s="416"/>
      <c r="DX292" s="416"/>
      <c r="DY292" s="419"/>
      <c r="DZ292" s="419"/>
      <c r="EA292" s="420"/>
      <c r="EB292" s="313"/>
      <c r="EC292" s="329" t="s">
        <v>133</v>
      </c>
      <c r="EF292" s="330">
        <f>'Datos Mes'!$B$23</f>
        <v>7000</v>
      </c>
      <c r="EG292" s="330">
        <f t="shared" si="421"/>
        <v>0</v>
      </c>
      <c r="EH292" s="330">
        <f t="shared" si="422"/>
        <v>0</v>
      </c>
      <c r="EI292" s="330" t="e">
        <f t="shared" si="423"/>
        <v>#DIV/0!</v>
      </c>
      <c r="EJ292" s="330" t="e">
        <f t="shared" si="424"/>
        <v>#DIV/0!</v>
      </c>
      <c r="EK292" s="330">
        <f t="shared" si="425"/>
        <v>0</v>
      </c>
      <c r="EL292" s="330">
        <f t="shared" si="426"/>
        <v>0</v>
      </c>
      <c r="EM292" s="330">
        <f t="shared" si="427"/>
        <v>0</v>
      </c>
      <c r="EN292" s="330">
        <f>'Datos Mes'!$B$24*AL292</f>
        <v>0</v>
      </c>
      <c r="EO292" s="330" t="e">
        <f>IF(SUM(EH292:EN292)&gt;'Datos Mes'!$B$21,'Datos Mes'!$B$21,SUM(EH292:EN292))</f>
        <v>#DIV/0!</v>
      </c>
      <c r="EP292" s="330" t="e">
        <f>IF(SUM(EH292:EN292)&gt;'Datos Mes'!$B$21,SUM(EH292:EN292)-EO292,0)</f>
        <v>#DIV/0!</v>
      </c>
      <c r="EQ292" s="330"/>
      <c r="ER292" s="330" t="e">
        <f>LOOKUP(EO292/AL292,'Datos Mes'!$B$75:$B$82,'Datos Mes'!$C$75:$C$82)*EQ292</f>
        <v>#DIV/0!</v>
      </c>
      <c r="ES292" s="330">
        <f>'Datos Mes'!$B$25*$AQ292</f>
        <v>0</v>
      </c>
      <c r="ET292" s="330">
        <f>'Datos Mes'!$B$26*$AQ292</f>
        <v>0</v>
      </c>
      <c r="EU292" s="330">
        <f t="shared" si="428"/>
        <v>0</v>
      </c>
      <c r="EV292" s="331" t="e">
        <f t="shared" si="429"/>
        <v>#DIV/0!</v>
      </c>
      <c r="EW292" s="455" t="s">
        <v>244</v>
      </c>
      <c r="EX292" s="457"/>
      <c r="EY292" s="331" t="e">
        <f>'Datos Mes'!$B$28*EO292</f>
        <v>#DIV/0!</v>
      </c>
      <c r="EZ292" s="331" t="e">
        <f>IF(EX292*'Datos Mes'!$B$19-EY292&gt;0,EX292*'Datos Mes'!$B$19-EY292,0)</f>
        <v>#DIV/0!</v>
      </c>
      <c r="FA292" s="456" t="s">
        <v>233</v>
      </c>
      <c r="FB292" s="455" t="s">
        <v>245</v>
      </c>
      <c r="FC292" s="333"/>
      <c r="FD292" s="331" t="e">
        <f t="shared" si="430"/>
        <v>#DIV/0!</v>
      </c>
      <c r="FE292" s="331" t="e">
        <f>IF(SUM(EH292:EN292)&gt;'Datos Mes'!$B$22,'Datos Mes'!$B$22,SUM(EH292:EN292))</f>
        <v>#DIV/0!</v>
      </c>
      <c r="FF292" s="331" t="e">
        <f>FE292*'Datos Mes'!$B$30</f>
        <v>#DIV/0!</v>
      </c>
      <c r="FG292" s="331" t="e">
        <f t="shared" si="431"/>
        <v>#DIV/0!</v>
      </c>
      <c r="FH292" s="331" t="e">
        <f t="shared" si="432"/>
        <v>#DIV/0!</v>
      </c>
      <c r="FI292" s="334" t="e">
        <f>LOOKUP(FH292,'Datos Mes'!$B$54:$B$69,'Datos Mes'!$C$54:$C$69)</f>
        <v>#DIV/0!</v>
      </c>
      <c r="FJ292" s="331" t="e">
        <f>LOOKUP(FH292,'Datos Mes'!$B$54:$B$69,'Datos Mes'!$E$54:$E$69)</f>
        <v>#DIV/0!</v>
      </c>
      <c r="FK292" s="331" t="e">
        <f t="shared" si="433"/>
        <v>#DIV/0!</v>
      </c>
      <c r="FL292" s="331">
        <f t="shared" si="434"/>
        <v>0</v>
      </c>
      <c r="FM292" s="331">
        <f t="shared" si="435"/>
        <v>0</v>
      </c>
      <c r="FN292" s="331">
        <f t="shared" si="436"/>
        <v>0</v>
      </c>
      <c r="FO292" s="331" t="e">
        <f t="shared" si="437"/>
        <v>#DIV/0!</v>
      </c>
      <c r="FP292" s="331" t="e">
        <f t="shared" si="438"/>
        <v>#DIV/0!</v>
      </c>
      <c r="FQ292" s="335" t="e">
        <f t="shared" si="439"/>
        <v>#DIV/0!</v>
      </c>
      <c r="FS292" s="331" t="e">
        <f t="shared" si="440"/>
        <v>#DIV/0!</v>
      </c>
      <c r="FT292" s="331" t="e">
        <f>IF($FB292="Activo",LOOKUP($FA292,'Datos Mes'!$A$87:$A$92,'Datos Mes'!$C$87:$C$92),0)*$EO292</f>
        <v>#DIV/0!</v>
      </c>
      <c r="FU292" s="331" t="e">
        <f>IF($FB292="Activo",'Datos Mes'!$B$31,0)*$EO292</f>
        <v>#DIV/0!</v>
      </c>
      <c r="FV292" s="331" t="e">
        <f>'Datos Mes'!$B$32*$EO292</f>
        <v>#DIV/0!</v>
      </c>
      <c r="FW292" s="331" t="e">
        <f>'Datos Mes'!$D$28*$EO292</f>
        <v>#DIV/0!</v>
      </c>
      <c r="FX292" s="331" t="e">
        <f t="shared" si="441"/>
        <v>#DIV/0!</v>
      </c>
      <c r="FY292" s="331" t="e">
        <f t="shared" si="447"/>
        <v>#DIV/0!</v>
      </c>
      <c r="FZ292" s="331" t="e">
        <f t="shared" si="448"/>
        <v>#DIV/0!</v>
      </c>
      <c r="GA292" s="331">
        <f>(AS292+'Datos Mes'!B$24)*30/12</f>
        <v>9035.326086956522</v>
      </c>
      <c r="GB292" s="331" t="e">
        <f t="shared" si="442"/>
        <v>#DIV/0!</v>
      </c>
      <c r="GC292" s="331" t="e">
        <f t="shared" si="443"/>
        <v>#DIV/0!</v>
      </c>
      <c r="GD292" s="333" t="e">
        <f t="shared" si="444"/>
        <v>#DIV/0!</v>
      </c>
    </row>
    <row r="293" spans="1:186" s="329" customFormat="1" ht="15.75" customHeight="1">
      <c r="A293" s="421"/>
      <c r="B293" s="421"/>
      <c r="C293" s="311">
        <f t="shared" si="449"/>
        <v>0</v>
      </c>
      <c r="D293" s="429"/>
      <c r="E293" s="429"/>
      <c r="F293" s="429"/>
      <c r="G293" s="429"/>
      <c r="H293" s="429"/>
      <c r="I293" s="429"/>
      <c r="J293" s="429"/>
      <c r="K293" s="429"/>
      <c r="L293" s="429"/>
      <c r="M293" s="429"/>
      <c r="N293" s="429"/>
      <c r="O293" s="429"/>
      <c r="P293" s="429"/>
      <c r="Q293" s="429"/>
      <c r="R293" s="312"/>
      <c r="S293" s="430"/>
      <c r="T293" s="429"/>
      <c r="U293" s="429"/>
      <c r="V293" s="429"/>
      <c r="W293" s="429"/>
      <c r="X293" s="429"/>
      <c r="Y293" s="429"/>
      <c r="Z293" s="429"/>
      <c r="AA293" s="429"/>
      <c r="AB293" s="429"/>
      <c r="AC293" s="429"/>
      <c r="AD293" s="429"/>
      <c r="AE293" s="429"/>
      <c r="AF293" s="429"/>
      <c r="AG293" s="429"/>
      <c r="AH293" s="429"/>
      <c r="AI293" s="431"/>
      <c r="AJ293" s="328"/>
      <c r="AK293" s="314">
        <f t="shared" si="403"/>
        <v>0</v>
      </c>
      <c r="AL293" s="469">
        <f t="shared" si="404"/>
        <v>0</v>
      </c>
      <c r="AM293" s="469">
        <f t="shared" si="405"/>
        <v>0</v>
      </c>
      <c r="AN293" s="470">
        <f t="shared" si="406"/>
        <v>0</v>
      </c>
      <c r="AO293" s="469">
        <f t="shared" si="445"/>
        <v>0</v>
      </c>
      <c r="AP293" s="469">
        <f t="shared" si="446"/>
        <v>0</v>
      </c>
      <c r="AQ293" s="471">
        <f t="shared" si="407"/>
        <v>0</v>
      </c>
      <c r="AR293" s="472">
        <f t="shared" si="450"/>
        <v>0</v>
      </c>
      <c r="AS293" s="422"/>
      <c r="AT293" s="423">
        <f t="shared" si="408"/>
        <v>0</v>
      </c>
      <c r="AU293" s="422"/>
      <c r="AV293" s="315">
        <f t="shared" si="409"/>
        <v>0</v>
      </c>
      <c r="AW293" s="422"/>
      <c r="AX293" s="422"/>
      <c r="AY293" s="315">
        <f t="shared" si="410"/>
        <v>0</v>
      </c>
      <c r="AZ293" s="315">
        <f>(AQ293)*'Datos Mes'!$B$27+DB293</f>
        <v>0</v>
      </c>
      <c r="BA293" s="421"/>
      <c r="BB293" s="427"/>
      <c r="BC293" s="438"/>
      <c r="BF293" s="473"/>
      <c r="BG293" s="317">
        <f>(COUNTIF($D293:$AI293,"LL")+DL293)*(AS293-'Datos Mes'!$B$23)</f>
        <v>0</v>
      </c>
      <c r="BH293" s="474">
        <f t="shared" si="411"/>
        <v>0</v>
      </c>
      <c r="BI293" s="402"/>
      <c r="BJ293" s="403"/>
      <c r="BK293" s="403"/>
      <c r="BL293" s="403"/>
      <c r="BM293" s="403"/>
      <c r="BN293" s="403"/>
      <c r="BO293" s="403"/>
      <c r="BP293" s="403"/>
      <c r="BQ293" s="403"/>
      <c r="BR293" s="403"/>
      <c r="BS293" s="403"/>
      <c r="BT293" s="404"/>
      <c r="BU293" s="404"/>
      <c r="BV293" s="404"/>
      <c r="BW293" s="405"/>
      <c r="BX293" s="406"/>
      <c r="BY293" s="403"/>
      <c r="BZ293" s="403"/>
      <c r="CA293" s="407"/>
      <c r="CB293" s="407"/>
      <c r="CC293" s="408"/>
      <c r="CD293" s="408"/>
      <c r="CE293" s="408"/>
      <c r="CF293" s="408"/>
      <c r="CG293" s="408"/>
      <c r="CH293" s="407"/>
      <c r="CI293" s="407"/>
      <c r="CJ293" s="408"/>
      <c r="CK293" s="408"/>
      <c r="CL293" s="408"/>
      <c r="CM293" s="408"/>
      <c r="CN293" s="408"/>
      <c r="CO293" s="407"/>
      <c r="CP293" s="409"/>
      <c r="CQ293" s="410"/>
      <c r="CR293" s="411"/>
      <c r="CS293" s="410"/>
      <c r="CT293" s="410"/>
      <c r="CU293" s="410"/>
      <c r="CV293" s="410"/>
      <c r="CW293" s="410"/>
      <c r="CX293" s="404"/>
      <c r="CY293" s="404"/>
      <c r="CZ293" s="320">
        <f t="shared" si="412"/>
        <v>0</v>
      </c>
      <c r="DA293" s="321"/>
      <c r="DB293" s="414"/>
      <c r="DC293" s="322">
        <f t="shared" si="413"/>
        <v>0</v>
      </c>
      <c r="DD293" s="413"/>
      <c r="DE293" s="414"/>
      <c r="DF293" s="323">
        <f t="shared" si="414"/>
        <v>0</v>
      </c>
      <c r="DG293" s="323">
        <f t="shared" si="415"/>
        <v>0</v>
      </c>
      <c r="DH293" s="324">
        <f t="shared" si="416"/>
        <v>0</v>
      </c>
      <c r="DI293" s="325">
        <f t="shared" si="417"/>
        <v>0</v>
      </c>
      <c r="DJ293" s="177"/>
      <c r="DK293" s="315">
        <f t="shared" si="418"/>
        <v>0</v>
      </c>
      <c r="DL293" s="315">
        <f t="shared" si="419"/>
        <v>0</v>
      </c>
      <c r="DM293" s="315">
        <f t="shared" si="420"/>
        <v>0</v>
      </c>
      <c r="DN293" s="415"/>
      <c r="DO293" s="416"/>
      <c r="DP293" s="416"/>
      <c r="DQ293" s="416"/>
      <c r="DR293" s="417"/>
      <c r="DS293" s="416"/>
      <c r="DT293" s="416"/>
      <c r="DU293" s="416"/>
      <c r="DV293" s="418"/>
      <c r="DW293" s="416"/>
      <c r="DX293" s="416"/>
      <c r="DY293" s="419"/>
      <c r="DZ293" s="419"/>
      <c r="EA293" s="420"/>
      <c r="EB293" s="313"/>
      <c r="EC293" s="329" t="s">
        <v>133</v>
      </c>
      <c r="EF293" s="330">
        <f>'Datos Mes'!$B$23</f>
        <v>7000</v>
      </c>
      <c r="EG293" s="330">
        <f t="shared" si="421"/>
        <v>0</v>
      </c>
      <c r="EH293" s="330">
        <f t="shared" si="422"/>
        <v>0</v>
      </c>
      <c r="EI293" s="330" t="e">
        <f t="shared" si="423"/>
        <v>#DIV/0!</v>
      </c>
      <c r="EJ293" s="330" t="e">
        <f t="shared" si="424"/>
        <v>#DIV/0!</v>
      </c>
      <c r="EK293" s="330">
        <f t="shared" si="425"/>
        <v>0</v>
      </c>
      <c r="EL293" s="330">
        <f t="shared" si="426"/>
        <v>0</v>
      </c>
      <c r="EM293" s="330">
        <f t="shared" si="427"/>
        <v>0</v>
      </c>
      <c r="EN293" s="330">
        <f>'Datos Mes'!$B$24*AL293</f>
        <v>0</v>
      </c>
      <c r="EO293" s="330" t="e">
        <f>IF(SUM(EH293:EN293)&gt;'Datos Mes'!$B$21,'Datos Mes'!$B$21,SUM(EH293:EN293))</f>
        <v>#DIV/0!</v>
      </c>
      <c r="EP293" s="330" t="e">
        <f>IF(SUM(EH293:EN293)&gt;'Datos Mes'!$B$21,SUM(EH293:EN293)-EO293,0)</f>
        <v>#DIV/0!</v>
      </c>
      <c r="EQ293" s="330"/>
      <c r="ER293" s="330" t="e">
        <f>LOOKUP(EO293/AL293,'Datos Mes'!$B$75:$B$82,'Datos Mes'!$C$75:$C$82)*EQ293</f>
        <v>#DIV/0!</v>
      </c>
      <c r="ES293" s="330">
        <f>'Datos Mes'!$B$25*$AQ293</f>
        <v>0</v>
      </c>
      <c r="ET293" s="330">
        <f>'Datos Mes'!$B$26*$AQ293</f>
        <v>0</v>
      </c>
      <c r="EU293" s="330">
        <f t="shared" si="428"/>
        <v>0</v>
      </c>
      <c r="EV293" s="331" t="e">
        <f t="shared" si="429"/>
        <v>#DIV/0!</v>
      </c>
      <c r="EW293" s="455" t="s">
        <v>244</v>
      </c>
      <c r="EX293" s="457"/>
      <c r="EY293" s="331" t="e">
        <f>'Datos Mes'!$B$28*EO293</f>
        <v>#DIV/0!</v>
      </c>
      <c r="EZ293" s="331" t="e">
        <f>IF(EX293*'Datos Mes'!$B$19-EY293&gt;0,EX293*'Datos Mes'!$B$19-EY293,0)</f>
        <v>#DIV/0!</v>
      </c>
      <c r="FA293" s="456" t="s">
        <v>233</v>
      </c>
      <c r="FB293" s="455" t="s">
        <v>245</v>
      </c>
      <c r="FC293" s="333"/>
      <c r="FD293" s="331" t="e">
        <f t="shared" si="430"/>
        <v>#DIV/0!</v>
      </c>
      <c r="FE293" s="331" t="e">
        <f>IF(SUM(EH293:EN293)&gt;'Datos Mes'!$B$22,'Datos Mes'!$B$22,SUM(EH293:EN293))</f>
        <v>#DIV/0!</v>
      </c>
      <c r="FF293" s="331" t="e">
        <f>FE293*'Datos Mes'!$B$30</f>
        <v>#DIV/0!</v>
      </c>
      <c r="FG293" s="331" t="e">
        <f t="shared" si="431"/>
        <v>#DIV/0!</v>
      </c>
      <c r="FH293" s="331" t="e">
        <f t="shared" si="432"/>
        <v>#DIV/0!</v>
      </c>
      <c r="FI293" s="334" t="e">
        <f>LOOKUP(FH293,'Datos Mes'!$B$54:$B$69,'Datos Mes'!$C$54:$C$69)</f>
        <v>#DIV/0!</v>
      </c>
      <c r="FJ293" s="331" t="e">
        <f>LOOKUP(FH293,'Datos Mes'!$B$54:$B$69,'Datos Mes'!$E$54:$E$69)</f>
        <v>#DIV/0!</v>
      </c>
      <c r="FK293" s="331" t="e">
        <f t="shared" si="433"/>
        <v>#DIV/0!</v>
      </c>
      <c r="FL293" s="331">
        <f t="shared" si="434"/>
        <v>0</v>
      </c>
      <c r="FM293" s="331">
        <f t="shared" si="435"/>
        <v>0</v>
      </c>
      <c r="FN293" s="331">
        <f t="shared" si="436"/>
        <v>0</v>
      </c>
      <c r="FO293" s="331" t="e">
        <f t="shared" si="437"/>
        <v>#DIV/0!</v>
      </c>
      <c r="FP293" s="331" t="e">
        <f t="shared" si="438"/>
        <v>#DIV/0!</v>
      </c>
      <c r="FQ293" s="335" t="e">
        <f t="shared" si="439"/>
        <v>#DIV/0!</v>
      </c>
      <c r="FS293" s="331" t="e">
        <f t="shared" si="440"/>
        <v>#DIV/0!</v>
      </c>
      <c r="FT293" s="331" t="e">
        <f>IF($FB293="Activo",LOOKUP($FA293,'Datos Mes'!$A$87:$A$92,'Datos Mes'!$C$87:$C$92),0)*$EO293</f>
        <v>#DIV/0!</v>
      </c>
      <c r="FU293" s="331" t="e">
        <f>IF($FB293="Activo",'Datos Mes'!$B$31,0)*$EO293</f>
        <v>#DIV/0!</v>
      </c>
      <c r="FV293" s="331" t="e">
        <f>'Datos Mes'!$B$32*$EO293</f>
        <v>#DIV/0!</v>
      </c>
      <c r="FW293" s="331" t="e">
        <f>'Datos Mes'!$D$28*$EO293</f>
        <v>#DIV/0!</v>
      </c>
      <c r="FX293" s="331" t="e">
        <f t="shared" si="441"/>
        <v>#DIV/0!</v>
      </c>
      <c r="FY293" s="331" t="e">
        <f t="shared" si="447"/>
        <v>#DIV/0!</v>
      </c>
      <c r="FZ293" s="331" t="e">
        <f t="shared" si="448"/>
        <v>#DIV/0!</v>
      </c>
      <c r="GA293" s="331">
        <f>(AS293+'Datos Mes'!B$24)*30/12</f>
        <v>9035.326086956522</v>
      </c>
      <c r="GB293" s="331" t="e">
        <f t="shared" si="442"/>
        <v>#DIV/0!</v>
      </c>
      <c r="GC293" s="331" t="e">
        <f t="shared" si="443"/>
        <v>#DIV/0!</v>
      </c>
      <c r="GD293" s="333" t="e">
        <f t="shared" si="444"/>
        <v>#DIV/0!</v>
      </c>
    </row>
    <row r="294" spans="1:186" s="329" customFormat="1" ht="15.75" customHeight="1">
      <c r="A294" s="421"/>
      <c r="B294" s="421"/>
      <c r="C294" s="311">
        <f t="shared" si="449"/>
        <v>0</v>
      </c>
      <c r="D294" s="429"/>
      <c r="E294" s="429"/>
      <c r="F294" s="429"/>
      <c r="G294" s="429"/>
      <c r="H294" s="429"/>
      <c r="I294" s="429"/>
      <c r="J294" s="429"/>
      <c r="K294" s="429"/>
      <c r="L294" s="429"/>
      <c r="M294" s="429"/>
      <c r="N294" s="429"/>
      <c r="O294" s="429"/>
      <c r="P294" s="429"/>
      <c r="Q294" s="429"/>
      <c r="R294" s="312"/>
      <c r="S294" s="430"/>
      <c r="T294" s="429"/>
      <c r="U294" s="429"/>
      <c r="V294" s="429"/>
      <c r="W294" s="429"/>
      <c r="X294" s="429"/>
      <c r="Y294" s="429"/>
      <c r="Z294" s="429"/>
      <c r="AA294" s="429"/>
      <c r="AB294" s="429"/>
      <c r="AC294" s="429"/>
      <c r="AD294" s="429"/>
      <c r="AE294" s="429"/>
      <c r="AF294" s="429"/>
      <c r="AG294" s="429"/>
      <c r="AH294" s="429"/>
      <c r="AI294" s="431"/>
      <c r="AJ294" s="328"/>
      <c r="AK294" s="314">
        <f t="shared" si="403"/>
        <v>0</v>
      </c>
      <c r="AL294" s="469">
        <f t="shared" si="404"/>
        <v>0</v>
      </c>
      <c r="AM294" s="469">
        <f t="shared" si="405"/>
        <v>0</v>
      </c>
      <c r="AN294" s="470">
        <f t="shared" si="406"/>
        <v>0</v>
      </c>
      <c r="AO294" s="469">
        <f t="shared" si="445"/>
        <v>0</v>
      </c>
      <c r="AP294" s="469">
        <f t="shared" si="446"/>
        <v>0</v>
      </c>
      <c r="AQ294" s="471">
        <f t="shared" si="407"/>
        <v>0</v>
      </c>
      <c r="AR294" s="472">
        <f t="shared" si="450"/>
        <v>0</v>
      </c>
      <c r="AS294" s="422"/>
      <c r="AT294" s="423">
        <f t="shared" si="408"/>
        <v>0</v>
      </c>
      <c r="AU294" s="422"/>
      <c r="AV294" s="315">
        <f t="shared" si="409"/>
        <v>0</v>
      </c>
      <c r="AW294" s="422"/>
      <c r="AX294" s="422"/>
      <c r="AY294" s="315">
        <f t="shared" si="410"/>
        <v>0</v>
      </c>
      <c r="AZ294" s="315">
        <f>(AQ294)*'Datos Mes'!$B$27+DB294</f>
        <v>0</v>
      </c>
      <c r="BA294" s="421"/>
      <c r="BB294" s="427"/>
      <c r="BC294" s="438"/>
      <c r="BF294" s="473"/>
      <c r="BG294" s="317">
        <f>(COUNTIF($D294:$AI294,"LL")+DL294)*(AS294-'Datos Mes'!$B$23)</f>
        <v>0</v>
      </c>
      <c r="BH294" s="474">
        <f t="shared" si="411"/>
        <v>0</v>
      </c>
      <c r="BI294" s="402"/>
      <c r="BJ294" s="403"/>
      <c r="BK294" s="403"/>
      <c r="BL294" s="403"/>
      <c r="BM294" s="403"/>
      <c r="BN294" s="403"/>
      <c r="BO294" s="403"/>
      <c r="BP294" s="403"/>
      <c r="BQ294" s="403"/>
      <c r="BR294" s="403"/>
      <c r="BS294" s="403"/>
      <c r="BT294" s="404"/>
      <c r="BU294" s="404"/>
      <c r="BV294" s="404"/>
      <c r="BW294" s="405"/>
      <c r="BX294" s="406"/>
      <c r="BY294" s="403"/>
      <c r="BZ294" s="403"/>
      <c r="CA294" s="407"/>
      <c r="CB294" s="407"/>
      <c r="CC294" s="408"/>
      <c r="CD294" s="408"/>
      <c r="CE294" s="408"/>
      <c r="CF294" s="408"/>
      <c r="CG294" s="408"/>
      <c r="CH294" s="407"/>
      <c r="CI294" s="407"/>
      <c r="CJ294" s="408"/>
      <c r="CK294" s="408"/>
      <c r="CL294" s="408"/>
      <c r="CM294" s="408"/>
      <c r="CN294" s="408"/>
      <c r="CO294" s="407"/>
      <c r="CP294" s="409"/>
      <c r="CQ294" s="410"/>
      <c r="CR294" s="411"/>
      <c r="CS294" s="410"/>
      <c r="CT294" s="410"/>
      <c r="CU294" s="410"/>
      <c r="CV294" s="410"/>
      <c r="CW294" s="410"/>
      <c r="CX294" s="404"/>
      <c r="CY294" s="404"/>
      <c r="CZ294" s="320">
        <f t="shared" si="412"/>
        <v>0</v>
      </c>
      <c r="DA294" s="321"/>
      <c r="DB294" s="414"/>
      <c r="DC294" s="322">
        <f t="shared" si="413"/>
        <v>0</v>
      </c>
      <c r="DD294" s="413"/>
      <c r="DE294" s="414"/>
      <c r="DF294" s="323">
        <f t="shared" si="414"/>
        <v>0</v>
      </c>
      <c r="DG294" s="323">
        <f t="shared" si="415"/>
        <v>0</v>
      </c>
      <c r="DH294" s="324">
        <f t="shared" si="416"/>
        <v>0</v>
      </c>
      <c r="DI294" s="325">
        <f t="shared" si="417"/>
        <v>0</v>
      </c>
      <c r="DJ294" s="177"/>
      <c r="DK294" s="315">
        <f t="shared" si="418"/>
        <v>0</v>
      </c>
      <c r="DL294" s="315">
        <f t="shared" si="419"/>
        <v>0</v>
      </c>
      <c r="DM294" s="315">
        <f t="shared" si="420"/>
        <v>0</v>
      </c>
      <c r="DN294" s="415"/>
      <c r="DO294" s="416"/>
      <c r="DP294" s="416"/>
      <c r="DQ294" s="416"/>
      <c r="DR294" s="417"/>
      <c r="DS294" s="416"/>
      <c r="DT294" s="416"/>
      <c r="DU294" s="416"/>
      <c r="DV294" s="418"/>
      <c r="DW294" s="416"/>
      <c r="DX294" s="416"/>
      <c r="DY294" s="419"/>
      <c r="DZ294" s="419"/>
      <c r="EA294" s="420"/>
      <c r="EB294" s="313"/>
      <c r="EC294" s="329" t="s">
        <v>133</v>
      </c>
      <c r="EF294" s="330">
        <f>'Datos Mes'!$B$23</f>
        <v>7000</v>
      </c>
      <c r="EG294" s="330">
        <f t="shared" si="421"/>
        <v>0</v>
      </c>
      <c r="EH294" s="330">
        <f t="shared" si="422"/>
        <v>0</v>
      </c>
      <c r="EI294" s="330" t="e">
        <f t="shared" si="423"/>
        <v>#DIV/0!</v>
      </c>
      <c r="EJ294" s="330" t="e">
        <f t="shared" si="424"/>
        <v>#DIV/0!</v>
      </c>
      <c r="EK294" s="330">
        <f t="shared" si="425"/>
        <v>0</v>
      </c>
      <c r="EL294" s="330">
        <f t="shared" si="426"/>
        <v>0</v>
      </c>
      <c r="EM294" s="330">
        <f t="shared" si="427"/>
        <v>0</v>
      </c>
      <c r="EN294" s="330">
        <f>'Datos Mes'!$B$24*AL294</f>
        <v>0</v>
      </c>
      <c r="EO294" s="330" t="e">
        <f>IF(SUM(EH294:EN294)&gt;'Datos Mes'!$B$21,'Datos Mes'!$B$21,SUM(EH294:EN294))</f>
        <v>#DIV/0!</v>
      </c>
      <c r="EP294" s="330" t="e">
        <f>IF(SUM(EH294:EN294)&gt;'Datos Mes'!$B$21,SUM(EH294:EN294)-EO294,0)</f>
        <v>#DIV/0!</v>
      </c>
      <c r="EQ294" s="330"/>
      <c r="ER294" s="330" t="e">
        <f>LOOKUP(EO294/AL294,'Datos Mes'!$B$75:$B$82,'Datos Mes'!$C$75:$C$82)*EQ294</f>
        <v>#DIV/0!</v>
      </c>
      <c r="ES294" s="330">
        <f>'Datos Mes'!$B$25*$AQ294</f>
        <v>0</v>
      </c>
      <c r="ET294" s="330">
        <f>'Datos Mes'!$B$26*$AQ294</f>
        <v>0</v>
      </c>
      <c r="EU294" s="330">
        <f t="shared" si="428"/>
        <v>0</v>
      </c>
      <c r="EV294" s="331" t="e">
        <f t="shared" si="429"/>
        <v>#DIV/0!</v>
      </c>
      <c r="EW294" s="455" t="s">
        <v>244</v>
      </c>
      <c r="EX294" s="457"/>
      <c r="EY294" s="331" t="e">
        <f>'Datos Mes'!$B$28*EO294</f>
        <v>#DIV/0!</v>
      </c>
      <c r="EZ294" s="331" t="e">
        <f>IF(EX294*'Datos Mes'!$B$19-EY294&gt;0,EX294*'Datos Mes'!$B$19-EY294,0)</f>
        <v>#DIV/0!</v>
      </c>
      <c r="FA294" s="456" t="s">
        <v>233</v>
      </c>
      <c r="FB294" s="455" t="s">
        <v>245</v>
      </c>
      <c r="FC294" s="333"/>
      <c r="FD294" s="331" t="e">
        <f t="shared" si="430"/>
        <v>#DIV/0!</v>
      </c>
      <c r="FE294" s="331" t="e">
        <f>IF(SUM(EH294:EN294)&gt;'Datos Mes'!$B$22,'Datos Mes'!$B$22,SUM(EH294:EN294))</f>
        <v>#DIV/0!</v>
      </c>
      <c r="FF294" s="331" t="e">
        <f>FE294*'Datos Mes'!$B$30</f>
        <v>#DIV/0!</v>
      </c>
      <c r="FG294" s="331" t="e">
        <f t="shared" si="431"/>
        <v>#DIV/0!</v>
      </c>
      <c r="FH294" s="331" t="e">
        <f t="shared" si="432"/>
        <v>#DIV/0!</v>
      </c>
      <c r="FI294" s="334" t="e">
        <f>LOOKUP(FH294,'Datos Mes'!$B$54:$B$69,'Datos Mes'!$C$54:$C$69)</f>
        <v>#DIV/0!</v>
      </c>
      <c r="FJ294" s="331" t="e">
        <f>LOOKUP(FH294,'Datos Mes'!$B$54:$B$69,'Datos Mes'!$E$54:$E$69)</f>
        <v>#DIV/0!</v>
      </c>
      <c r="FK294" s="331" t="e">
        <f t="shared" si="433"/>
        <v>#DIV/0!</v>
      </c>
      <c r="FL294" s="331">
        <f t="shared" si="434"/>
        <v>0</v>
      </c>
      <c r="FM294" s="331">
        <f t="shared" si="435"/>
        <v>0</v>
      </c>
      <c r="FN294" s="331">
        <f t="shared" si="436"/>
        <v>0</v>
      </c>
      <c r="FO294" s="331" t="e">
        <f t="shared" si="437"/>
        <v>#DIV/0!</v>
      </c>
      <c r="FP294" s="331" t="e">
        <f t="shared" si="438"/>
        <v>#DIV/0!</v>
      </c>
      <c r="FQ294" s="335" t="e">
        <f t="shared" si="439"/>
        <v>#DIV/0!</v>
      </c>
      <c r="FS294" s="331" t="e">
        <f t="shared" si="440"/>
        <v>#DIV/0!</v>
      </c>
      <c r="FT294" s="331" t="e">
        <f>IF($FB294="Activo",LOOKUP($FA294,'Datos Mes'!$A$87:$A$92,'Datos Mes'!$C$87:$C$92),0)*$EO294</f>
        <v>#DIV/0!</v>
      </c>
      <c r="FU294" s="331" t="e">
        <f>IF($FB294="Activo",'Datos Mes'!$B$31,0)*$EO294</f>
        <v>#DIV/0!</v>
      </c>
      <c r="FV294" s="331" t="e">
        <f>'Datos Mes'!$B$32*$EO294</f>
        <v>#DIV/0!</v>
      </c>
      <c r="FW294" s="331" t="e">
        <f>'Datos Mes'!$D$28*$EO294</f>
        <v>#DIV/0!</v>
      </c>
      <c r="FX294" s="331" t="e">
        <f t="shared" si="441"/>
        <v>#DIV/0!</v>
      </c>
      <c r="FY294" s="331" t="e">
        <f t="shared" si="447"/>
        <v>#DIV/0!</v>
      </c>
      <c r="FZ294" s="331" t="e">
        <f t="shared" si="448"/>
        <v>#DIV/0!</v>
      </c>
      <c r="GA294" s="331">
        <f>(AS294+'Datos Mes'!B$24)*30/12</f>
        <v>9035.326086956522</v>
      </c>
      <c r="GB294" s="331" t="e">
        <f t="shared" si="442"/>
        <v>#DIV/0!</v>
      </c>
      <c r="GC294" s="331" t="e">
        <f t="shared" si="443"/>
        <v>#DIV/0!</v>
      </c>
      <c r="GD294" s="333" t="e">
        <f t="shared" si="444"/>
        <v>#DIV/0!</v>
      </c>
    </row>
    <row r="295" spans="1:186" s="329" customFormat="1" ht="15.75" customHeight="1">
      <c r="A295" s="421"/>
      <c r="B295" s="421"/>
      <c r="C295" s="311">
        <f t="shared" si="449"/>
        <v>0</v>
      </c>
      <c r="D295" s="429"/>
      <c r="E295" s="429"/>
      <c r="F295" s="429"/>
      <c r="G295" s="429"/>
      <c r="H295" s="429"/>
      <c r="I295" s="429"/>
      <c r="J295" s="429"/>
      <c r="K295" s="429"/>
      <c r="L295" s="429"/>
      <c r="M295" s="429"/>
      <c r="N295" s="429"/>
      <c r="O295" s="429"/>
      <c r="P295" s="429"/>
      <c r="Q295" s="429"/>
      <c r="R295" s="312"/>
      <c r="S295" s="430"/>
      <c r="T295" s="429"/>
      <c r="U295" s="429"/>
      <c r="V295" s="429"/>
      <c r="W295" s="429"/>
      <c r="X295" s="429"/>
      <c r="Y295" s="429"/>
      <c r="Z295" s="429"/>
      <c r="AA295" s="429"/>
      <c r="AB295" s="429"/>
      <c r="AC295" s="429"/>
      <c r="AD295" s="429"/>
      <c r="AE295" s="429"/>
      <c r="AF295" s="429"/>
      <c r="AG295" s="429"/>
      <c r="AH295" s="429"/>
      <c r="AI295" s="431"/>
      <c r="AJ295" s="328"/>
      <c r="AK295" s="314">
        <f t="shared" si="403"/>
        <v>0</v>
      </c>
      <c r="AL295" s="469">
        <f t="shared" si="404"/>
        <v>0</v>
      </c>
      <c r="AM295" s="469">
        <f t="shared" si="405"/>
        <v>0</v>
      </c>
      <c r="AN295" s="470">
        <f t="shared" si="406"/>
        <v>0</v>
      </c>
      <c r="AO295" s="469">
        <f t="shared" si="445"/>
        <v>0</v>
      </c>
      <c r="AP295" s="469">
        <f t="shared" si="446"/>
        <v>0</v>
      </c>
      <c r="AQ295" s="471">
        <f t="shared" si="407"/>
        <v>0</v>
      </c>
      <c r="AR295" s="472">
        <f t="shared" si="450"/>
        <v>0</v>
      </c>
      <c r="AS295" s="422"/>
      <c r="AT295" s="423">
        <f t="shared" si="408"/>
        <v>0</v>
      </c>
      <c r="AU295" s="422"/>
      <c r="AV295" s="315">
        <f t="shared" si="409"/>
        <v>0</v>
      </c>
      <c r="AW295" s="422"/>
      <c r="AX295" s="422"/>
      <c r="AY295" s="315">
        <f t="shared" si="410"/>
        <v>0</v>
      </c>
      <c r="AZ295" s="315">
        <f>(AQ295)*'Datos Mes'!$B$27+DB295</f>
        <v>0</v>
      </c>
      <c r="BA295" s="421"/>
      <c r="BB295" s="427"/>
      <c r="BC295" s="438"/>
      <c r="BF295" s="473"/>
      <c r="BG295" s="317">
        <f>(COUNTIF($D295:$AI295,"LL")+DL295)*(AS295-'Datos Mes'!$B$23)</f>
        <v>0</v>
      </c>
      <c r="BH295" s="474">
        <f t="shared" si="411"/>
        <v>0</v>
      </c>
      <c r="BI295" s="402"/>
      <c r="BJ295" s="403"/>
      <c r="BK295" s="403"/>
      <c r="BL295" s="403"/>
      <c r="BM295" s="403"/>
      <c r="BN295" s="403"/>
      <c r="BO295" s="403"/>
      <c r="BP295" s="403"/>
      <c r="BQ295" s="403"/>
      <c r="BR295" s="403"/>
      <c r="BS295" s="403"/>
      <c r="BT295" s="404"/>
      <c r="BU295" s="404"/>
      <c r="BV295" s="404"/>
      <c r="BW295" s="405"/>
      <c r="BX295" s="406"/>
      <c r="BY295" s="403"/>
      <c r="BZ295" s="403"/>
      <c r="CA295" s="407"/>
      <c r="CB295" s="407"/>
      <c r="CC295" s="408"/>
      <c r="CD295" s="408"/>
      <c r="CE295" s="408"/>
      <c r="CF295" s="408"/>
      <c r="CG295" s="408"/>
      <c r="CH295" s="407"/>
      <c r="CI295" s="407"/>
      <c r="CJ295" s="408"/>
      <c r="CK295" s="408"/>
      <c r="CL295" s="408"/>
      <c r="CM295" s="408"/>
      <c r="CN295" s="408"/>
      <c r="CO295" s="407"/>
      <c r="CP295" s="409"/>
      <c r="CQ295" s="410"/>
      <c r="CR295" s="411"/>
      <c r="CS295" s="410"/>
      <c r="CT295" s="410"/>
      <c r="CU295" s="410"/>
      <c r="CV295" s="410"/>
      <c r="CW295" s="410"/>
      <c r="CX295" s="404"/>
      <c r="CY295" s="404"/>
      <c r="CZ295" s="320">
        <f t="shared" si="412"/>
        <v>0</v>
      </c>
      <c r="DA295" s="321"/>
      <c r="DB295" s="414"/>
      <c r="DC295" s="322">
        <f t="shared" si="413"/>
        <v>0</v>
      </c>
      <c r="DD295" s="413"/>
      <c r="DE295" s="414"/>
      <c r="DF295" s="323">
        <f t="shared" si="414"/>
        <v>0</v>
      </c>
      <c r="DG295" s="323">
        <f t="shared" si="415"/>
        <v>0</v>
      </c>
      <c r="DH295" s="324">
        <f t="shared" si="416"/>
        <v>0</v>
      </c>
      <c r="DI295" s="325">
        <f t="shared" si="417"/>
        <v>0</v>
      </c>
      <c r="DJ295" s="177"/>
      <c r="DK295" s="315">
        <f t="shared" si="418"/>
        <v>0</v>
      </c>
      <c r="DL295" s="315">
        <f t="shared" si="419"/>
        <v>0</v>
      </c>
      <c r="DM295" s="315">
        <f t="shared" si="420"/>
        <v>0</v>
      </c>
      <c r="DN295" s="415"/>
      <c r="DO295" s="416"/>
      <c r="DP295" s="416"/>
      <c r="DQ295" s="416"/>
      <c r="DR295" s="417"/>
      <c r="DS295" s="416"/>
      <c r="DT295" s="416"/>
      <c r="DU295" s="416"/>
      <c r="DV295" s="418"/>
      <c r="DW295" s="416"/>
      <c r="DX295" s="416"/>
      <c r="DY295" s="419"/>
      <c r="DZ295" s="419"/>
      <c r="EA295" s="420"/>
      <c r="EB295" s="313"/>
      <c r="EC295" s="329" t="s">
        <v>133</v>
      </c>
      <c r="EF295" s="330">
        <f>'Datos Mes'!$B$23</f>
        <v>7000</v>
      </c>
      <c r="EG295" s="330">
        <f t="shared" si="421"/>
        <v>0</v>
      </c>
      <c r="EH295" s="330">
        <f t="shared" si="422"/>
        <v>0</v>
      </c>
      <c r="EI295" s="330" t="e">
        <f t="shared" si="423"/>
        <v>#DIV/0!</v>
      </c>
      <c r="EJ295" s="330" t="e">
        <f t="shared" si="424"/>
        <v>#DIV/0!</v>
      </c>
      <c r="EK295" s="330">
        <f t="shared" si="425"/>
        <v>0</v>
      </c>
      <c r="EL295" s="330">
        <f t="shared" si="426"/>
        <v>0</v>
      </c>
      <c r="EM295" s="330">
        <f t="shared" si="427"/>
        <v>0</v>
      </c>
      <c r="EN295" s="330">
        <f>'Datos Mes'!$B$24*AL295</f>
        <v>0</v>
      </c>
      <c r="EO295" s="330" t="e">
        <f>IF(SUM(EH295:EN295)&gt;'Datos Mes'!$B$21,'Datos Mes'!$B$21,SUM(EH295:EN295))</f>
        <v>#DIV/0!</v>
      </c>
      <c r="EP295" s="330" t="e">
        <f>IF(SUM(EH295:EN295)&gt;'Datos Mes'!$B$21,SUM(EH295:EN295)-EO295,0)</f>
        <v>#DIV/0!</v>
      </c>
      <c r="EQ295" s="330"/>
      <c r="ER295" s="330" t="e">
        <f>LOOKUP(EO295/AL295,'Datos Mes'!$B$75:$B$82,'Datos Mes'!$C$75:$C$82)*EQ295</f>
        <v>#DIV/0!</v>
      </c>
      <c r="ES295" s="330">
        <f>'Datos Mes'!$B$25*$AQ295</f>
        <v>0</v>
      </c>
      <c r="ET295" s="330">
        <f>'Datos Mes'!$B$26*$AQ295</f>
        <v>0</v>
      </c>
      <c r="EU295" s="330">
        <f t="shared" si="428"/>
        <v>0</v>
      </c>
      <c r="EV295" s="331" t="e">
        <f t="shared" si="429"/>
        <v>#DIV/0!</v>
      </c>
      <c r="EW295" s="455" t="s">
        <v>244</v>
      </c>
      <c r="EX295" s="457"/>
      <c r="EY295" s="331" t="e">
        <f>'Datos Mes'!$B$28*EO295</f>
        <v>#DIV/0!</v>
      </c>
      <c r="EZ295" s="331" t="e">
        <f>IF(EX295*'Datos Mes'!$B$19-EY295&gt;0,EX295*'Datos Mes'!$B$19-EY295,0)</f>
        <v>#DIV/0!</v>
      </c>
      <c r="FA295" s="456" t="s">
        <v>233</v>
      </c>
      <c r="FB295" s="455" t="s">
        <v>245</v>
      </c>
      <c r="FC295" s="333"/>
      <c r="FD295" s="331" t="e">
        <f t="shared" si="430"/>
        <v>#DIV/0!</v>
      </c>
      <c r="FE295" s="331" t="e">
        <f>IF(SUM(EH295:EN295)&gt;'Datos Mes'!$B$22,'Datos Mes'!$B$22,SUM(EH295:EN295))</f>
        <v>#DIV/0!</v>
      </c>
      <c r="FF295" s="331" t="e">
        <f>FE295*'Datos Mes'!$B$30</f>
        <v>#DIV/0!</v>
      </c>
      <c r="FG295" s="331" t="e">
        <f t="shared" si="431"/>
        <v>#DIV/0!</v>
      </c>
      <c r="FH295" s="331" t="e">
        <f t="shared" si="432"/>
        <v>#DIV/0!</v>
      </c>
      <c r="FI295" s="334" t="e">
        <f>LOOKUP(FH295,'Datos Mes'!$B$54:$B$69,'Datos Mes'!$C$54:$C$69)</f>
        <v>#DIV/0!</v>
      </c>
      <c r="FJ295" s="331" t="e">
        <f>LOOKUP(FH295,'Datos Mes'!$B$54:$B$69,'Datos Mes'!$E$54:$E$69)</f>
        <v>#DIV/0!</v>
      </c>
      <c r="FK295" s="331" t="e">
        <f t="shared" si="433"/>
        <v>#DIV/0!</v>
      </c>
      <c r="FL295" s="331">
        <f t="shared" si="434"/>
        <v>0</v>
      </c>
      <c r="FM295" s="331">
        <f t="shared" si="435"/>
        <v>0</v>
      </c>
      <c r="FN295" s="331">
        <f t="shared" si="436"/>
        <v>0</v>
      </c>
      <c r="FO295" s="331" t="e">
        <f t="shared" si="437"/>
        <v>#DIV/0!</v>
      </c>
      <c r="FP295" s="331" t="e">
        <f t="shared" si="438"/>
        <v>#DIV/0!</v>
      </c>
      <c r="FQ295" s="335" t="e">
        <f t="shared" si="439"/>
        <v>#DIV/0!</v>
      </c>
      <c r="FS295" s="331" t="e">
        <f t="shared" si="440"/>
        <v>#DIV/0!</v>
      </c>
      <c r="FT295" s="331" t="e">
        <f>IF($FB295="Activo",LOOKUP($FA295,'Datos Mes'!$A$87:$A$92,'Datos Mes'!$C$87:$C$92),0)*$EO295</f>
        <v>#DIV/0!</v>
      </c>
      <c r="FU295" s="331" t="e">
        <f>IF($FB295="Activo",'Datos Mes'!$B$31,0)*$EO295</f>
        <v>#DIV/0!</v>
      </c>
      <c r="FV295" s="331" t="e">
        <f>'Datos Mes'!$B$32*$EO295</f>
        <v>#DIV/0!</v>
      </c>
      <c r="FW295" s="331" t="e">
        <f>'Datos Mes'!$D$28*$EO295</f>
        <v>#DIV/0!</v>
      </c>
      <c r="FX295" s="331" t="e">
        <f t="shared" si="441"/>
        <v>#DIV/0!</v>
      </c>
      <c r="FY295" s="331" t="e">
        <f t="shared" si="447"/>
        <v>#DIV/0!</v>
      </c>
      <c r="FZ295" s="331" t="e">
        <f t="shared" si="448"/>
        <v>#DIV/0!</v>
      </c>
      <c r="GA295" s="331">
        <f>(AS295+'Datos Mes'!B$24)*30/12</f>
        <v>9035.326086956522</v>
      </c>
      <c r="GB295" s="331" t="e">
        <f t="shared" si="442"/>
        <v>#DIV/0!</v>
      </c>
      <c r="GC295" s="331" t="e">
        <f t="shared" si="443"/>
        <v>#DIV/0!</v>
      </c>
      <c r="GD295" s="333" t="e">
        <f t="shared" si="444"/>
        <v>#DIV/0!</v>
      </c>
    </row>
    <row r="296" spans="1:186" s="329" customFormat="1" ht="15.75" customHeight="1">
      <c r="A296" s="421"/>
      <c r="B296" s="421"/>
      <c r="C296" s="311">
        <f t="shared" si="449"/>
        <v>0</v>
      </c>
      <c r="D296" s="429"/>
      <c r="E296" s="429"/>
      <c r="F296" s="429"/>
      <c r="G296" s="429"/>
      <c r="H296" s="429"/>
      <c r="I296" s="429"/>
      <c r="J296" s="429"/>
      <c r="K296" s="429"/>
      <c r="L296" s="429"/>
      <c r="M296" s="429"/>
      <c r="N296" s="429"/>
      <c r="O296" s="429"/>
      <c r="P296" s="429"/>
      <c r="Q296" s="429"/>
      <c r="R296" s="312"/>
      <c r="S296" s="430"/>
      <c r="T296" s="429"/>
      <c r="U296" s="429"/>
      <c r="V296" s="429"/>
      <c r="W296" s="429"/>
      <c r="X296" s="429"/>
      <c r="Y296" s="429"/>
      <c r="Z296" s="429"/>
      <c r="AA296" s="429"/>
      <c r="AB296" s="429"/>
      <c r="AC296" s="429"/>
      <c r="AD296" s="429"/>
      <c r="AE296" s="429"/>
      <c r="AF296" s="429"/>
      <c r="AG296" s="429"/>
      <c r="AH296" s="429"/>
      <c r="AI296" s="431"/>
      <c r="AJ296" s="328"/>
      <c r="AK296" s="314">
        <f t="shared" si="403"/>
        <v>0</v>
      </c>
      <c r="AL296" s="469">
        <f t="shared" si="404"/>
        <v>0</v>
      </c>
      <c r="AM296" s="469">
        <f t="shared" si="405"/>
        <v>0</v>
      </c>
      <c r="AN296" s="470">
        <f t="shared" si="406"/>
        <v>0</v>
      </c>
      <c r="AO296" s="469">
        <f t="shared" si="445"/>
        <v>0</v>
      </c>
      <c r="AP296" s="469">
        <f t="shared" si="446"/>
        <v>0</v>
      </c>
      <c r="AQ296" s="471">
        <f t="shared" si="407"/>
        <v>0</v>
      </c>
      <c r="AR296" s="472">
        <f t="shared" si="450"/>
        <v>0</v>
      </c>
      <c r="AS296" s="422"/>
      <c r="AT296" s="423">
        <f t="shared" si="408"/>
        <v>0</v>
      </c>
      <c r="AU296" s="422"/>
      <c r="AV296" s="315">
        <f t="shared" si="409"/>
        <v>0</v>
      </c>
      <c r="AW296" s="422"/>
      <c r="AX296" s="422"/>
      <c r="AY296" s="315">
        <f t="shared" si="410"/>
        <v>0</v>
      </c>
      <c r="AZ296" s="315">
        <f>(AQ296)*'Datos Mes'!$B$27+DB296</f>
        <v>0</v>
      </c>
      <c r="BA296" s="421"/>
      <c r="BB296" s="427"/>
      <c r="BC296" s="438"/>
      <c r="BF296" s="473"/>
      <c r="BG296" s="317">
        <f>(COUNTIF($D296:$AI296,"LL")+DL296)*(AS296-'Datos Mes'!$B$23)</f>
        <v>0</v>
      </c>
      <c r="BH296" s="474">
        <f t="shared" si="411"/>
        <v>0</v>
      </c>
      <c r="BI296" s="402"/>
      <c r="BJ296" s="403"/>
      <c r="BK296" s="403"/>
      <c r="BL296" s="403"/>
      <c r="BM296" s="403"/>
      <c r="BN296" s="403"/>
      <c r="BO296" s="403"/>
      <c r="BP296" s="403"/>
      <c r="BQ296" s="403"/>
      <c r="BR296" s="403"/>
      <c r="BS296" s="403"/>
      <c r="BT296" s="404"/>
      <c r="BU296" s="404"/>
      <c r="BV296" s="404"/>
      <c r="BW296" s="405"/>
      <c r="BX296" s="406"/>
      <c r="BY296" s="403"/>
      <c r="BZ296" s="403"/>
      <c r="CA296" s="407"/>
      <c r="CB296" s="407"/>
      <c r="CC296" s="408"/>
      <c r="CD296" s="408"/>
      <c r="CE296" s="408"/>
      <c r="CF296" s="408"/>
      <c r="CG296" s="408"/>
      <c r="CH296" s="407"/>
      <c r="CI296" s="407"/>
      <c r="CJ296" s="408"/>
      <c r="CK296" s="408"/>
      <c r="CL296" s="408"/>
      <c r="CM296" s="408"/>
      <c r="CN296" s="408"/>
      <c r="CO296" s="407"/>
      <c r="CP296" s="409"/>
      <c r="CQ296" s="410"/>
      <c r="CR296" s="411"/>
      <c r="CS296" s="410"/>
      <c r="CT296" s="410"/>
      <c r="CU296" s="410"/>
      <c r="CV296" s="410"/>
      <c r="CW296" s="410"/>
      <c r="CX296" s="404"/>
      <c r="CY296" s="404"/>
      <c r="CZ296" s="320">
        <f t="shared" si="412"/>
        <v>0</v>
      </c>
      <c r="DA296" s="321"/>
      <c r="DB296" s="414"/>
      <c r="DC296" s="322">
        <f t="shared" si="413"/>
        <v>0</v>
      </c>
      <c r="DD296" s="413"/>
      <c r="DE296" s="414"/>
      <c r="DF296" s="323">
        <f t="shared" si="414"/>
        <v>0</v>
      </c>
      <c r="DG296" s="323">
        <f t="shared" si="415"/>
        <v>0</v>
      </c>
      <c r="DH296" s="324">
        <f t="shared" si="416"/>
        <v>0</v>
      </c>
      <c r="DI296" s="325">
        <f t="shared" si="417"/>
        <v>0</v>
      </c>
      <c r="DJ296" s="177"/>
      <c r="DK296" s="315">
        <f t="shared" si="418"/>
        <v>0</v>
      </c>
      <c r="DL296" s="315">
        <f t="shared" si="419"/>
        <v>0</v>
      </c>
      <c r="DM296" s="315">
        <f t="shared" si="420"/>
        <v>0</v>
      </c>
      <c r="DN296" s="415"/>
      <c r="DO296" s="416"/>
      <c r="DP296" s="416"/>
      <c r="DQ296" s="416"/>
      <c r="DR296" s="417"/>
      <c r="DS296" s="416"/>
      <c r="DT296" s="416"/>
      <c r="DU296" s="416"/>
      <c r="DV296" s="418"/>
      <c r="DW296" s="416"/>
      <c r="DX296" s="416"/>
      <c r="DY296" s="419"/>
      <c r="DZ296" s="419"/>
      <c r="EA296" s="420"/>
      <c r="EB296" s="313"/>
      <c r="EC296" s="329" t="s">
        <v>133</v>
      </c>
      <c r="EF296" s="330">
        <f>'Datos Mes'!$B$23</f>
        <v>7000</v>
      </c>
      <c r="EG296" s="330">
        <f t="shared" si="421"/>
        <v>0</v>
      </c>
      <c r="EH296" s="330">
        <f t="shared" si="422"/>
        <v>0</v>
      </c>
      <c r="EI296" s="330" t="e">
        <f t="shared" si="423"/>
        <v>#DIV/0!</v>
      </c>
      <c r="EJ296" s="330" t="e">
        <f t="shared" si="424"/>
        <v>#DIV/0!</v>
      </c>
      <c r="EK296" s="330">
        <f t="shared" si="425"/>
        <v>0</v>
      </c>
      <c r="EL296" s="330">
        <f t="shared" si="426"/>
        <v>0</v>
      </c>
      <c r="EM296" s="330">
        <f t="shared" si="427"/>
        <v>0</v>
      </c>
      <c r="EN296" s="330">
        <f>'Datos Mes'!$B$24*AL296</f>
        <v>0</v>
      </c>
      <c r="EO296" s="330" t="e">
        <f>IF(SUM(EH296:EN296)&gt;'Datos Mes'!$B$21,'Datos Mes'!$B$21,SUM(EH296:EN296))</f>
        <v>#DIV/0!</v>
      </c>
      <c r="EP296" s="330" t="e">
        <f>IF(SUM(EH296:EN296)&gt;'Datos Mes'!$B$21,SUM(EH296:EN296)-EO296,0)</f>
        <v>#DIV/0!</v>
      </c>
      <c r="EQ296" s="330"/>
      <c r="ER296" s="330" t="e">
        <f>LOOKUP(EO296/AL296,'Datos Mes'!$B$75:$B$82,'Datos Mes'!$C$75:$C$82)*EQ296</f>
        <v>#DIV/0!</v>
      </c>
      <c r="ES296" s="330">
        <f>'Datos Mes'!$B$25*$AQ296</f>
        <v>0</v>
      </c>
      <c r="ET296" s="330">
        <f>'Datos Mes'!$B$26*$AQ296</f>
        <v>0</v>
      </c>
      <c r="EU296" s="330">
        <f t="shared" si="428"/>
        <v>0</v>
      </c>
      <c r="EV296" s="331" t="e">
        <f t="shared" si="429"/>
        <v>#DIV/0!</v>
      </c>
      <c r="EW296" s="455" t="s">
        <v>244</v>
      </c>
      <c r="EX296" s="457"/>
      <c r="EY296" s="331" t="e">
        <f>'Datos Mes'!$B$28*EO296</f>
        <v>#DIV/0!</v>
      </c>
      <c r="EZ296" s="331" t="e">
        <f>IF(EX296*'Datos Mes'!$B$19-EY296&gt;0,EX296*'Datos Mes'!$B$19-EY296,0)</f>
        <v>#DIV/0!</v>
      </c>
      <c r="FA296" s="456" t="s">
        <v>233</v>
      </c>
      <c r="FB296" s="455" t="s">
        <v>245</v>
      </c>
      <c r="FC296" s="333"/>
      <c r="FD296" s="331" t="e">
        <f t="shared" si="430"/>
        <v>#DIV/0!</v>
      </c>
      <c r="FE296" s="331" t="e">
        <f>IF(SUM(EH296:EN296)&gt;'Datos Mes'!$B$22,'Datos Mes'!$B$22,SUM(EH296:EN296))</f>
        <v>#DIV/0!</v>
      </c>
      <c r="FF296" s="331" t="e">
        <f>FE296*'Datos Mes'!$B$30</f>
        <v>#DIV/0!</v>
      </c>
      <c r="FG296" s="331" t="e">
        <f t="shared" si="431"/>
        <v>#DIV/0!</v>
      </c>
      <c r="FH296" s="331" t="e">
        <f t="shared" si="432"/>
        <v>#DIV/0!</v>
      </c>
      <c r="FI296" s="334" t="e">
        <f>LOOKUP(FH296,'Datos Mes'!$B$54:$B$69,'Datos Mes'!$C$54:$C$69)</f>
        <v>#DIV/0!</v>
      </c>
      <c r="FJ296" s="331" t="e">
        <f>LOOKUP(FH296,'Datos Mes'!$B$54:$B$69,'Datos Mes'!$E$54:$E$69)</f>
        <v>#DIV/0!</v>
      </c>
      <c r="FK296" s="331" t="e">
        <f t="shared" si="433"/>
        <v>#DIV/0!</v>
      </c>
      <c r="FL296" s="331">
        <f t="shared" si="434"/>
        <v>0</v>
      </c>
      <c r="FM296" s="331">
        <f t="shared" si="435"/>
        <v>0</v>
      </c>
      <c r="FN296" s="331">
        <f t="shared" si="436"/>
        <v>0</v>
      </c>
      <c r="FO296" s="331" t="e">
        <f t="shared" si="437"/>
        <v>#DIV/0!</v>
      </c>
      <c r="FP296" s="331" t="e">
        <f t="shared" si="438"/>
        <v>#DIV/0!</v>
      </c>
      <c r="FQ296" s="335" t="e">
        <f t="shared" si="439"/>
        <v>#DIV/0!</v>
      </c>
      <c r="FS296" s="331" t="e">
        <f t="shared" si="440"/>
        <v>#DIV/0!</v>
      </c>
      <c r="FT296" s="331" t="e">
        <f>IF($FB296="Activo",LOOKUP($FA296,'Datos Mes'!$A$87:$A$92,'Datos Mes'!$C$87:$C$92),0)*$EO296</f>
        <v>#DIV/0!</v>
      </c>
      <c r="FU296" s="331" t="e">
        <f>IF($FB296="Activo",'Datos Mes'!$B$31,0)*$EO296</f>
        <v>#DIV/0!</v>
      </c>
      <c r="FV296" s="331" t="e">
        <f>'Datos Mes'!$B$32*$EO296</f>
        <v>#DIV/0!</v>
      </c>
      <c r="FW296" s="331" t="e">
        <f>'Datos Mes'!$D$28*$EO296</f>
        <v>#DIV/0!</v>
      </c>
      <c r="FX296" s="331" t="e">
        <f t="shared" si="441"/>
        <v>#DIV/0!</v>
      </c>
      <c r="FY296" s="331" t="e">
        <f t="shared" si="447"/>
        <v>#DIV/0!</v>
      </c>
      <c r="FZ296" s="331" t="e">
        <f t="shared" si="448"/>
        <v>#DIV/0!</v>
      </c>
      <c r="GA296" s="331">
        <f>(AS296+'Datos Mes'!B$24)*30/12</f>
        <v>9035.326086956522</v>
      </c>
      <c r="GB296" s="331" t="e">
        <f t="shared" si="442"/>
        <v>#DIV/0!</v>
      </c>
      <c r="GC296" s="331" t="e">
        <f t="shared" si="443"/>
        <v>#DIV/0!</v>
      </c>
      <c r="GD296" s="333" t="e">
        <f t="shared" si="444"/>
        <v>#DIV/0!</v>
      </c>
    </row>
    <row r="297" spans="1:186" s="329" customFormat="1" ht="15.75" customHeight="1">
      <c r="A297" s="421"/>
      <c r="B297" s="421"/>
      <c r="C297" s="311">
        <f t="shared" si="449"/>
        <v>0</v>
      </c>
      <c r="D297" s="429"/>
      <c r="E297" s="429"/>
      <c r="F297" s="429"/>
      <c r="G297" s="429"/>
      <c r="H297" s="429"/>
      <c r="I297" s="429"/>
      <c r="J297" s="429"/>
      <c r="K297" s="429"/>
      <c r="L297" s="429"/>
      <c r="M297" s="429"/>
      <c r="N297" s="429"/>
      <c r="O297" s="429"/>
      <c r="P297" s="429"/>
      <c r="Q297" s="429"/>
      <c r="R297" s="312"/>
      <c r="S297" s="430"/>
      <c r="T297" s="429"/>
      <c r="U297" s="429"/>
      <c r="V297" s="429"/>
      <c r="W297" s="429"/>
      <c r="X297" s="429"/>
      <c r="Y297" s="429"/>
      <c r="Z297" s="429"/>
      <c r="AA297" s="429"/>
      <c r="AB297" s="429"/>
      <c r="AC297" s="429"/>
      <c r="AD297" s="429"/>
      <c r="AE297" s="429"/>
      <c r="AF297" s="429"/>
      <c r="AG297" s="429"/>
      <c r="AH297" s="429"/>
      <c r="AI297" s="431"/>
      <c r="AJ297" s="328"/>
      <c r="AK297" s="314">
        <f t="shared" ref="AK297:AK298" si="451">A297</f>
        <v>0</v>
      </c>
      <c r="AL297" s="469">
        <f t="shared" ref="AL297:AL298" si="452">COUNTIF(D297:AI297,"X")+COUNTIF(D297:AI297,"V")-C297</f>
        <v>0</v>
      </c>
      <c r="AM297" s="469">
        <f t="shared" ref="AM297:AM298" si="453">COUNTIF(D297:AK297,"S")</f>
        <v>0</v>
      </c>
      <c r="AN297" s="470">
        <f t="shared" ref="AN297:AN298" si="454">COUNTIF(D297:AI297,"D")</f>
        <v>0</v>
      </c>
      <c r="AO297" s="469">
        <f t="shared" si="445"/>
        <v>0</v>
      </c>
      <c r="AP297" s="469">
        <f t="shared" si="446"/>
        <v>0</v>
      </c>
      <c r="AQ297" s="471">
        <f t="shared" ref="AQ297:AQ298" si="455">COUNTIF(D297:AK297,"X")+COUNTIF(D297:AK297,"ll")-C297-COUNTIF(DN297:DX297,"S")-COUNTIF(DN297:DX297,"V")</f>
        <v>0</v>
      </c>
      <c r="AR297" s="472">
        <f t="shared" si="450"/>
        <v>0</v>
      </c>
      <c r="AS297" s="422"/>
      <c r="AT297" s="423">
        <f t="shared" ref="AT297:AT298" si="456">AS297/7.5*1.5*(CZ297-DA297)</f>
        <v>0</v>
      </c>
      <c r="AU297" s="422"/>
      <c r="AV297" s="315">
        <f t="shared" ref="AV297:AV298" si="457">AS297/7.5*AU297+C297*0.2*AS297</f>
        <v>0</v>
      </c>
      <c r="AW297" s="422"/>
      <c r="AX297" s="422"/>
      <c r="AY297" s="315">
        <f t="shared" ref="AY297:AY298" si="458">DI297</f>
        <v>0</v>
      </c>
      <c r="AZ297" s="315">
        <f>(AQ297)*'Datos Mes'!$B$27+DB297</f>
        <v>0</v>
      </c>
      <c r="BA297" s="421"/>
      <c r="BB297" s="427"/>
      <c r="BC297" s="438"/>
      <c r="BF297" s="473"/>
      <c r="BG297" s="317">
        <f>(COUNTIF($D297:$AI297,"LL")+DL297)*(AS297-'Datos Mes'!$B$23)</f>
        <v>0</v>
      </c>
      <c r="BH297" s="474">
        <f t="shared" ref="BH297:BH298" si="459">A297</f>
        <v>0</v>
      </c>
      <c r="BI297" s="402"/>
      <c r="BJ297" s="403"/>
      <c r="BK297" s="403"/>
      <c r="BL297" s="403"/>
      <c r="BM297" s="403"/>
      <c r="BN297" s="403"/>
      <c r="BO297" s="403"/>
      <c r="BP297" s="403"/>
      <c r="BQ297" s="403"/>
      <c r="BR297" s="403"/>
      <c r="BS297" s="403"/>
      <c r="BT297" s="404"/>
      <c r="BU297" s="404"/>
      <c r="BV297" s="404"/>
      <c r="BW297" s="405"/>
      <c r="BX297" s="406"/>
      <c r="BY297" s="403"/>
      <c r="BZ297" s="403"/>
      <c r="CA297" s="407"/>
      <c r="CB297" s="407"/>
      <c r="CC297" s="408"/>
      <c r="CD297" s="408"/>
      <c r="CE297" s="408"/>
      <c r="CF297" s="408"/>
      <c r="CG297" s="408"/>
      <c r="CH297" s="407"/>
      <c r="CI297" s="407"/>
      <c r="CJ297" s="408"/>
      <c r="CK297" s="408"/>
      <c r="CL297" s="408"/>
      <c r="CM297" s="408"/>
      <c r="CN297" s="408"/>
      <c r="CO297" s="407"/>
      <c r="CP297" s="409"/>
      <c r="CQ297" s="410"/>
      <c r="CR297" s="411"/>
      <c r="CS297" s="410"/>
      <c r="CT297" s="410"/>
      <c r="CU297" s="410"/>
      <c r="CV297" s="410"/>
      <c r="CW297" s="410"/>
      <c r="CX297" s="404"/>
      <c r="CY297" s="404"/>
      <c r="CZ297" s="320">
        <f t="shared" ref="CZ297:CZ298" si="460">SUM(BI297:CY297)</f>
        <v>0</v>
      </c>
      <c r="DA297" s="321"/>
      <c r="DB297" s="414"/>
      <c r="DC297" s="322">
        <f t="shared" ref="DC297:DC298" si="461">(64+$DC$10/8)*DD297</f>
        <v>0</v>
      </c>
      <c r="DD297" s="413"/>
      <c r="DE297" s="414"/>
      <c r="DF297" s="323">
        <f t="shared" ref="DF297:DF298" si="462">COUNTIF(D297:AI297,"LL")*$DF$10*1.2</f>
        <v>0</v>
      </c>
      <c r="DG297" s="323">
        <f t="shared" ref="DG297:DG298" si="463">DL297*$DF$10</f>
        <v>0</v>
      </c>
      <c r="DH297" s="324">
        <f t="shared" ref="DH297:DH298" si="464">AS297*DM297</f>
        <v>0</v>
      </c>
      <c r="DI297" s="325">
        <f t="shared" ref="DI297:DI298" si="465">+DC297+DE297+DF297+DG297+DH297</f>
        <v>0</v>
      </c>
      <c r="DJ297" s="177"/>
      <c r="DK297" s="315">
        <f t="shared" ref="DK297:DK298" si="466">DL297+COUNTIF(DN297:EA297,"F")+COUNTIF(DN297:EA297,"E")+COUNTIF(DN297:EA297,"P")+COUNTIF(DN297:EA297,"A")</f>
        <v>0</v>
      </c>
      <c r="DL297" s="315">
        <f t="shared" ref="DL297:DL298" si="467">COUNTIF(DN297:EA297,"LL")</f>
        <v>0</v>
      </c>
      <c r="DM297" s="315">
        <f t="shared" ref="DM297:DM298" si="468">COUNTIF(DN297:EA297,"X")</f>
        <v>0</v>
      </c>
      <c r="DN297" s="415"/>
      <c r="DO297" s="416"/>
      <c r="DP297" s="416"/>
      <c r="DQ297" s="416"/>
      <c r="DR297" s="417"/>
      <c r="DS297" s="416"/>
      <c r="DT297" s="416"/>
      <c r="DU297" s="416"/>
      <c r="DV297" s="418"/>
      <c r="DW297" s="416"/>
      <c r="DX297" s="416"/>
      <c r="DY297" s="419"/>
      <c r="DZ297" s="419"/>
      <c r="EA297" s="420"/>
      <c r="EB297" s="313"/>
      <c r="EC297" s="329" t="s">
        <v>133</v>
      </c>
      <c r="EF297" s="330">
        <f>'Datos Mes'!$B$23</f>
        <v>7000</v>
      </c>
      <c r="EG297" s="330">
        <f t="shared" ref="EG297:EG298" si="469">AS297</f>
        <v>0</v>
      </c>
      <c r="EH297" s="330">
        <f t="shared" ref="EH297:EH298" si="470">EG297*AL297</f>
        <v>0</v>
      </c>
      <c r="EI297" s="330" t="e">
        <f t="shared" ref="EI297:EI298" si="471">(EH297+EL297)/AO297*AM297</f>
        <v>#DIV/0!</v>
      </c>
      <c r="EJ297" s="330" t="e">
        <f t="shared" ref="EJ297:EJ298" si="472">(EH297+EI297+EK297)/AP297*AN297</f>
        <v>#DIV/0!</v>
      </c>
      <c r="EK297" s="330">
        <f t="shared" ref="EK297:EK298" si="473">AT297</f>
        <v>0</v>
      </c>
      <c r="EL297" s="330">
        <f t="shared" ref="EL297:EL298" si="474">-AV297</f>
        <v>0</v>
      </c>
      <c r="EM297" s="330">
        <f t="shared" ref="EM297:EM298" si="475">AY297</f>
        <v>0</v>
      </c>
      <c r="EN297" s="330">
        <f>'Datos Mes'!$B$24*AL297</f>
        <v>0</v>
      </c>
      <c r="EO297" s="330" t="e">
        <f>IF(SUM(EH297:EN297)&gt;'Datos Mes'!$B$21,'Datos Mes'!$B$21,SUM(EH297:EN297))</f>
        <v>#DIV/0!</v>
      </c>
      <c r="EP297" s="330" t="e">
        <f>IF(SUM(EH297:EN297)&gt;'Datos Mes'!$B$21,SUM(EH297:EN297)-EO297,0)</f>
        <v>#DIV/0!</v>
      </c>
      <c r="EQ297" s="330"/>
      <c r="ER297" s="330" t="e">
        <f>LOOKUP(EO297/AL297,'Datos Mes'!$B$75:$B$82,'Datos Mes'!$C$75:$C$82)*EQ297</f>
        <v>#DIV/0!</v>
      </c>
      <c r="ES297" s="330">
        <f>'Datos Mes'!$B$25*$AQ297</f>
        <v>0</v>
      </c>
      <c r="ET297" s="330">
        <f>'Datos Mes'!$B$26*$AQ297</f>
        <v>0</v>
      </c>
      <c r="EU297" s="330">
        <f t="shared" ref="EU297:EU298" si="476">AZ297</f>
        <v>0</v>
      </c>
      <c r="EV297" s="331" t="e">
        <f t="shared" ref="EV297:EV298" si="477">ER297+ES297+ET297+EU297</f>
        <v>#DIV/0!</v>
      </c>
      <c r="EW297" s="455" t="s">
        <v>244</v>
      </c>
      <c r="EX297" s="457"/>
      <c r="EY297" s="331" t="e">
        <f>'Datos Mes'!$B$28*EO297</f>
        <v>#DIV/0!</v>
      </c>
      <c r="EZ297" s="331" t="e">
        <f>IF(EX297*'Datos Mes'!$B$19-EY297&gt;0,EX297*'Datos Mes'!$B$19-EY297,0)</f>
        <v>#DIV/0!</v>
      </c>
      <c r="FA297" s="456" t="s">
        <v>233</v>
      </c>
      <c r="FB297" s="455" t="s">
        <v>245</v>
      </c>
      <c r="FC297" s="333"/>
      <c r="FD297" s="331" t="e">
        <f t="shared" ref="FD297:FD298" si="478">FC297*EO297</f>
        <v>#DIV/0!</v>
      </c>
      <c r="FE297" s="331" t="e">
        <f>IF(SUM(EH297:EN297)&gt;'Datos Mes'!$B$22,'Datos Mes'!$B$22,SUM(EH297:EN297))</f>
        <v>#DIV/0!</v>
      </c>
      <c r="FF297" s="331" t="e">
        <f>FE297*'Datos Mes'!$B$30</f>
        <v>#DIV/0!</v>
      </c>
      <c r="FG297" s="331" t="e">
        <f t="shared" ref="FG297:FG298" si="479">EY297+FD297+EZ297</f>
        <v>#DIV/0!</v>
      </c>
      <c r="FH297" s="331" t="e">
        <f t="shared" ref="FH297:FH298" si="480">EO297+EP297-FG297</f>
        <v>#DIV/0!</v>
      </c>
      <c r="FI297" s="334" t="e">
        <f>LOOKUP(FH297,'Datos Mes'!$B$54:$B$69,'Datos Mes'!$C$54:$C$69)</f>
        <v>#DIV/0!</v>
      </c>
      <c r="FJ297" s="331" t="e">
        <f>LOOKUP(FH297,'Datos Mes'!$B$54:$B$69,'Datos Mes'!$E$54:$E$69)</f>
        <v>#DIV/0!</v>
      </c>
      <c r="FK297" s="331" t="e">
        <f t="shared" ref="FK297:FK298" si="481">FH297*FI297-FJ297</f>
        <v>#DIV/0!</v>
      </c>
      <c r="FL297" s="331">
        <f t="shared" ref="FL297:FL298" si="482">R297</f>
        <v>0</v>
      </c>
      <c r="FM297" s="331">
        <f t="shared" ref="FM297:FM298" si="483">AW297</f>
        <v>0</v>
      </c>
      <c r="FN297" s="331">
        <f t="shared" ref="FN297:FN298" si="484">AX297</f>
        <v>0</v>
      </c>
      <c r="FO297" s="331" t="e">
        <f t="shared" ref="FO297:FO298" si="485">FG297+FK297+FL297-FM297-FN297</f>
        <v>#DIV/0!</v>
      </c>
      <c r="FP297" s="331" t="e">
        <f t="shared" ref="FP297:FP298" si="486">EO297+EP297+EV297-FO297</f>
        <v>#DIV/0!</v>
      </c>
      <c r="FQ297" s="335" t="e">
        <f t="shared" ref="FQ297:FQ298" si="487">FP297+FL297</f>
        <v>#DIV/0!</v>
      </c>
      <c r="FS297" s="331" t="e">
        <f t="shared" ref="FS297:FS298" si="488">EO297+EP297+EV297</f>
        <v>#DIV/0!</v>
      </c>
      <c r="FT297" s="331" t="e">
        <f>IF($FB297="Activo",LOOKUP($FA297,'Datos Mes'!$A$87:$A$92,'Datos Mes'!$C$87:$C$92),0)*$EO297</f>
        <v>#DIV/0!</v>
      </c>
      <c r="FU297" s="331" t="e">
        <f>IF($FB297="Activo",'Datos Mes'!$B$31,0)*$EO297</f>
        <v>#DIV/0!</v>
      </c>
      <c r="FV297" s="331" t="e">
        <f>'Datos Mes'!$B$32*$EO297</f>
        <v>#DIV/0!</v>
      </c>
      <c r="FW297" s="331" t="e">
        <f>'Datos Mes'!$D$28*$EO297</f>
        <v>#DIV/0!</v>
      </c>
      <c r="FX297" s="331" t="e">
        <f t="shared" ref="FX297:FX298" si="489">SUM(FS297:FV297)</f>
        <v>#DIV/0!</v>
      </c>
      <c r="FY297" s="331" t="e">
        <f t="shared" si="447"/>
        <v>#DIV/0!</v>
      </c>
      <c r="FZ297" s="331" t="e">
        <f t="shared" si="448"/>
        <v>#DIV/0!</v>
      </c>
      <c r="GA297" s="331">
        <f>(AS297+'Datos Mes'!B$24)*30/12</f>
        <v>9035.326086956522</v>
      </c>
      <c r="GB297" s="331" t="e">
        <f t="shared" ref="GB297:GB298" si="490">FX297+SUM(FY297:GA297)</f>
        <v>#DIV/0!</v>
      </c>
      <c r="GC297" s="331" t="e">
        <f t="shared" ref="GC297:GC298" si="491">GB297/AQ297</f>
        <v>#DIV/0!</v>
      </c>
      <c r="GD297" s="333" t="e">
        <f t="shared" ref="GD297:GD298" si="492">GC297/AS297</f>
        <v>#DIV/0!</v>
      </c>
    </row>
    <row r="298" spans="1:186" s="329" customFormat="1" ht="15.75" customHeight="1">
      <c r="A298" s="421"/>
      <c r="B298" s="421"/>
      <c r="C298" s="311">
        <f t="shared" si="449"/>
        <v>0</v>
      </c>
      <c r="D298" s="429"/>
      <c r="E298" s="429"/>
      <c r="F298" s="429"/>
      <c r="G298" s="429"/>
      <c r="H298" s="429"/>
      <c r="I298" s="429"/>
      <c r="J298" s="429"/>
      <c r="K298" s="429"/>
      <c r="L298" s="429"/>
      <c r="M298" s="429"/>
      <c r="N298" s="429"/>
      <c r="O298" s="429"/>
      <c r="P298" s="429"/>
      <c r="Q298" s="429"/>
      <c r="R298" s="312"/>
      <c r="S298" s="430"/>
      <c r="T298" s="429"/>
      <c r="U298" s="429"/>
      <c r="V298" s="429"/>
      <c r="W298" s="429"/>
      <c r="X298" s="429"/>
      <c r="Y298" s="429"/>
      <c r="Z298" s="429"/>
      <c r="AA298" s="429"/>
      <c r="AB298" s="429"/>
      <c r="AC298" s="429"/>
      <c r="AD298" s="429"/>
      <c r="AE298" s="429"/>
      <c r="AF298" s="429"/>
      <c r="AG298" s="429"/>
      <c r="AH298" s="429"/>
      <c r="AI298" s="431"/>
      <c r="AJ298" s="328"/>
      <c r="AK298" s="314">
        <f t="shared" si="451"/>
        <v>0</v>
      </c>
      <c r="AL298" s="469">
        <f t="shared" si="452"/>
        <v>0</v>
      </c>
      <c r="AM298" s="469">
        <f t="shared" si="453"/>
        <v>0</v>
      </c>
      <c r="AN298" s="470">
        <f t="shared" si="454"/>
        <v>0</v>
      </c>
      <c r="AO298" s="469">
        <f t="shared" si="445"/>
        <v>0</v>
      </c>
      <c r="AP298" s="469">
        <f t="shared" si="446"/>
        <v>0</v>
      </c>
      <c r="AQ298" s="471">
        <f t="shared" si="455"/>
        <v>0</v>
      </c>
      <c r="AR298" s="472">
        <f t="shared" si="450"/>
        <v>0</v>
      </c>
      <c r="AS298" s="422"/>
      <c r="AT298" s="423">
        <f t="shared" si="456"/>
        <v>0</v>
      </c>
      <c r="AU298" s="422"/>
      <c r="AV298" s="315">
        <f t="shared" si="457"/>
        <v>0</v>
      </c>
      <c r="AW298" s="422"/>
      <c r="AX298" s="422"/>
      <c r="AY298" s="315">
        <f t="shared" si="458"/>
        <v>0</v>
      </c>
      <c r="AZ298" s="315">
        <f>(AQ298)*'Datos Mes'!$B$27+DB298</f>
        <v>0</v>
      </c>
      <c r="BA298" s="421"/>
      <c r="BB298" s="427"/>
      <c r="BC298" s="438"/>
      <c r="BF298" s="473"/>
      <c r="BG298" s="317">
        <f>(COUNTIF($D298:$AI298,"LL")+DL298)*(AS298-'Datos Mes'!$B$23)</f>
        <v>0</v>
      </c>
      <c r="BH298" s="474">
        <f t="shared" si="459"/>
        <v>0</v>
      </c>
      <c r="BI298" s="402"/>
      <c r="BJ298" s="403"/>
      <c r="BK298" s="403"/>
      <c r="BL298" s="403"/>
      <c r="BM298" s="403"/>
      <c r="BN298" s="403"/>
      <c r="BO298" s="403"/>
      <c r="BP298" s="403"/>
      <c r="BQ298" s="403"/>
      <c r="BR298" s="403"/>
      <c r="BS298" s="403"/>
      <c r="BT298" s="404"/>
      <c r="BU298" s="404"/>
      <c r="BV298" s="404"/>
      <c r="BW298" s="405"/>
      <c r="BX298" s="406"/>
      <c r="BY298" s="403"/>
      <c r="BZ298" s="403"/>
      <c r="CA298" s="407"/>
      <c r="CB298" s="407"/>
      <c r="CC298" s="408"/>
      <c r="CD298" s="408"/>
      <c r="CE298" s="408"/>
      <c r="CF298" s="408"/>
      <c r="CG298" s="408"/>
      <c r="CH298" s="407"/>
      <c r="CI298" s="407"/>
      <c r="CJ298" s="408"/>
      <c r="CK298" s="408"/>
      <c r="CL298" s="408"/>
      <c r="CM298" s="408"/>
      <c r="CN298" s="408"/>
      <c r="CO298" s="407"/>
      <c r="CP298" s="409"/>
      <c r="CQ298" s="410"/>
      <c r="CR298" s="411"/>
      <c r="CS298" s="410"/>
      <c r="CT298" s="410"/>
      <c r="CU298" s="410"/>
      <c r="CV298" s="410"/>
      <c r="CW298" s="410"/>
      <c r="CX298" s="404"/>
      <c r="CY298" s="404"/>
      <c r="CZ298" s="320">
        <f t="shared" si="460"/>
        <v>0</v>
      </c>
      <c r="DA298" s="321"/>
      <c r="DB298" s="414"/>
      <c r="DC298" s="322">
        <f t="shared" si="461"/>
        <v>0</v>
      </c>
      <c r="DD298" s="413"/>
      <c r="DE298" s="414"/>
      <c r="DF298" s="323">
        <f t="shared" si="462"/>
        <v>0</v>
      </c>
      <c r="DG298" s="323">
        <f t="shared" si="463"/>
        <v>0</v>
      </c>
      <c r="DH298" s="324">
        <f t="shared" si="464"/>
        <v>0</v>
      </c>
      <c r="DI298" s="325">
        <f t="shared" si="465"/>
        <v>0</v>
      </c>
      <c r="DJ298" s="177"/>
      <c r="DK298" s="315">
        <f t="shared" si="466"/>
        <v>0</v>
      </c>
      <c r="DL298" s="315">
        <f t="shared" si="467"/>
        <v>0</v>
      </c>
      <c r="DM298" s="315">
        <f t="shared" si="468"/>
        <v>0</v>
      </c>
      <c r="DN298" s="415"/>
      <c r="DO298" s="416"/>
      <c r="DP298" s="416"/>
      <c r="DQ298" s="416"/>
      <c r="DR298" s="417"/>
      <c r="DS298" s="416"/>
      <c r="DT298" s="416"/>
      <c r="DU298" s="416"/>
      <c r="DV298" s="418"/>
      <c r="DW298" s="416"/>
      <c r="DX298" s="416"/>
      <c r="DY298" s="419"/>
      <c r="DZ298" s="419"/>
      <c r="EA298" s="420"/>
      <c r="EB298" s="313"/>
      <c r="EC298" s="329" t="s">
        <v>133</v>
      </c>
      <c r="EF298" s="330">
        <f>'Datos Mes'!$B$23</f>
        <v>7000</v>
      </c>
      <c r="EG298" s="330">
        <f t="shared" si="469"/>
        <v>0</v>
      </c>
      <c r="EH298" s="330">
        <f t="shared" si="470"/>
        <v>0</v>
      </c>
      <c r="EI298" s="330" t="e">
        <f t="shared" si="471"/>
        <v>#DIV/0!</v>
      </c>
      <c r="EJ298" s="330" t="e">
        <f t="shared" si="472"/>
        <v>#DIV/0!</v>
      </c>
      <c r="EK298" s="330">
        <f t="shared" si="473"/>
        <v>0</v>
      </c>
      <c r="EL298" s="330">
        <f t="shared" si="474"/>
        <v>0</v>
      </c>
      <c r="EM298" s="330">
        <f t="shared" si="475"/>
        <v>0</v>
      </c>
      <c r="EN298" s="330">
        <f>'Datos Mes'!$B$24*AL298</f>
        <v>0</v>
      </c>
      <c r="EO298" s="330" t="e">
        <f>IF(SUM(EH298:EN298)&gt;'Datos Mes'!$B$21,'Datos Mes'!$B$21,SUM(EH298:EN298))</f>
        <v>#DIV/0!</v>
      </c>
      <c r="EP298" s="330" t="e">
        <f>IF(SUM(EH298:EN298)&gt;'Datos Mes'!$B$21,SUM(EH298:EN298)-EO298,0)</f>
        <v>#DIV/0!</v>
      </c>
      <c r="EQ298" s="330"/>
      <c r="ER298" s="330" t="e">
        <f>LOOKUP(EO298/AL298,'Datos Mes'!$B$75:$B$82,'Datos Mes'!$C$75:$C$82)*EQ298</f>
        <v>#DIV/0!</v>
      </c>
      <c r="ES298" s="330">
        <f>'Datos Mes'!$B$25*$AQ298</f>
        <v>0</v>
      </c>
      <c r="ET298" s="330">
        <f>'Datos Mes'!$B$26*$AQ298</f>
        <v>0</v>
      </c>
      <c r="EU298" s="330">
        <f t="shared" si="476"/>
        <v>0</v>
      </c>
      <c r="EV298" s="331" t="e">
        <f t="shared" si="477"/>
        <v>#DIV/0!</v>
      </c>
      <c r="EW298" s="455" t="s">
        <v>244</v>
      </c>
      <c r="EX298" s="457"/>
      <c r="EY298" s="331" t="e">
        <f>'Datos Mes'!$B$28*EO298</f>
        <v>#DIV/0!</v>
      </c>
      <c r="EZ298" s="331" t="e">
        <f>IF(EX298*'Datos Mes'!$B$19-EY298&gt;0,EX298*'Datos Mes'!$B$19-EY298,0)</f>
        <v>#DIV/0!</v>
      </c>
      <c r="FA298" s="456" t="s">
        <v>233</v>
      </c>
      <c r="FB298" s="455" t="s">
        <v>245</v>
      </c>
      <c r="FC298" s="333"/>
      <c r="FD298" s="331" t="e">
        <f t="shared" si="478"/>
        <v>#DIV/0!</v>
      </c>
      <c r="FE298" s="331" t="e">
        <f>IF(SUM(EH298:EN298)&gt;'Datos Mes'!$B$22,'Datos Mes'!$B$22,SUM(EH298:EN298))</f>
        <v>#DIV/0!</v>
      </c>
      <c r="FF298" s="331" t="e">
        <f>FE298*'Datos Mes'!$B$30</f>
        <v>#DIV/0!</v>
      </c>
      <c r="FG298" s="331" t="e">
        <f t="shared" si="479"/>
        <v>#DIV/0!</v>
      </c>
      <c r="FH298" s="331" t="e">
        <f t="shared" si="480"/>
        <v>#DIV/0!</v>
      </c>
      <c r="FI298" s="334" t="e">
        <f>LOOKUP(FH298,'Datos Mes'!$B$54:$B$69,'Datos Mes'!$C$54:$C$69)</f>
        <v>#DIV/0!</v>
      </c>
      <c r="FJ298" s="331" t="e">
        <f>LOOKUP(FH298,'Datos Mes'!$B$54:$B$69,'Datos Mes'!$E$54:$E$69)</f>
        <v>#DIV/0!</v>
      </c>
      <c r="FK298" s="331" t="e">
        <f t="shared" si="481"/>
        <v>#DIV/0!</v>
      </c>
      <c r="FL298" s="331">
        <f t="shared" si="482"/>
        <v>0</v>
      </c>
      <c r="FM298" s="331">
        <f t="shared" si="483"/>
        <v>0</v>
      </c>
      <c r="FN298" s="331">
        <f t="shared" si="484"/>
        <v>0</v>
      </c>
      <c r="FO298" s="331" t="e">
        <f t="shared" si="485"/>
        <v>#DIV/0!</v>
      </c>
      <c r="FP298" s="331" t="e">
        <f t="shared" si="486"/>
        <v>#DIV/0!</v>
      </c>
      <c r="FQ298" s="335" t="e">
        <f t="shared" si="487"/>
        <v>#DIV/0!</v>
      </c>
      <c r="FS298" s="331" t="e">
        <f t="shared" si="488"/>
        <v>#DIV/0!</v>
      </c>
      <c r="FT298" s="331" t="e">
        <f>IF($FB298="Activo",LOOKUP($FA298,'Datos Mes'!$A$87:$A$92,'Datos Mes'!$C$87:$C$92),0)*$EO298</f>
        <v>#DIV/0!</v>
      </c>
      <c r="FU298" s="331" t="e">
        <f>IF($FB298="Activo",'Datos Mes'!$B$31,0)*$EO298</f>
        <v>#DIV/0!</v>
      </c>
      <c r="FV298" s="331" t="e">
        <f>'Datos Mes'!$B$32*$EO298</f>
        <v>#DIV/0!</v>
      </c>
      <c r="FW298" s="331" t="e">
        <f>'Datos Mes'!$D$28*$EO298</f>
        <v>#DIV/0!</v>
      </c>
      <c r="FX298" s="331" t="e">
        <f t="shared" si="489"/>
        <v>#DIV/0!</v>
      </c>
      <c r="FY298" s="331" t="e">
        <f t="shared" si="447"/>
        <v>#DIV/0!</v>
      </c>
      <c r="FZ298" s="331" t="e">
        <f t="shared" si="448"/>
        <v>#DIV/0!</v>
      </c>
      <c r="GA298" s="331">
        <f>(AS298+'Datos Mes'!B$24)*30/12</f>
        <v>9035.326086956522</v>
      </c>
      <c r="GB298" s="331" t="e">
        <f t="shared" si="490"/>
        <v>#DIV/0!</v>
      </c>
      <c r="GC298" s="331" t="e">
        <f t="shared" si="491"/>
        <v>#DIV/0!</v>
      </c>
      <c r="GD298" s="333" t="e">
        <f t="shared" si="492"/>
        <v>#DIV/0!</v>
      </c>
    </row>
    <row r="299" spans="1:186" s="329" customFormat="1" ht="15.75" customHeight="1">
      <c r="A299" s="421"/>
      <c r="B299" s="421"/>
      <c r="C299" s="311">
        <f t="shared" si="449"/>
        <v>0</v>
      </c>
      <c r="D299" s="429"/>
      <c r="E299" s="429"/>
      <c r="F299" s="429"/>
      <c r="G299" s="429"/>
      <c r="H299" s="429"/>
      <c r="I299" s="429"/>
      <c r="J299" s="429"/>
      <c r="K299" s="429"/>
      <c r="L299" s="429"/>
      <c r="M299" s="429"/>
      <c r="N299" s="429"/>
      <c r="O299" s="429"/>
      <c r="P299" s="429"/>
      <c r="Q299" s="429"/>
      <c r="R299" s="312"/>
      <c r="S299" s="430"/>
      <c r="T299" s="429"/>
      <c r="U299" s="429"/>
      <c r="V299" s="429"/>
      <c r="W299" s="429"/>
      <c r="X299" s="429"/>
      <c r="Y299" s="429"/>
      <c r="Z299" s="429"/>
      <c r="AA299" s="429"/>
      <c r="AB299" s="429"/>
      <c r="AC299" s="429"/>
      <c r="AD299" s="429"/>
      <c r="AE299" s="429"/>
      <c r="AF299" s="429"/>
      <c r="AG299" s="429"/>
      <c r="AH299" s="429"/>
      <c r="AI299" s="431"/>
      <c r="AJ299" s="328"/>
      <c r="AK299" s="314">
        <f t="shared" ref="AK299:AK321" si="493">A299</f>
        <v>0</v>
      </c>
      <c r="AL299" s="469">
        <f t="shared" ref="AL299:AL321" si="494">COUNTIF(D299:AI299,"X")+COUNTIF(D299:AI299,"V")-C299</f>
        <v>0</v>
      </c>
      <c r="AM299" s="469">
        <f t="shared" ref="AM299:AM321" si="495">COUNTIF(D299:AK299,"S")</f>
        <v>0</v>
      </c>
      <c r="AN299" s="470">
        <f t="shared" ref="AN299:AN321" si="496">COUNTIF(D299:AI299,"D")</f>
        <v>0</v>
      </c>
      <c r="AO299" s="469">
        <f t="shared" si="445"/>
        <v>0</v>
      </c>
      <c r="AP299" s="469">
        <f t="shared" si="446"/>
        <v>0</v>
      </c>
      <c r="AQ299" s="471">
        <f t="shared" ref="AQ299:AQ321" si="497">COUNTIF(D299:AK299,"X")+COUNTIF(D299:AK299,"ll")-C299-COUNTIF(DN299:DX299,"S")-COUNTIF(DN299:DX299,"V")</f>
        <v>0</v>
      </c>
      <c r="AR299" s="472">
        <f t="shared" si="450"/>
        <v>0</v>
      </c>
      <c r="AS299" s="422"/>
      <c r="AT299" s="423">
        <f t="shared" ref="AT299:AT321" si="498">AS299/7.5*1.5*(CZ299-DA299)</f>
        <v>0</v>
      </c>
      <c r="AU299" s="422"/>
      <c r="AV299" s="315">
        <f t="shared" ref="AV299:AV321" si="499">AS299/7.5*AU299+C299*0.2*AS299</f>
        <v>0</v>
      </c>
      <c r="AW299" s="422"/>
      <c r="AX299" s="422"/>
      <c r="AY299" s="315">
        <f t="shared" ref="AY299:AY321" si="500">DI299</f>
        <v>0</v>
      </c>
      <c r="AZ299" s="315">
        <f>(AQ299)*'Datos Mes'!$B$27+DB299</f>
        <v>0</v>
      </c>
      <c r="BA299" s="421"/>
      <c r="BB299" s="427"/>
      <c r="BC299" s="438"/>
      <c r="BF299" s="473"/>
      <c r="BG299" s="317">
        <f>(COUNTIF($D299:$AI299,"LL")+DL299)*(AS299-'Datos Mes'!$B$23)</f>
        <v>0</v>
      </c>
      <c r="BH299" s="474">
        <f t="shared" ref="BH299:BH321" si="501">A299</f>
        <v>0</v>
      </c>
      <c r="BI299" s="402"/>
      <c r="BJ299" s="403"/>
      <c r="BK299" s="403"/>
      <c r="BL299" s="403"/>
      <c r="BM299" s="403"/>
      <c r="BN299" s="403"/>
      <c r="BO299" s="403"/>
      <c r="BP299" s="403"/>
      <c r="BQ299" s="403"/>
      <c r="BR299" s="403"/>
      <c r="BS299" s="403"/>
      <c r="BT299" s="404"/>
      <c r="BU299" s="404"/>
      <c r="BV299" s="404"/>
      <c r="BW299" s="405"/>
      <c r="BX299" s="406"/>
      <c r="BY299" s="403"/>
      <c r="BZ299" s="403"/>
      <c r="CA299" s="407"/>
      <c r="CB299" s="407"/>
      <c r="CC299" s="408"/>
      <c r="CD299" s="408"/>
      <c r="CE299" s="408"/>
      <c r="CF299" s="408"/>
      <c r="CG299" s="408"/>
      <c r="CH299" s="407"/>
      <c r="CI299" s="407"/>
      <c r="CJ299" s="408"/>
      <c r="CK299" s="408"/>
      <c r="CL299" s="408"/>
      <c r="CM299" s="408"/>
      <c r="CN299" s="408"/>
      <c r="CO299" s="407"/>
      <c r="CP299" s="409"/>
      <c r="CQ299" s="410"/>
      <c r="CR299" s="411"/>
      <c r="CS299" s="410"/>
      <c r="CT299" s="410"/>
      <c r="CU299" s="410"/>
      <c r="CV299" s="410"/>
      <c r="CW299" s="410"/>
      <c r="CX299" s="404"/>
      <c r="CY299" s="404"/>
      <c r="CZ299" s="320">
        <f t="shared" ref="CZ299:CZ321" si="502">SUM(BI299:CY299)</f>
        <v>0</v>
      </c>
      <c r="DA299" s="321"/>
      <c r="DB299" s="414"/>
      <c r="DC299" s="322">
        <f t="shared" ref="DC299:DC321" si="503">(64+$DC$10/8)*DD299</f>
        <v>0</v>
      </c>
      <c r="DD299" s="413"/>
      <c r="DE299" s="414"/>
      <c r="DF299" s="323">
        <f t="shared" ref="DF299:DF321" si="504">COUNTIF(D299:AI299,"LL")*$DF$10*1.2</f>
        <v>0</v>
      </c>
      <c r="DG299" s="323">
        <f t="shared" ref="DG299:DG321" si="505">DL299*$DF$10</f>
        <v>0</v>
      </c>
      <c r="DH299" s="324">
        <f t="shared" ref="DH299:DH321" si="506">AS299*DM299</f>
        <v>0</v>
      </c>
      <c r="DI299" s="325">
        <f t="shared" ref="DI299:DI321" si="507">+DC299+DE299+DF299+DG299+DH299</f>
        <v>0</v>
      </c>
      <c r="DJ299" s="177"/>
      <c r="DK299" s="315">
        <f t="shared" ref="DK299:DK321" si="508">DL299+COUNTIF(DN299:EA299,"F")+COUNTIF(DN299:EA299,"E")+COUNTIF(DN299:EA299,"P")+COUNTIF(DN299:EA299,"A")</f>
        <v>0</v>
      </c>
      <c r="DL299" s="315">
        <f t="shared" ref="DL299:DL321" si="509">COUNTIF(DN299:EA299,"LL")</f>
        <v>0</v>
      </c>
      <c r="DM299" s="315">
        <f t="shared" ref="DM299:DM321" si="510">COUNTIF(DN299:EA299,"X")</f>
        <v>0</v>
      </c>
      <c r="DN299" s="415"/>
      <c r="DO299" s="416"/>
      <c r="DP299" s="416"/>
      <c r="DQ299" s="416"/>
      <c r="DR299" s="417"/>
      <c r="DS299" s="416"/>
      <c r="DT299" s="416"/>
      <c r="DU299" s="416"/>
      <c r="DV299" s="418"/>
      <c r="DW299" s="416"/>
      <c r="DX299" s="416"/>
      <c r="DY299" s="419"/>
      <c r="DZ299" s="419"/>
      <c r="EA299" s="420"/>
      <c r="EB299" s="313"/>
      <c r="EC299" s="329" t="s">
        <v>133</v>
      </c>
      <c r="EF299" s="330">
        <f>'Datos Mes'!$B$23</f>
        <v>7000</v>
      </c>
      <c r="EG299" s="330">
        <f t="shared" ref="EG299:EG321" si="511">AS299</f>
        <v>0</v>
      </c>
      <c r="EH299" s="330">
        <f t="shared" ref="EH299:EH321" si="512">EG299*AL299</f>
        <v>0</v>
      </c>
      <c r="EI299" s="330" t="e">
        <f t="shared" ref="EI299:EI321" si="513">(EH299+EL299)/AO299*AM299</f>
        <v>#DIV/0!</v>
      </c>
      <c r="EJ299" s="330" t="e">
        <f t="shared" ref="EJ299:EJ321" si="514">(EH299+EI299+EK299)/AP299*AN299</f>
        <v>#DIV/0!</v>
      </c>
      <c r="EK299" s="330">
        <f t="shared" ref="EK299:EK321" si="515">AT299</f>
        <v>0</v>
      </c>
      <c r="EL299" s="330">
        <f t="shared" ref="EL299:EL321" si="516">-AV299</f>
        <v>0</v>
      </c>
      <c r="EM299" s="330">
        <f t="shared" ref="EM299:EM321" si="517">AY299</f>
        <v>0</v>
      </c>
      <c r="EN299" s="330">
        <f>'Datos Mes'!$B$24*AL299</f>
        <v>0</v>
      </c>
      <c r="EO299" s="330" t="e">
        <f>IF(SUM(EH299:EN299)&gt;'Datos Mes'!$B$21,'Datos Mes'!$B$21,SUM(EH299:EN299))</f>
        <v>#DIV/0!</v>
      </c>
      <c r="EP299" s="330" t="e">
        <f>IF(SUM(EH299:EN299)&gt;'Datos Mes'!$B$21,SUM(EH299:EN299)-EO299,0)</f>
        <v>#DIV/0!</v>
      </c>
      <c r="EQ299" s="330"/>
      <c r="ER299" s="330" t="e">
        <f>LOOKUP(EO299/AL299,'Datos Mes'!$B$75:$B$82,'Datos Mes'!$C$75:$C$82)*EQ299</f>
        <v>#DIV/0!</v>
      </c>
      <c r="ES299" s="330">
        <f>'Datos Mes'!$B$25*$AQ299</f>
        <v>0</v>
      </c>
      <c r="ET299" s="330">
        <f>'Datos Mes'!$B$26*$AQ299</f>
        <v>0</v>
      </c>
      <c r="EU299" s="330">
        <f t="shared" ref="EU299:EU321" si="518">AZ299</f>
        <v>0</v>
      </c>
      <c r="EV299" s="331" t="e">
        <f t="shared" ref="EV299:EV321" si="519">ER299+ES299+ET299+EU299</f>
        <v>#DIV/0!</v>
      </c>
      <c r="EW299" s="455" t="s">
        <v>244</v>
      </c>
      <c r="EX299" s="457"/>
      <c r="EY299" s="331" t="e">
        <f>'Datos Mes'!$B$28*EO299</f>
        <v>#DIV/0!</v>
      </c>
      <c r="EZ299" s="331" t="e">
        <f>IF(EX299*'Datos Mes'!$B$19-EY299&gt;0,EX299*'Datos Mes'!$B$19-EY299,0)</f>
        <v>#DIV/0!</v>
      </c>
      <c r="FA299" s="456" t="s">
        <v>233</v>
      </c>
      <c r="FB299" s="455" t="s">
        <v>245</v>
      </c>
      <c r="FC299" s="333"/>
      <c r="FD299" s="331" t="e">
        <f t="shared" ref="FD299:FD321" si="520">FC299*EO299</f>
        <v>#DIV/0!</v>
      </c>
      <c r="FE299" s="331" t="e">
        <f>IF(SUM(EH299:EN299)&gt;'Datos Mes'!$B$22,'Datos Mes'!$B$22,SUM(EH299:EN299))</f>
        <v>#DIV/0!</v>
      </c>
      <c r="FF299" s="331" t="e">
        <f>FE299*'Datos Mes'!$B$30</f>
        <v>#DIV/0!</v>
      </c>
      <c r="FG299" s="331" t="e">
        <f t="shared" ref="FG299:FG321" si="521">EY299+FD299+EZ299</f>
        <v>#DIV/0!</v>
      </c>
      <c r="FH299" s="331" t="e">
        <f t="shared" ref="FH299:FH321" si="522">EO299+EP299-FG299</f>
        <v>#DIV/0!</v>
      </c>
      <c r="FI299" s="334" t="e">
        <f>LOOKUP(FH299,'Datos Mes'!$B$54:$B$69,'Datos Mes'!$C$54:$C$69)</f>
        <v>#DIV/0!</v>
      </c>
      <c r="FJ299" s="331" t="e">
        <f>LOOKUP(FH299,'Datos Mes'!$B$54:$B$69,'Datos Mes'!$E$54:$E$69)</f>
        <v>#DIV/0!</v>
      </c>
      <c r="FK299" s="331" t="e">
        <f t="shared" ref="FK299:FK321" si="523">FH299*FI299-FJ299</f>
        <v>#DIV/0!</v>
      </c>
      <c r="FL299" s="331">
        <f t="shared" ref="FL299:FL321" si="524">R299</f>
        <v>0</v>
      </c>
      <c r="FM299" s="331">
        <f t="shared" ref="FM299:FM321" si="525">AW299</f>
        <v>0</v>
      </c>
      <c r="FN299" s="331">
        <f t="shared" ref="FN299:FN321" si="526">AX299</f>
        <v>0</v>
      </c>
      <c r="FO299" s="331" t="e">
        <f t="shared" ref="FO299:FO321" si="527">FG299+FK299+FL299-FM299-FN299</f>
        <v>#DIV/0!</v>
      </c>
      <c r="FP299" s="331" t="e">
        <f t="shared" ref="FP299:FP321" si="528">EO299+EP299+EV299-FO299</f>
        <v>#DIV/0!</v>
      </c>
      <c r="FQ299" s="335" t="e">
        <f t="shared" ref="FQ299:FQ321" si="529">FP299+FL299</f>
        <v>#DIV/0!</v>
      </c>
      <c r="FS299" s="331" t="e">
        <f t="shared" ref="FS299:FS321" si="530">EO299+EP299+EV299</f>
        <v>#DIV/0!</v>
      </c>
      <c r="FT299" s="331" t="e">
        <f>IF($FB299="Activo",LOOKUP($FA299,'Datos Mes'!$A$87:$A$92,'Datos Mes'!$C$87:$C$92),0)*$EO299</f>
        <v>#DIV/0!</v>
      </c>
      <c r="FU299" s="331" t="e">
        <f>IF($FB299="Activo",'Datos Mes'!$B$31,0)*$EO299</f>
        <v>#DIV/0!</v>
      </c>
      <c r="FV299" s="331" t="e">
        <f>'Datos Mes'!$B$32*$EO299</f>
        <v>#DIV/0!</v>
      </c>
      <c r="FW299" s="331" t="e">
        <f>'Datos Mes'!$D$28*$EO299</f>
        <v>#DIV/0!</v>
      </c>
      <c r="FX299" s="331" t="e">
        <f t="shared" ref="FX299:FX321" si="531">SUM(FS299:FV299)</f>
        <v>#DIV/0!</v>
      </c>
      <c r="FY299" s="331" t="e">
        <f t="shared" si="447"/>
        <v>#DIV/0!</v>
      </c>
      <c r="FZ299" s="331" t="e">
        <f t="shared" si="448"/>
        <v>#DIV/0!</v>
      </c>
      <c r="GA299" s="331">
        <f>(AS299+'Datos Mes'!B$24)*30/12</f>
        <v>9035.326086956522</v>
      </c>
      <c r="GB299" s="331" t="e">
        <f t="shared" ref="GB299:GB321" si="532">FX299+SUM(FY299:GA299)</f>
        <v>#DIV/0!</v>
      </c>
      <c r="GC299" s="331" t="e">
        <f t="shared" ref="GC299:GC321" si="533">GB299/AQ299</f>
        <v>#DIV/0!</v>
      </c>
      <c r="GD299" s="333" t="e">
        <f t="shared" ref="GD299:GD321" si="534">GC299/AS299</f>
        <v>#DIV/0!</v>
      </c>
    </row>
    <row r="300" spans="1:186" s="329" customFormat="1" ht="15.75" customHeight="1">
      <c r="A300" s="421"/>
      <c r="B300" s="421"/>
      <c r="C300" s="311">
        <f t="shared" si="449"/>
        <v>0</v>
      </c>
      <c r="D300" s="429"/>
      <c r="E300" s="429"/>
      <c r="F300" s="429"/>
      <c r="G300" s="429"/>
      <c r="H300" s="429"/>
      <c r="I300" s="429"/>
      <c r="J300" s="429"/>
      <c r="K300" s="429"/>
      <c r="L300" s="429"/>
      <c r="M300" s="429"/>
      <c r="N300" s="429"/>
      <c r="O300" s="429"/>
      <c r="P300" s="429"/>
      <c r="Q300" s="429"/>
      <c r="R300" s="312"/>
      <c r="S300" s="430"/>
      <c r="T300" s="429"/>
      <c r="U300" s="429"/>
      <c r="V300" s="429"/>
      <c r="W300" s="429"/>
      <c r="X300" s="429"/>
      <c r="Y300" s="429"/>
      <c r="Z300" s="429"/>
      <c r="AA300" s="429"/>
      <c r="AB300" s="429"/>
      <c r="AC300" s="429"/>
      <c r="AD300" s="429"/>
      <c r="AE300" s="429"/>
      <c r="AF300" s="429"/>
      <c r="AG300" s="429"/>
      <c r="AH300" s="429"/>
      <c r="AI300" s="431"/>
      <c r="AJ300" s="328"/>
      <c r="AK300" s="314">
        <f t="shared" si="493"/>
        <v>0</v>
      </c>
      <c r="AL300" s="469">
        <f t="shared" si="494"/>
        <v>0</v>
      </c>
      <c r="AM300" s="469">
        <f t="shared" si="495"/>
        <v>0</v>
      </c>
      <c r="AN300" s="470">
        <f t="shared" si="496"/>
        <v>0</v>
      </c>
      <c r="AO300" s="469">
        <f t="shared" si="445"/>
        <v>0</v>
      </c>
      <c r="AP300" s="469">
        <f t="shared" si="446"/>
        <v>0</v>
      </c>
      <c r="AQ300" s="471">
        <f t="shared" si="497"/>
        <v>0</v>
      </c>
      <c r="AR300" s="472">
        <f t="shared" si="450"/>
        <v>0</v>
      </c>
      <c r="AS300" s="422"/>
      <c r="AT300" s="423">
        <f t="shared" si="498"/>
        <v>0</v>
      </c>
      <c r="AU300" s="422"/>
      <c r="AV300" s="315">
        <f t="shared" si="499"/>
        <v>0</v>
      </c>
      <c r="AW300" s="422"/>
      <c r="AX300" s="422"/>
      <c r="AY300" s="315">
        <f t="shared" si="500"/>
        <v>0</v>
      </c>
      <c r="AZ300" s="315">
        <f>(AQ300)*'Datos Mes'!$B$27+DB300</f>
        <v>0</v>
      </c>
      <c r="BA300" s="421"/>
      <c r="BB300" s="427"/>
      <c r="BC300" s="438"/>
      <c r="BF300" s="473"/>
      <c r="BG300" s="317">
        <f>(COUNTIF($D300:$AI300,"LL")+DL300)*(AS300-'Datos Mes'!$B$23)</f>
        <v>0</v>
      </c>
      <c r="BH300" s="474">
        <f t="shared" si="501"/>
        <v>0</v>
      </c>
      <c r="BI300" s="402"/>
      <c r="BJ300" s="403"/>
      <c r="BK300" s="403"/>
      <c r="BL300" s="403"/>
      <c r="BM300" s="403"/>
      <c r="BN300" s="403"/>
      <c r="BO300" s="403"/>
      <c r="BP300" s="403"/>
      <c r="BQ300" s="403"/>
      <c r="BR300" s="403"/>
      <c r="BS300" s="403"/>
      <c r="BT300" s="404"/>
      <c r="BU300" s="404"/>
      <c r="BV300" s="404"/>
      <c r="BW300" s="405"/>
      <c r="BX300" s="406"/>
      <c r="BY300" s="403"/>
      <c r="BZ300" s="403"/>
      <c r="CA300" s="407"/>
      <c r="CB300" s="407"/>
      <c r="CC300" s="408"/>
      <c r="CD300" s="408"/>
      <c r="CE300" s="408"/>
      <c r="CF300" s="408"/>
      <c r="CG300" s="408"/>
      <c r="CH300" s="407"/>
      <c r="CI300" s="407"/>
      <c r="CJ300" s="408"/>
      <c r="CK300" s="408"/>
      <c r="CL300" s="408"/>
      <c r="CM300" s="408"/>
      <c r="CN300" s="408"/>
      <c r="CO300" s="407"/>
      <c r="CP300" s="409"/>
      <c r="CQ300" s="410"/>
      <c r="CR300" s="411"/>
      <c r="CS300" s="410"/>
      <c r="CT300" s="410"/>
      <c r="CU300" s="410"/>
      <c r="CV300" s="410"/>
      <c r="CW300" s="410"/>
      <c r="CX300" s="404"/>
      <c r="CY300" s="404"/>
      <c r="CZ300" s="320">
        <f t="shared" si="502"/>
        <v>0</v>
      </c>
      <c r="DA300" s="321"/>
      <c r="DB300" s="414"/>
      <c r="DC300" s="322">
        <f t="shared" si="503"/>
        <v>0</v>
      </c>
      <c r="DD300" s="413"/>
      <c r="DE300" s="414"/>
      <c r="DF300" s="323">
        <f t="shared" si="504"/>
        <v>0</v>
      </c>
      <c r="DG300" s="323">
        <f t="shared" si="505"/>
        <v>0</v>
      </c>
      <c r="DH300" s="324">
        <f t="shared" si="506"/>
        <v>0</v>
      </c>
      <c r="DI300" s="325">
        <f t="shared" si="507"/>
        <v>0</v>
      </c>
      <c r="DJ300" s="177"/>
      <c r="DK300" s="315">
        <f t="shared" si="508"/>
        <v>0</v>
      </c>
      <c r="DL300" s="315">
        <f t="shared" si="509"/>
        <v>0</v>
      </c>
      <c r="DM300" s="315">
        <f t="shared" si="510"/>
        <v>0</v>
      </c>
      <c r="DN300" s="415"/>
      <c r="DO300" s="416"/>
      <c r="DP300" s="416"/>
      <c r="DQ300" s="416"/>
      <c r="DR300" s="417"/>
      <c r="DS300" s="416"/>
      <c r="DT300" s="416"/>
      <c r="DU300" s="416"/>
      <c r="DV300" s="418"/>
      <c r="DW300" s="416"/>
      <c r="DX300" s="416"/>
      <c r="DY300" s="419"/>
      <c r="DZ300" s="419"/>
      <c r="EA300" s="420"/>
      <c r="EB300" s="313"/>
      <c r="EC300" s="329" t="s">
        <v>133</v>
      </c>
      <c r="EF300" s="330">
        <f>'Datos Mes'!$B$23</f>
        <v>7000</v>
      </c>
      <c r="EG300" s="330">
        <f t="shared" si="511"/>
        <v>0</v>
      </c>
      <c r="EH300" s="330">
        <f t="shared" si="512"/>
        <v>0</v>
      </c>
      <c r="EI300" s="330" t="e">
        <f t="shared" si="513"/>
        <v>#DIV/0!</v>
      </c>
      <c r="EJ300" s="330" t="e">
        <f t="shared" si="514"/>
        <v>#DIV/0!</v>
      </c>
      <c r="EK300" s="330">
        <f t="shared" si="515"/>
        <v>0</v>
      </c>
      <c r="EL300" s="330">
        <f t="shared" si="516"/>
        <v>0</v>
      </c>
      <c r="EM300" s="330">
        <f t="shared" si="517"/>
        <v>0</v>
      </c>
      <c r="EN300" s="330">
        <f>'Datos Mes'!$B$24*AL300</f>
        <v>0</v>
      </c>
      <c r="EO300" s="330" t="e">
        <f>IF(SUM(EH300:EN300)&gt;'Datos Mes'!$B$21,'Datos Mes'!$B$21,SUM(EH300:EN300))</f>
        <v>#DIV/0!</v>
      </c>
      <c r="EP300" s="330" t="e">
        <f>IF(SUM(EH300:EN300)&gt;'Datos Mes'!$B$21,SUM(EH300:EN300)-EO300,0)</f>
        <v>#DIV/0!</v>
      </c>
      <c r="EQ300" s="330"/>
      <c r="ER300" s="330" t="e">
        <f>LOOKUP(EO300/AL300,'Datos Mes'!$B$75:$B$82,'Datos Mes'!$C$75:$C$82)*EQ300</f>
        <v>#DIV/0!</v>
      </c>
      <c r="ES300" s="330">
        <f>'Datos Mes'!$B$25*$AQ300</f>
        <v>0</v>
      </c>
      <c r="ET300" s="330">
        <f>'Datos Mes'!$B$26*$AQ300</f>
        <v>0</v>
      </c>
      <c r="EU300" s="330">
        <f t="shared" si="518"/>
        <v>0</v>
      </c>
      <c r="EV300" s="331" t="e">
        <f t="shared" si="519"/>
        <v>#DIV/0!</v>
      </c>
      <c r="EW300" s="455" t="s">
        <v>244</v>
      </c>
      <c r="EX300" s="457"/>
      <c r="EY300" s="331" t="e">
        <f>'Datos Mes'!$B$28*EO300</f>
        <v>#DIV/0!</v>
      </c>
      <c r="EZ300" s="331" t="e">
        <f>IF(EX300*'Datos Mes'!$B$19-EY300&gt;0,EX300*'Datos Mes'!$B$19-EY300,0)</f>
        <v>#DIV/0!</v>
      </c>
      <c r="FA300" s="456" t="s">
        <v>233</v>
      </c>
      <c r="FB300" s="455" t="s">
        <v>245</v>
      </c>
      <c r="FC300" s="333"/>
      <c r="FD300" s="331" t="e">
        <f t="shared" si="520"/>
        <v>#DIV/0!</v>
      </c>
      <c r="FE300" s="331" t="e">
        <f>IF(SUM(EH300:EN300)&gt;'Datos Mes'!$B$22,'Datos Mes'!$B$22,SUM(EH300:EN300))</f>
        <v>#DIV/0!</v>
      </c>
      <c r="FF300" s="331" t="e">
        <f>FE300*'Datos Mes'!$B$30</f>
        <v>#DIV/0!</v>
      </c>
      <c r="FG300" s="331" t="e">
        <f t="shared" si="521"/>
        <v>#DIV/0!</v>
      </c>
      <c r="FH300" s="331" t="e">
        <f t="shared" si="522"/>
        <v>#DIV/0!</v>
      </c>
      <c r="FI300" s="334" t="e">
        <f>LOOKUP(FH300,'Datos Mes'!$B$54:$B$69,'Datos Mes'!$C$54:$C$69)</f>
        <v>#DIV/0!</v>
      </c>
      <c r="FJ300" s="331" t="e">
        <f>LOOKUP(FH300,'Datos Mes'!$B$54:$B$69,'Datos Mes'!$E$54:$E$69)</f>
        <v>#DIV/0!</v>
      </c>
      <c r="FK300" s="331" t="e">
        <f t="shared" si="523"/>
        <v>#DIV/0!</v>
      </c>
      <c r="FL300" s="331">
        <f t="shared" si="524"/>
        <v>0</v>
      </c>
      <c r="FM300" s="331">
        <f t="shared" si="525"/>
        <v>0</v>
      </c>
      <c r="FN300" s="331">
        <f t="shared" si="526"/>
        <v>0</v>
      </c>
      <c r="FO300" s="331" t="e">
        <f t="shared" si="527"/>
        <v>#DIV/0!</v>
      </c>
      <c r="FP300" s="331" t="e">
        <f t="shared" si="528"/>
        <v>#DIV/0!</v>
      </c>
      <c r="FQ300" s="335" t="e">
        <f t="shared" si="529"/>
        <v>#DIV/0!</v>
      </c>
      <c r="FS300" s="331" t="e">
        <f t="shared" si="530"/>
        <v>#DIV/0!</v>
      </c>
      <c r="FT300" s="331" t="e">
        <f>IF($FB300="Activo",LOOKUP($FA300,'Datos Mes'!$A$87:$A$92,'Datos Mes'!$C$87:$C$92),0)*$EO300</f>
        <v>#DIV/0!</v>
      </c>
      <c r="FU300" s="331" t="e">
        <f>IF($FB300="Activo",'Datos Mes'!$B$31,0)*$EO300</f>
        <v>#DIV/0!</v>
      </c>
      <c r="FV300" s="331" t="e">
        <f>'Datos Mes'!$B$32*$EO300</f>
        <v>#DIV/0!</v>
      </c>
      <c r="FW300" s="331" t="e">
        <f>'Datos Mes'!$D$28*$EO300</f>
        <v>#DIV/0!</v>
      </c>
      <c r="FX300" s="331" t="e">
        <f t="shared" si="531"/>
        <v>#DIV/0!</v>
      </c>
      <c r="FY300" s="331" t="e">
        <f t="shared" si="447"/>
        <v>#DIV/0!</v>
      </c>
      <c r="FZ300" s="331" t="e">
        <f t="shared" si="448"/>
        <v>#DIV/0!</v>
      </c>
      <c r="GA300" s="331">
        <f>(AS300+'Datos Mes'!B$24)*30/12</f>
        <v>9035.326086956522</v>
      </c>
      <c r="GB300" s="331" t="e">
        <f t="shared" si="532"/>
        <v>#DIV/0!</v>
      </c>
      <c r="GC300" s="331" t="e">
        <f t="shared" si="533"/>
        <v>#DIV/0!</v>
      </c>
      <c r="GD300" s="333" t="e">
        <f t="shared" si="534"/>
        <v>#DIV/0!</v>
      </c>
    </row>
    <row r="301" spans="1:186" s="329" customFormat="1" ht="15.75" customHeight="1">
      <c r="A301" s="421"/>
      <c r="B301" s="421"/>
      <c r="C301" s="311">
        <f t="shared" si="449"/>
        <v>0</v>
      </c>
      <c r="D301" s="429"/>
      <c r="E301" s="429"/>
      <c r="F301" s="429"/>
      <c r="G301" s="429"/>
      <c r="H301" s="429"/>
      <c r="I301" s="429"/>
      <c r="J301" s="429"/>
      <c r="K301" s="429"/>
      <c r="L301" s="429"/>
      <c r="M301" s="429"/>
      <c r="N301" s="429"/>
      <c r="O301" s="429"/>
      <c r="P301" s="429"/>
      <c r="Q301" s="429"/>
      <c r="R301" s="312"/>
      <c r="S301" s="430"/>
      <c r="T301" s="429"/>
      <c r="U301" s="429"/>
      <c r="V301" s="429"/>
      <c r="W301" s="429"/>
      <c r="X301" s="429"/>
      <c r="Y301" s="429"/>
      <c r="Z301" s="429"/>
      <c r="AA301" s="429"/>
      <c r="AB301" s="429"/>
      <c r="AC301" s="429"/>
      <c r="AD301" s="429"/>
      <c r="AE301" s="429"/>
      <c r="AF301" s="429"/>
      <c r="AG301" s="429"/>
      <c r="AH301" s="429"/>
      <c r="AI301" s="431"/>
      <c r="AJ301" s="328"/>
      <c r="AK301" s="314">
        <f t="shared" si="493"/>
        <v>0</v>
      </c>
      <c r="AL301" s="469">
        <f t="shared" si="494"/>
        <v>0</v>
      </c>
      <c r="AM301" s="469">
        <f t="shared" si="495"/>
        <v>0</v>
      </c>
      <c r="AN301" s="470">
        <f t="shared" si="496"/>
        <v>0</v>
      </c>
      <c r="AO301" s="469">
        <f t="shared" si="445"/>
        <v>0</v>
      </c>
      <c r="AP301" s="469">
        <f t="shared" si="446"/>
        <v>0</v>
      </c>
      <c r="AQ301" s="471">
        <f t="shared" si="497"/>
        <v>0</v>
      </c>
      <c r="AR301" s="472">
        <f t="shared" si="450"/>
        <v>0</v>
      </c>
      <c r="AS301" s="422"/>
      <c r="AT301" s="423">
        <f t="shared" si="498"/>
        <v>0</v>
      </c>
      <c r="AU301" s="422"/>
      <c r="AV301" s="315">
        <f t="shared" si="499"/>
        <v>0</v>
      </c>
      <c r="AW301" s="422"/>
      <c r="AX301" s="422"/>
      <c r="AY301" s="315">
        <f t="shared" si="500"/>
        <v>0</v>
      </c>
      <c r="AZ301" s="315">
        <f>(AQ301)*'Datos Mes'!$B$27+DB301</f>
        <v>0</v>
      </c>
      <c r="BA301" s="421"/>
      <c r="BB301" s="427"/>
      <c r="BC301" s="438"/>
      <c r="BF301" s="473"/>
      <c r="BG301" s="317">
        <f>(COUNTIF($D301:$AI301,"LL")+DL301)*(AS301-'Datos Mes'!$B$23)</f>
        <v>0</v>
      </c>
      <c r="BH301" s="474">
        <f t="shared" si="501"/>
        <v>0</v>
      </c>
      <c r="BI301" s="402"/>
      <c r="BJ301" s="403"/>
      <c r="BK301" s="403"/>
      <c r="BL301" s="403"/>
      <c r="BM301" s="403"/>
      <c r="BN301" s="403"/>
      <c r="BO301" s="403"/>
      <c r="BP301" s="403"/>
      <c r="BQ301" s="403"/>
      <c r="BR301" s="403"/>
      <c r="BS301" s="403"/>
      <c r="BT301" s="404"/>
      <c r="BU301" s="404"/>
      <c r="BV301" s="404"/>
      <c r="BW301" s="405"/>
      <c r="BX301" s="406"/>
      <c r="BY301" s="403"/>
      <c r="BZ301" s="403"/>
      <c r="CA301" s="407"/>
      <c r="CB301" s="407"/>
      <c r="CC301" s="408"/>
      <c r="CD301" s="408"/>
      <c r="CE301" s="408"/>
      <c r="CF301" s="408"/>
      <c r="CG301" s="408"/>
      <c r="CH301" s="407"/>
      <c r="CI301" s="407"/>
      <c r="CJ301" s="408"/>
      <c r="CK301" s="408"/>
      <c r="CL301" s="408"/>
      <c r="CM301" s="408"/>
      <c r="CN301" s="408"/>
      <c r="CO301" s="407"/>
      <c r="CP301" s="409"/>
      <c r="CQ301" s="410"/>
      <c r="CR301" s="411"/>
      <c r="CS301" s="410"/>
      <c r="CT301" s="410"/>
      <c r="CU301" s="410"/>
      <c r="CV301" s="410"/>
      <c r="CW301" s="410"/>
      <c r="CX301" s="404"/>
      <c r="CY301" s="404"/>
      <c r="CZ301" s="320">
        <f t="shared" si="502"/>
        <v>0</v>
      </c>
      <c r="DA301" s="321"/>
      <c r="DB301" s="414"/>
      <c r="DC301" s="322">
        <f t="shared" si="503"/>
        <v>0</v>
      </c>
      <c r="DD301" s="413"/>
      <c r="DE301" s="414"/>
      <c r="DF301" s="323">
        <f t="shared" si="504"/>
        <v>0</v>
      </c>
      <c r="DG301" s="323">
        <f t="shared" si="505"/>
        <v>0</v>
      </c>
      <c r="DH301" s="324">
        <f t="shared" si="506"/>
        <v>0</v>
      </c>
      <c r="DI301" s="325">
        <f t="shared" si="507"/>
        <v>0</v>
      </c>
      <c r="DJ301" s="177"/>
      <c r="DK301" s="315">
        <f t="shared" si="508"/>
        <v>0</v>
      </c>
      <c r="DL301" s="315">
        <f t="shared" si="509"/>
        <v>0</v>
      </c>
      <c r="DM301" s="315">
        <f t="shared" si="510"/>
        <v>0</v>
      </c>
      <c r="DN301" s="415"/>
      <c r="DO301" s="416"/>
      <c r="DP301" s="416"/>
      <c r="DQ301" s="416"/>
      <c r="DR301" s="417"/>
      <c r="DS301" s="416"/>
      <c r="DT301" s="416"/>
      <c r="DU301" s="416"/>
      <c r="DV301" s="418"/>
      <c r="DW301" s="416"/>
      <c r="DX301" s="416"/>
      <c r="DY301" s="419"/>
      <c r="DZ301" s="419"/>
      <c r="EA301" s="420"/>
      <c r="EB301" s="313"/>
      <c r="EC301" s="329" t="s">
        <v>133</v>
      </c>
      <c r="EF301" s="330">
        <f>'Datos Mes'!$B$23</f>
        <v>7000</v>
      </c>
      <c r="EG301" s="330">
        <f t="shared" si="511"/>
        <v>0</v>
      </c>
      <c r="EH301" s="330">
        <f t="shared" si="512"/>
        <v>0</v>
      </c>
      <c r="EI301" s="330" t="e">
        <f t="shared" si="513"/>
        <v>#DIV/0!</v>
      </c>
      <c r="EJ301" s="330" t="e">
        <f t="shared" si="514"/>
        <v>#DIV/0!</v>
      </c>
      <c r="EK301" s="330">
        <f t="shared" si="515"/>
        <v>0</v>
      </c>
      <c r="EL301" s="330">
        <f t="shared" si="516"/>
        <v>0</v>
      </c>
      <c r="EM301" s="330">
        <f t="shared" si="517"/>
        <v>0</v>
      </c>
      <c r="EN301" s="330">
        <f>'Datos Mes'!$B$24*AL301</f>
        <v>0</v>
      </c>
      <c r="EO301" s="330" t="e">
        <f>IF(SUM(EH301:EN301)&gt;'Datos Mes'!$B$21,'Datos Mes'!$B$21,SUM(EH301:EN301))</f>
        <v>#DIV/0!</v>
      </c>
      <c r="EP301" s="330" t="e">
        <f>IF(SUM(EH301:EN301)&gt;'Datos Mes'!$B$21,SUM(EH301:EN301)-EO301,0)</f>
        <v>#DIV/0!</v>
      </c>
      <c r="EQ301" s="330"/>
      <c r="ER301" s="330" t="e">
        <f>LOOKUP(EO301/AL301,'Datos Mes'!$B$75:$B$82,'Datos Mes'!$C$75:$C$82)*EQ301</f>
        <v>#DIV/0!</v>
      </c>
      <c r="ES301" s="330">
        <f>'Datos Mes'!$B$25*$AQ301</f>
        <v>0</v>
      </c>
      <c r="ET301" s="330">
        <f>'Datos Mes'!$B$26*$AQ301</f>
        <v>0</v>
      </c>
      <c r="EU301" s="330">
        <f t="shared" si="518"/>
        <v>0</v>
      </c>
      <c r="EV301" s="331" t="e">
        <f t="shared" si="519"/>
        <v>#DIV/0!</v>
      </c>
      <c r="EW301" s="455" t="s">
        <v>244</v>
      </c>
      <c r="EX301" s="457"/>
      <c r="EY301" s="331" t="e">
        <f>'Datos Mes'!$B$28*EO301</f>
        <v>#DIV/0!</v>
      </c>
      <c r="EZ301" s="331" t="e">
        <f>IF(EX301*'Datos Mes'!$B$19-EY301&gt;0,EX301*'Datos Mes'!$B$19-EY301,0)</f>
        <v>#DIV/0!</v>
      </c>
      <c r="FA301" s="456" t="s">
        <v>233</v>
      </c>
      <c r="FB301" s="455" t="s">
        <v>245</v>
      </c>
      <c r="FC301" s="333"/>
      <c r="FD301" s="331" t="e">
        <f t="shared" si="520"/>
        <v>#DIV/0!</v>
      </c>
      <c r="FE301" s="331" t="e">
        <f>IF(SUM(EH301:EN301)&gt;'Datos Mes'!$B$22,'Datos Mes'!$B$22,SUM(EH301:EN301))</f>
        <v>#DIV/0!</v>
      </c>
      <c r="FF301" s="331" t="e">
        <f>FE301*'Datos Mes'!$B$30</f>
        <v>#DIV/0!</v>
      </c>
      <c r="FG301" s="331" t="e">
        <f t="shared" si="521"/>
        <v>#DIV/0!</v>
      </c>
      <c r="FH301" s="331" t="e">
        <f t="shared" si="522"/>
        <v>#DIV/0!</v>
      </c>
      <c r="FI301" s="334" t="e">
        <f>LOOKUP(FH301,'Datos Mes'!$B$54:$B$69,'Datos Mes'!$C$54:$C$69)</f>
        <v>#DIV/0!</v>
      </c>
      <c r="FJ301" s="331" t="e">
        <f>LOOKUP(FH301,'Datos Mes'!$B$54:$B$69,'Datos Mes'!$E$54:$E$69)</f>
        <v>#DIV/0!</v>
      </c>
      <c r="FK301" s="331" t="e">
        <f t="shared" si="523"/>
        <v>#DIV/0!</v>
      </c>
      <c r="FL301" s="331">
        <f t="shared" si="524"/>
        <v>0</v>
      </c>
      <c r="FM301" s="331">
        <f t="shared" si="525"/>
        <v>0</v>
      </c>
      <c r="FN301" s="331">
        <f t="shared" si="526"/>
        <v>0</v>
      </c>
      <c r="FO301" s="331" t="e">
        <f t="shared" si="527"/>
        <v>#DIV/0!</v>
      </c>
      <c r="FP301" s="331" t="e">
        <f t="shared" si="528"/>
        <v>#DIV/0!</v>
      </c>
      <c r="FQ301" s="335" t="e">
        <f t="shared" si="529"/>
        <v>#DIV/0!</v>
      </c>
      <c r="FS301" s="331" t="e">
        <f t="shared" si="530"/>
        <v>#DIV/0!</v>
      </c>
      <c r="FT301" s="331" t="e">
        <f>IF($FB301="Activo",LOOKUP($FA301,'Datos Mes'!$A$87:$A$92,'Datos Mes'!$C$87:$C$92),0)*$EO301</f>
        <v>#DIV/0!</v>
      </c>
      <c r="FU301" s="331" t="e">
        <f>IF($FB301="Activo",'Datos Mes'!$B$31,0)*$EO301</f>
        <v>#DIV/0!</v>
      </c>
      <c r="FV301" s="331" t="e">
        <f>'Datos Mes'!$B$32*$EO301</f>
        <v>#DIV/0!</v>
      </c>
      <c r="FW301" s="331" t="e">
        <f>'Datos Mes'!$D$28*$EO301</f>
        <v>#DIV/0!</v>
      </c>
      <c r="FX301" s="331" t="e">
        <f t="shared" si="531"/>
        <v>#DIV/0!</v>
      </c>
      <c r="FY301" s="331" t="e">
        <f t="shared" si="447"/>
        <v>#DIV/0!</v>
      </c>
      <c r="FZ301" s="331" t="e">
        <f t="shared" si="448"/>
        <v>#DIV/0!</v>
      </c>
      <c r="GA301" s="331">
        <f>(AS301+'Datos Mes'!B$24)*30/12</f>
        <v>9035.326086956522</v>
      </c>
      <c r="GB301" s="331" t="e">
        <f t="shared" si="532"/>
        <v>#DIV/0!</v>
      </c>
      <c r="GC301" s="331" t="e">
        <f t="shared" si="533"/>
        <v>#DIV/0!</v>
      </c>
      <c r="GD301" s="333" t="e">
        <f t="shared" si="534"/>
        <v>#DIV/0!</v>
      </c>
    </row>
    <row r="302" spans="1:186" s="329" customFormat="1" ht="15.75" customHeight="1">
      <c r="A302" s="421"/>
      <c r="B302" s="421"/>
      <c r="C302" s="311">
        <f t="shared" si="449"/>
        <v>0</v>
      </c>
      <c r="D302" s="429"/>
      <c r="E302" s="429"/>
      <c r="F302" s="429"/>
      <c r="G302" s="429"/>
      <c r="H302" s="429"/>
      <c r="I302" s="429"/>
      <c r="J302" s="429"/>
      <c r="K302" s="429"/>
      <c r="L302" s="429"/>
      <c r="M302" s="429"/>
      <c r="N302" s="429"/>
      <c r="O302" s="429"/>
      <c r="P302" s="429"/>
      <c r="Q302" s="429"/>
      <c r="R302" s="312"/>
      <c r="S302" s="430"/>
      <c r="T302" s="429"/>
      <c r="U302" s="429"/>
      <c r="V302" s="429"/>
      <c r="W302" s="429"/>
      <c r="X302" s="429"/>
      <c r="Y302" s="429"/>
      <c r="Z302" s="429"/>
      <c r="AA302" s="429"/>
      <c r="AB302" s="429"/>
      <c r="AC302" s="429"/>
      <c r="AD302" s="429"/>
      <c r="AE302" s="429"/>
      <c r="AF302" s="429"/>
      <c r="AG302" s="429"/>
      <c r="AH302" s="429"/>
      <c r="AI302" s="431"/>
      <c r="AJ302" s="328"/>
      <c r="AK302" s="314">
        <f t="shared" si="493"/>
        <v>0</v>
      </c>
      <c r="AL302" s="469">
        <f t="shared" si="494"/>
        <v>0</v>
      </c>
      <c r="AM302" s="469">
        <f t="shared" si="495"/>
        <v>0</v>
      </c>
      <c r="AN302" s="470">
        <f t="shared" si="496"/>
        <v>0</v>
      </c>
      <c r="AO302" s="469">
        <f t="shared" si="445"/>
        <v>0</v>
      </c>
      <c r="AP302" s="469">
        <f t="shared" si="446"/>
        <v>0</v>
      </c>
      <c r="AQ302" s="471">
        <f t="shared" si="497"/>
        <v>0</v>
      </c>
      <c r="AR302" s="472">
        <f t="shared" si="450"/>
        <v>0</v>
      </c>
      <c r="AS302" s="422"/>
      <c r="AT302" s="423">
        <f t="shared" si="498"/>
        <v>0</v>
      </c>
      <c r="AU302" s="422"/>
      <c r="AV302" s="315">
        <f t="shared" si="499"/>
        <v>0</v>
      </c>
      <c r="AW302" s="422"/>
      <c r="AX302" s="422"/>
      <c r="AY302" s="315">
        <f t="shared" si="500"/>
        <v>0</v>
      </c>
      <c r="AZ302" s="315">
        <f>(AQ302)*'Datos Mes'!$B$27+DB302</f>
        <v>0</v>
      </c>
      <c r="BA302" s="421"/>
      <c r="BB302" s="427"/>
      <c r="BC302" s="438"/>
      <c r="BF302" s="473"/>
      <c r="BG302" s="317">
        <f>(COUNTIF($D302:$AI302,"LL")+DL302)*(AS302-'Datos Mes'!$B$23)</f>
        <v>0</v>
      </c>
      <c r="BH302" s="474">
        <f t="shared" si="501"/>
        <v>0</v>
      </c>
      <c r="BI302" s="402"/>
      <c r="BJ302" s="403"/>
      <c r="BK302" s="403"/>
      <c r="BL302" s="403"/>
      <c r="BM302" s="403"/>
      <c r="BN302" s="403"/>
      <c r="BO302" s="403"/>
      <c r="BP302" s="403"/>
      <c r="BQ302" s="403"/>
      <c r="BR302" s="403"/>
      <c r="BS302" s="403"/>
      <c r="BT302" s="404"/>
      <c r="BU302" s="404"/>
      <c r="BV302" s="404"/>
      <c r="BW302" s="405"/>
      <c r="BX302" s="406"/>
      <c r="BY302" s="403"/>
      <c r="BZ302" s="403"/>
      <c r="CA302" s="407"/>
      <c r="CB302" s="407"/>
      <c r="CC302" s="408"/>
      <c r="CD302" s="408"/>
      <c r="CE302" s="408"/>
      <c r="CF302" s="408"/>
      <c r="CG302" s="408"/>
      <c r="CH302" s="407"/>
      <c r="CI302" s="407"/>
      <c r="CJ302" s="408"/>
      <c r="CK302" s="408"/>
      <c r="CL302" s="408"/>
      <c r="CM302" s="408"/>
      <c r="CN302" s="408"/>
      <c r="CO302" s="407"/>
      <c r="CP302" s="409"/>
      <c r="CQ302" s="410"/>
      <c r="CR302" s="411"/>
      <c r="CS302" s="410"/>
      <c r="CT302" s="410"/>
      <c r="CU302" s="410"/>
      <c r="CV302" s="410"/>
      <c r="CW302" s="410"/>
      <c r="CX302" s="404"/>
      <c r="CY302" s="404"/>
      <c r="CZ302" s="320">
        <f t="shared" si="502"/>
        <v>0</v>
      </c>
      <c r="DA302" s="321"/>
      <c r="DB302" s="414"/>
      <c r="DC302" s="322">
        <f t="shared" si="503"/>
        <v>0</v>
      </c>
      <c r="DD302" s="413"/>
      <c r="DE302" s="414"/>
      <c r="DF302" s="323">
        <f t="shared" si="504"/>
        <v>0</v>
      </c>
      <c r="DG302" s="323">
        <f t="shared" si="505"/>
        <v>0</v>
      </c>
      <c r="DH302" s="324">
        <f t="shared" si="506"/>
        <v>0</v>
      </c>
      <c r="DI302" s="325">
        <f t="shared" si="507"/>
        <v>0</v>
      </c>
      <c r="DJ302" s="177"/>
      <c r="DK302" s="315">
        <f t="shared" si="508"/>
        <v>0</v>
      </c>
      <c r="DL302" s="315">
        <f t="shared" si="509"/>
        <v>0</v>
      </c>
      <c r="DM302" s="315">
        <f t="shared" si="510"/>
        <v>0</v>
      </c>
      <c r="DN302" s="415"/>
      <c r="DO302" s="416"/>
      <c r="DP302" s="416"/>
      <c r="DQ302" s="416"/>
      <c r="DR302" s="417"/>
      <c r="DS302" s="416"/>
      <c r="DT302" s="416"/>
      <c r="DU302" s="416"/>
      <c r="DV302" s="418"/>
      <c r="DW302" s="416"/>
      <c r="DX302" s="416"/>
      <c r="DY302" s="419"/>
      <c r="DZ302" s="419"/>
      <c r="EA302" s="420"/>
      <c r="EB302" s="313"/>
      <c r="EC302" s="329" t="s">
        <v>133</v>
      </c>
      <c r="EF302" s="330">
        <f>'Datos Mes'!$B$23</f>
        <v>7000</v>
      </c>
      <c r="EG302" s="330">
        <f t="shared" si="511"/>
        <v>0</v>
      </c>
      <c r="EH302" s="330">
        <f t="shared" si="512"/>
        <v>0</v>
      </c>
      <c r="EI302" s="330" t="e">
        <f t="shared" si="513"/>
        <v>#DIV/0!</v>
      </c>
      <c r="EJ302" s="330" t="e">
        <f t="shared" si="514"/>
        <v>#DIV/0!</v>
      </c>
      <c r="EK302" s="330">
        <f t="shared" si="515"/>
        <v>0</v>
      </c>
      <c r="EL302" s="330">
        <f t="shared" si="516"/>
        <v>0</v>
      </c>
      <c r="EM302" s="330">
        <f t="shared" si="517"/>
        <v>0</v>
      </c>
      <c r="EN302" s="330">
        <f>'Datos Mes'!$B$24*AL302</f>
        <v>0</v>
      </c>
      <c r="EO302" s="330" t="e">
        <f>IF(SUM(EH302:EN302)&gt;'Datos Mes'!$B$21,'Datos Mes'!$B$21,SUM(EH302:EN302))</f>
        <v>#DIV/0!</v>
      </c>
      <c r="EP302" s="330" t="e">
        <f>IF(SUM(EH302:EN302)&gt;'Datos Mes'!$B$21,SUM(EH302:EN302)-EO302,0)</f>
        <v>#DIV/0!</v>
      </c>
      <c r="EQ302" s="330"/>
      <c r="ER302" s="330" t="e">
        <f>LOOKUP(EO302/AL302,'Datos Mes'!$B$75:$B$82,'Datos Mes'!$C$75:$C$82)*EQ302</f>
        <v>#DIV/0!</v>
      </c>
      <c r="ES302" s="330">
        <f>'Datos Mes'!$B$25*$AQ302</f>
        <v>0</v>
      </c>
      <c r="ET302" s="330">
        <f>'Datos Mes'!$B$26*$AQ302</f>
        <v>0</v>
      </c>
      <c r="EU302" s="330">
        <f t="shared" si="518"/>
        <v>0</v>
      </c>
      <c r="EV302" s="331" t="e">
        <f t="shared" si="519"/>
        <v>#DIV/0!</v>
      </c>
      <c r="EW302" s="455" t="s">
        <v>244</v>
      </c>
      <c r="EX302" s="457"/>
      <c r="EY302" s="331" t="e">
        <f>'Datos Mes'!$B$28*EO302</f>
        <v>#DIV/0!</v>
      </c>
      <c r="EZ302" s="331" t="e">
        <f>IF(EX302*'Datos Mes'!$B$19-EY302&gt;0,EX302*'Datos Mes'!$B$19-EY302,0)</f>
        <v>#DIV/0!</v>
      </c>
      <c r="FA302" s="456" t="s">
        <v>233</v>
      </c>
      <c r="FB302" s="455" t="s">
        <v>245</v>
      </c>
      <c r="FC302" s="333"/>
      <c r="FD302" s="331" t="e">
        <f t="shared" si="520"/>
        <v>#DIV/0!</v>
      </c>
      <c r="FE302" s="331" t="e">
        <f>IF(SUM(EH302:EN302)&gt;'Datos Mes'!$B$22,'Datos Mes'!$B$22,SUM(EH302:EN302))</f>
        <v>#DIV/0!</v>
      </c>
      <c r="FF302" s="331" t="e">
        <f>FE302*'Datos Mes'!$B$30</f>
        <v>#DIV/0!</v>
      </c>
      <c r="FG302" s="331" t="e">
        <f t="shared" si="521"/>
        <v>#DIV/0!</v>
      </c>
      <c r="FH302" s="331" t="e">
        <f t="shared" si="522"/>
        <v>#DIV/0!</v>
      </c>
      <c r="FI302" s="334" t="e">
        <f>LOOKUP(FH302,'Datos Mes'!$B$54:$B$69,'Datos Mes'!$C$54:$C$69)</f>
        <v>#DIV/0!</v>
      </c>
      <c r="FJ302" s="331" t="e">
        <f>LOOKUP(FH302,'Datos Mes'!$B$54:$B$69,'Datos Mes'!$E$54:$E$69)</f>
        <v>#DIV/0!</v>
      </c>
      <c r="FK302" s="331" t="e">
        <f t="shared" si="523"/>
        <v>#DIV/0!</v>
      </c>
      <c r="FL302" s="331">
        <f t="shared" si="524"/>
        <v>0</v>
      </c>
      <c r="FM302" s="331">
        <f t="shared" si="525"/>
        <v>0</v>
      </c>
      <c r="FN302" s="331">
        <f t="shared" si="526"/>
        <v>0</v>
      </c>
      <c r="FO302" s="331" t="e">
        <f t="shared" si="527"/>
        <v>#DIV/0!</v>
      </c>
      <c r="FP302" s="331" t="e">
        <f t="shared" si="528"/>
        <v>#DIV/0!</v>
      </c>
      <c r="FQ302" s="335" t="e">
        <f t="shared" si="529"/>
        <v>#DIV/0!</v>
      </c>
      <c r="FS302" s="331" t="e">
        <f t="shared" si="530"/>
        <v>#DIV/0!</v>
      </c>
      <c r="FT302" s="331" t="e">
        <f>IF($FB302="Activo",LOOKUP($FA302,'Datos Mes'!$A$87:$A$92,'Datos Mes'!$C$87:$C$92),0)*$EO302</f>
        <v>#DIV/0!</v>
      </c>
      <c r="FU302" s="331" t="e">
        <f>IF($FB302="Activo",'Datos Mes'!$B$31,0)*$EO302</f>
        <v>#DIV/0!</v>
      </c>
      <c r="FV302" s="331" t="e">
        <f>'Datos Mes'!$B$32*$EO302</f>
        <v>#DIV/0!</v>
      </c>
      <c r="FW302" s="331" t="e">
        <f>'Datos Mes'!$D$28*$EO302</f>
        <v>#DIV/0!</v>
      </c>
      <c r="FX302" s="331" t="e">
        <f t="shared" si="531"/>
        <v>#DIV/0!</v>
      </c>
      <c r="FY302" s="331" t="e">
        <f t="shared" si="447"/>
        <v>#DIV/0!</v>
      </c>
      <c r="FZ302" s="331" t="e">
        <f t="shared" si="448"/>
        <v>#DIV/0!</v>
      </c>
      <c r="GA302" s="331">
        <f>(AS302+'Datos Mes'!B$24)*30/12</f>
        <v>9035.326086956522</v>
      </c>
      <c r="GB302" s="331" t="e">
        <f t="shared" si="532"/>
        <v>#DIV/0!</v>
      </c>
      <c r="GC302" s="331" t="e">
        <f t="shared" si="533"/>
        <v>#DIV/0!</v>
      </c>
      <c r="GD302" s="333" t="e">
        <f t="shared" si="534"/>
        <v>#DIV/0!</v>
      </c>
    </row>
    <row r="303" spans="1:186" s="329" customFormat="1" ht="15.75" customHeight="1">
      <c r="A303" s="421"/>
      <c r="B303" s="421"/>
      <c r="C303" s="311">
        <f t="shared" si="449"/>
        <v>0</v>
      </c>
      <c r="D303" s="429"/>
      <c r="E303" s="429"/>
      <c r="F303" s="429"/>
      <c r="G303" s="429"/>
      <c r="H303" s="429"/>
      <c r="I303" s="429"/>
      <c r="J303" s="429"/>
      <c r="K303" s="429"/>
      <c r="L303" s="429"/>
      <c r="M303" s="429"/>
      <c r="N303" s="429"/>
      <c r="O303" s="429"/>
      <c r="P303" s="429"/>
      <c r="Q303" s="429"/>
      <c r="R303" s="312"/>
      <c r="S303" s="430"/>
      <c r="T303" s="429"/>
      <c r="U303" s="429"/>
      <c r="V303" s="429"/>
      <c r="W303" s="429"/>
      <c r="X303" s="429"/>
      <c r="Y303" s="429"/>
      <c r="Z303" s="429"/>
      <c r="AA303" s="429"/>
      <c r="AB303" s="429"/>
      <c r="AC303" s="429"/>
      <c r="AD303" s="429"/>
      <c r="AE303" s="429"/>
      <c r="AF303" s="429"/>
      <c r="AG303" s="429"/>
      <c r="AH303" s="429"/>
      <c r="AI303" s="431"/>
      <c r="AJ303" s="328"/>
      <c r="AK303" s="314">
        <f t="shared" si="493"/>
        <v>0</v>
      </c>
      <c r="AL303" s="469">
        <f t="shared" si="494"/>
        <v>0</v>
      </c>
      <c r="AM303" s="469">
        <f t="shared" si="495"/>
        <v>0</v>
      </c>
      <c r="AN303" s="470">
        <f t="shared" si="496"/>
        <v>0</v>
      </c>
      <c r="AO303" s="469">
        <f t="shared" si="445"/>
        <v>0</v>
      </c>
      <c r="AP303" s="469">
        <f t="shared" si="446"/>
        <v>0</v>
      </c>
      <c r="AQ303" s="471">
        <f t="shared" si="497"/>
        <v>0</v>
      </c>
      <c r="AR303" s="472">
        <f t="shared" si="450"/>
        <v>0</v>
      </c>
      <c r="AS303" s="422"/>
      <c r="AT303" s="423">
        <f t="shared" si="498"/>
        <v>0</v>
      </c>
      <c r="AU303" s="422"/>
      <c r="AV303" s="315">
        <f t="shared" si="499"/>
        <v>0</v>
      </c>
      <c r="AW303" s="422"/>
      <c r="AX303" s="422"/>
      <c r="AY303" s="315">
        <f t="shared" si="500"/>
        <v>0</v>
      </c>
      <c r="AZ303" s="315">
        <f>(AQ303)*'Datos Mes'!$B$27+DB303</f>
        <v>0</v>
      </c>
      <c r="BA303" s="421"/>
      <c r="BB303" s="427"/>
      <c r="BC303" s="438"/>
      <c r="BF303" s="473"/>
      <c r="BG303" s="317">
        <f>(COUNTIF($D303:$AI303,"LL")+DL303)*(AS303-'Datos Mes'!$B$23)</f>
        <v>0</v>
      </c>
      <c r="BH303" s="474">
        <f t="shared" si="501"/>
        <v>0</v>
      </c>
      <c r="BI303" s="402"/>
      <c r="BJ303" s="403"/>
      <c r="BK303" s="403"/>
      <c r="BL303" s="403"/>
      <c r="BM303" s="403"/>
      <c r="BN303" s="403"/>
      <c r="BO303" s="403"/>
      <c r="BP303" s="403"/>
      <c r="BQ303" s="403"/>
      <c r="BR303" s="403"/>
      <c r="BS303" s="403"/>
      <c r="BT303" s="404"/>
      <c r="BU303" s="404"/>
      <c r="BV303" s="404"/>
      <c r="BW303" s="405"/>
      <c r="BX303" s="406"/>
      <c r="BY303" s="403"/>
      <c r="BZ303" s="403"/>
      <c r="CA303" s="407"/>
      <c r="CB303" s="407"/>
      <c r="CC303" s="408"/>
      <c r="CD303" s="408"/>
      <c r="CE303" s="408"/>
      <c r="CF303" s="408"/>
      <c r="CG303" s="408"/>
      <c r="CH303" s="407"/>
      <c r="CI303" s="407"/>
      <c r="CJ303" s="408"/>
      <c r="CK303" s="408"/>
      <c r="CL303" s="408"/>
      <c r="CM303" s="408"/>
      <c r="CN303" s="408"/>
      <c r="CO303" s="407"/>
      <c r="CP303" s="409"/>
      <c r="CQ303" s="410"/>
      <c r="CR303" s="411"/>
      <c r="CS303" s="410"/>
      <c r="CT303" s="410"/>
      <c r="CU303" s="410"/>
      <c r="CV303" s="410"/>
      <c r="CW303" s="410"/>
      <c r="CX303" s="404"/>
      <c r="CY303" s="404"/>
      <c r="CZ303" s="320">
        <f t="shared" si="502"/>
        <v>0</v>
      </c>
      <c r="DA303" s="321"/>
      <c r="DB303" s="414"/>
      <c r="DC303" s="322">
        <f t="shared" si="503"/>
        <v>0</v>
      </c>
      <c r="DD303" s="413"/>
      <c r="DE303" s="414"/>
      <c r="DF303" s="323">
        <f t="shared" si="504"/>
        <v>0</v>
      </c>
      <c r="DG303" s="323">
        <f t="shared" si="505"/>
        <v>0</v>
      </c>
      <c r="DH303" s="324">
        <f t="shared" si="506"/>
        <v>0</v>
      </c>
      <c r="DI303" s="325">
        <f t="shared" si="507"/>
        <v>0</v>
      </c>
      <c r="DJ303" s="177"/>
      <c r="DK303" s="315">
        <f t="shared" si="508"/>
        <v>0</v>
      </c>
      <c r="DL303" s="315">
        <f t="shared" si="509"/>
        <v>0</v>
      </c>
      <c r="DM303" s="315">
        <f t="shared" si="510"/>
        <v>0</v>
      </c>
      <c r="DN303" s="415"/>
      <c r="DO303" s="416"/>
      <c r="DP303" s="416"/>
      <c r="DQ303" s="416"/>
      <c r="DR303" s="417"/>
      <c r="DS303" s="416"/>
      <c r="DT303" s="416"/>
      <c r="DU303" s="416"/>
      <c r="DV303" s="418"/>
      <c r="DW303" s="416"/>
      <c r="DX303" s="416"/>
      <c r="DY303" s="419"/>
      <c r="DZ303" s="419"/>
      <c r="EA303" s="420"/>
      <c r="EB303" s="313"/>
      <c r="EC303" s="329" t="s">
        <v>133</v>
      </c>
      <c r="EF303" s="330">
        <f>'Datos Mes'!$B$23</f>
        <v>7000</v>
      </c>
      <c r="EG303" s="330">
        <f t="shared" si="511"/>
        <v>0</v>
      </c>
      <c r="EH303" s="330">
        <f t="shared" si="512"/>
        <v>0</v>
      </c>
      <c r="EI303" s="330" t="e">
        <f t="shared" si="513"/>
        <v>#DIV/0!</v>
      </c>
      <c r="EJ303" s="330" t="e">
        <f t="shared" si="514"/>
        <v>#DIV/0!</v>
      </c>
      <c r="EK303" s="330">
        <f t="shared" si="515"/>
        <v>0</v>
      </c>
      <c r="EL303" s="330">
        <f t="shared" si="516"/>
        <v>0</v>
      </c>
      <c r="EM303" s="330">
        <f t="shared" si="517"/>
        <v>0</v>
      </c>
      <c r="EN303" s="330">
        <f>'Datos Mes'!$B$24*AL303</f>
        <v>0</v>
      </c>
      <c r="EO303" s="330" t="e">
        <f>IF(SUM(EH303:EN303)&gt;'Datos Mes'!$B$21,'Datos Mes'!$B$21,SUM(EH303:EN303))</f>
        <v>#DIV/0!</v>
      </c>
      <c r="EP303" s="330" t="e">
        <f>IF(SUM(EH303:EN303)&gt;'Datos Mes'!$B$21,SUM(EH303:EN303)-EO303,0)</f>
        <v>#DIV/0!</v>
      </c>
      <c r="EQ303" s="330"/>
      <c r="ER303" s="330" t="e">
        <f>LOOKUP(EO303/AL303,'Datos Mes'!$B$75:$B$82,'Datos Mes'!$C$75:$C$82)*EQ303</f>
        <v>#DIV/0!</v>
      </c>
      <c r="ES303" s="330">
        <f>'Datos Mes'!$B$25*$AQ303</f>
        <v>0</v>
      </c>
      <c r="ET303" s="330">
        <f>'Datos Mes'!$B$26*$AQ303</f>
        <v>0</v>
      </c>
      <c r="EU303" s="330">
        <f t="shared" si="518"/>
        <v>0</v>
      </c>
      <c r="EV303" s="331" t="e">
        <f t="shared" si="519"/>
        <v>#DIV/0!</v>
      </c>
      <c r="EW303" s="455" t="s">
        <v>244</v>
      </c>
      <c r="EX303" s="457"/>
      <c r="EY303" s="331" t="e">
        <f>'Datos Mes'!$B$28*EO303</f>
        <v>#DIV/0!</v>
      </c>
      <c r="EZ303" s="331" t="e">
        <f>IF(EX303*'Datos Mes'!$B$19-EY303&gt;0,EX303*'Datos Mes'!$B$19-EY303,0)</f>
        <v>#DIV/0!</v>
      </c>
      <c r="FA303" s="456" t="s">
        <v>233</v>
      </c>
      <c r="FB303" s="455" t="s">
        <v>245</v>
      </c>
      <c r="FC303" s="333"/>
      <c r="FD303" s="331" t="e">
        <f t="shared" si="520"/>
        <v>#DIV/0!</v>
      </c>
      <c r="FE303" s="331" t="e">
        <f>IF(SUM(EH303:EN303)&gt;'Datos Mes'!$B$22,'Datos Mes'!$B$22,SUM(EH303:EN303))</f>
        <v>#DIV/0!</v>
      </c>
      <c r="FF303" s="331" t="e">
        <f>FE303*'Datos Mes'!$B$30</f>
        <v>#DIV/0!</v>
      </c>
      <c r="FG303" s="331" t="e">
        <f t="shared" si="521"/>
        <v>#DIV/0!</v>
      </c>
      <c r="FH303" s="331" t="e">
        <f t="shared" si="522"/>
        <v>#DIV/0!</v>
      </c>
      <c r="FI303" s="334" t="e">
        <f>LOOKUP(FH303,'Datos Mes'!$B$54:$B$69,'Datos Mes'!$C$54:$C$69)</f>
        <v>#DIV/0!</v>
      </c>
      <c r="FJ303" s="331" t="e">
        <f>LOOKUP(FH303,'Datos Mes'!$B$54:$B$69,'Datos Mes'!$E$54:$E$69)</f>
        <v>#DIV/0!</v>
      </c>
      <c r="FK303" s="331" t="e">
        <f t="shared" si="523"/>
        <v>#DIV/0!</v>
      </c>
      <c r="FL303" s="331">
        <f t="shared" si="524"/>
        <v>0</v>
      </c>
      <c r="FM303" s="331">
        <f t="shared" si="525"/>
        <v>0</v>
      </c>
      <c r="FN303" s="331">
        <f t="shared" si="526"/>
        <v>0</v>
      </c>
      <c r="FO303" s="331" t="e">
        <f t="shared" si="527"/>
        <v>#DIV/0!</v>
      </c>
      <c r="FP303" s="331" t="e">
        <f t="shared" si="528"/>
        <v>#DIV/0!</v>
      </c>
      <c r="FQ303" s="335" t="e">
        <f t="shared" si="529"/>
        <v>#DIV/0!</v>
      </c>
      <c r="FS303" s="331" t="e">
        <f t="shared" si="530"/>
        <v>#DIV/0!</v>
      </c>
      <c r="FT303" s="331" t="e">
        <f>IF($FB303="Activo",LOOKUP($FA303,'Datos Mes'!$A$87:$A$92,'Datos Mes'!$C$87:$C$92),0)*$EO303</f>
        <v>#DIV/0!</v>
      </c>
      <c r="FU303" s="331" t="e">
        <f>IF($FB303="Activo",'Datos Mes'!$B$31,0)*$EO303</f>
        <v>#DIV/0!</v>
      </c>
      <c r="FV303" s="331" t="e">
        <f>'Datos Mes'!$B$32*$EO303</f>
        <v>#DIV/0!</v>
      </c>
      <c r="FW303" s="331" t="e">
        <f>'Datos Mes'!$D$28*$EO303</f>
        <v>#DIV/0!</v>
      </c>
      <c r="FX303" s="331" t="e">
        <f t="shared" si="531"/>
        <v>#DIV/0!</v>
      </c>
      <c r="FY303" s="331" t="e">
        <f t="shared" si="447"/>
        <v>#DIV/0!</v>
      </c>
      <c r="FZ303" s="331" t="e">
        <f t="shared" si="448"/>
        <v>#DIV/0!</v>
      </c>
      <c r="GA303" s="331">
        <f>(AS303+'Datos Mes'!B$24)*30/12</f>
        <v>9035.326086956522</v>
      </c>
      <c r="GB303" s="331" t="e">
        <f t="shared" si="532"/>
        <v>#DIV/0!</v>
      </c>
      <c r="GC303" s="331" t="e">
        <f t="shared" si="533"/>
        <v>#DIV/0!</v>
      </c>
      <c r="GD303" s="333" t="e">
        <f t="shared" si="534"/>
        <v>#DIV/0!</v>
      </c>
    </row>
    <row r="304" spans="1:186" s="329" customFormat="1" ht="15.75" customHeight="1">
      <c r="A304" s="421"/>
      <c r="B304" s="421"/>
      <c r="C304" s="311">
        <f t="shared" si="449"/>
        <v>0</v>
      </c>
      <c r="D304" s="429"/>
      <c r="E304" s="429"/>
      <c r="F304" s="429"/>
      <c r="G304" s="429"/>
      <c r="H304" s="429"/>
      <c r="I304" s="429"/>
      <c r="J304" s="429"/>
      <c r="K304" s="429"/>
      <c r="L304" s="429"/>
      <c r="M304" s="429"/>
      <c r="N304" s="429"/>
      <c r="O304" s="429"/>
      <c r="P304" s="429"/>
      <c r="Q304" s="429"/>
      <c r="R304" s="312"/>
      <c r="S304" s="430"/>
      <c r="T304" s="429"/>
      <c r="U304" s="429"/>
      <c r="V304" s="429"/>
      <c r="W304" s="429"/>
      <c r="X304" s="429"/>
      <c r="Y304" s="429"/>
      <c r="Z304" s="429"/>
      <c r="AA304" s="429"/>
      <c r="AB304" s="429"/>
      <c r="AC304" s="429"/>
      <c r="AD304" s="429"/>
      <c r="AE304" s="429"/>
      <c r="AF304" s="429"/>
      <c r="AG304" s="429"/>
      <c r="AH304" s="429"/>
      <c r="AI304" s="431"/>
      <c r="AJ304" s="328"/>
      <c r="AK304" s="314">
        <f t="shared" si="493"/>
        <v>0</v>
      </c>
      <c r="AL304" s="469">
        <f t="shared" si="494"/>
        <v>0</v>
      </c>
      <c r="AM304" s="469">
        <f t="shared" si="495"/>
        <v>0</v>
      </c>
      <c r="AN304" s="470">
        <f t="shared" si="496"/>
        <v>0</v>
      </c>
      <c r="AO304" s="469">
        <f t="shared" si="445"/>
        <v>0</v>
      </c>
      <c r="AP304" s="469">
        <f t="shared" si="446"/>
        <v>0</v>
      </c>
      <c r="AQ304" s="471">
        <f t="shared" si="497"/>
        <v>0</v>
      </c>
      <c r="AR304" s="472">
        <f t="shared" si="450"/>
        <v>0</v>
      </c>
      <c r="AS304" s="422"/>
      <c r="AT304" s="423">
        <f t="shared" si="498"/>
        <v>0</v>
      </c>
      <c r="AU304" s="422"/>
      <c r="AV304" s="315">
        <f t="shared" si="499"/>
        <v>0</v>
      </c>
      <c r="AW304" s="422"/>
      <c r="AX304" s="422"/>
      <c r="AY304" s="315">
        <f t="shared" si="500"/>
        <v>0</v>
      </c>
      <c r="AZ304" s="315">
        <f>(AQ304)*'Datos Mes'!$B$27+DB304</f>
        <v>0</v>
      </c>
      <c r="BA304" s="421"/>
      <c r="BB304" s="427"/>
      <c r="BC304" s="438"/>
      <c r="BF304" s="473"/>
      <c r="BG304" s="317">
        <f>(COUNTIF($D304:$AI304,"LL")+DL304)*(AS304-'Datos Mes'!$B$23)</f>
        <v>0</v>
      </c>
      <c r="BH304" s="474">
        <f t="shared" si="501"/>
        <v>0</v>
      </c>
      <c r="BI304" s="402"/>
      <c r="BJ304" s="403"/>
      <c r="BK304" s="403"/>
      <c r="BL304" s="403"/>
      <c r="BM304" s="403"/>
      <c r="BN304" s="403"/>
      <c r="BO304" s="403"/>
      <c r="BP304" s="403"/>
      <c r="BQ304" s="403"/>
      <c r="BR304" s="403"/>
      <c r="BS304" s="403"/>
      <c r="BT304" s="404"/>
      <c r="BU304" s="404"/>
      <c r="BV304" s="404"/>
      <c r="BW304" s="405"/>
      <c r="BX304" s="406"/>
      <c r="BY304" s="403"/>
      <c r="BZ304" s="403"/>
      <c r="CA304" s="407"/>
      <c r="CB304" s="407"/>
      <c r="CC304" s="408"/>
      <c r="CD304" s="408"/>
      <c r="CE304" s="408"/>
      <c r="CF304" s="408"/>
      <c r="CG304" s="408"/>
      <c r="CH304" s="407"/>
      <c r="CI304" s="407"/>
      <c r="CJ304" s="408"/>
      <c r="CK304" s="408"/>
      <c r="CL304" s="408"/>
      <c r="CM304" s="408"/>
      <c r="CN304" s="408"/>
      <c r="CO304" s="407"/>
      <c r="CP304" s="409"/>
      <c r="CQ304" s="410"/>
      <c r="CR304" s="411"/>
      <c r="CS304" s="410"/>
      <c r="CT304" s="410"/>
      <c r="CU304" s="410"/>
      <c r="CV304" s="410"/>
      <c r="CW304" s="410"/>
      <c r="CX304" s="404"/>
      <c r="CY304" s="404"/>
      <c r="CZ304" s="320">
        <f t="shared" si="502"/>
        <v>0</v>
      </c>
      <c r="DA304" s="321"/>
      <c r="DB304" s="414"/>
      <c r="DC304" s="322">
        <f t="shared" si="503"/>
        <v>0</v>
      </c>
      <c r="DD304" s="413"/>
      <c r="DE304" s="414"/>
      <c r="DF304" s="323">
        <f t="shared" si="504"/>
        <v>0</v>
      </c>
      <c r="DG304" s="323">
        <f t="shared" si="505"/>
        <v>0</v>
      </c>
      <c r="DH304" s="324">
        <f t="shared" si="506"/>
        <v>0</v>
      </c>
      <c r="DI304" s="325">
        <f t="shared" si="507"/>
        <v>0</v>
      </c>
      <c r="DJ304" s="177"/>
      <c r="DK304" s="315">
        <f t="shared" si="508"/>
        <v>0</v>
      </c>
      <c r="DL304" s="315">
        <f t="shared" si="509"/>
        <v>0</v>
      </c>
      <c r="DM304" s="315">
        <f t="shared" si="510"/>
        <v>0</v>
      </c>
      <c r="DN304" s="415"/>
      <c r="DO304" s="416"/>
      <c r="DP304" s="416"/>
      <c r="DQ304" s="416"/>
      <c r="DR304" s="417"/>
      <c r="DS304" s="416"/>
      <c r="DT304" s="416"/>
      <c r="DU304" s="416"/>
      <c r="DV304" s="418"/>
      <c r="DW304" s="416"/>
      <c r="DX304" s="416"/>
      <c r="DY304" s="419"/>
      <c r="DZ304" s="419"/>
      <c r="EA304" s="420"/>
      <c r="EB304" s="313"/>
      <c r="EC304" s="329" t="s">
        <v>133</v>
      </c>
      <c r="EF304" s="330">
        <f>'Datos Mes'!$B$23</f>
        <v>7000</v>
      </c>
      <c r="EG304" s="330">
        <f t="shared" si="511"/>
        <v>0</v>
      </c>
      <c r="EH304" s="330">
        <f t="shared" si="512"/>
        <v>0</v>
      </c>
      <c r="EI304" s="330" t="e">
        <f t="shared" si="513"/>
        <v>#DIV/0!</v>
      </c>
      <c r="EJ304" s="330" t="e">
        <f t="shared" si="514"/>
        <v>#DIV/0!</v>
      </c>
      <c r="EK304" s="330">
        <f t="shared" si="515"/>
        <v>0</v>
      </c>
      <c r="EL304" s="330">
        <f t="shared" si="516"/>
        <v>0</v>
      </c>
      <c r="EM304" s="330">
        <f t="shared" si="517"/>
        <v>0</v>
      </c>
      <c r="EN304" s="330">
        <f>'Datos Mes'!$B$24*AL304</f>
        <v>0</v>
      </c>
      <c r="EO304" s="330" t="e">
        <f>IF(SUM(EH304:EN304)&gt;'Datos Mes'!$B$21,'Datos Mes'!$B$21,SUM(EH304:EN304))</f>
        <v>#DIV/0!</v>
      </c>
      <c r="EP304" s="330" t="e">
        <f>IF(SUM(EH304:EN304)&gt;'Datos Mes'!$B$21,SUM(EH304:EN304)-EO304,0)</f>
        <v>#DIV/0!</v>
      </c>
      <c r="EQ304" s="330"/>
      <c r="ER304" s="330" t="e">
        <f>LOOKUP(EO304/AL304,'Datos Mes'!$B$75:$B$82,'Datos Mes'!$C$75:$C$82)*EQ304</f>
        <v>#DIV/0!</v>
      </c>
      <c r="ES304" s="330">
        <f>'Datos Mes'!$B$25*$AQ304</f>
        <v>0</v>
      </c>
      <c r="ET304" s="330">
        <f>'Datos Mes'!$B$26*$AQ304</f>
        <v>0</v>
      </c>
      <c r="EU304" s="330">
        <f t="shared" si="518"/>
        <v>0</v>
      </c>
      <c r="EV304" s="331" t="e">
        <f t="shared" si="519"/>
        <v>#DIV/0!</v>
      </c>
      <c r="EW304" s="455" t="s">
        <v>244</v>
      </c>
      <c r="EX304" s="457"/>
      <c r="EY304" s="331" t="e">
        <f>'Datos Mes'!$B$28*EO304</f>
        <v>#DIV/0!</v>
      </c>
      <c r="EZ304" s="331" t="e">
        <f>IF(EX304*'Datos Mes'!$B$19-EY304&gt;0,EX304*'Datos Mes'!$B$19-EY304,0)</f>
        <v>#DIV/0!</v>
      </c>
      <c r="FA304" s="456" t="s">
        <v>233</v>
      </c>
      <c r="FB304" s="455" t="s">
        <v>245</v>
      </c>
      <c r="FC304" s="333"/>
      <c r="FD304" s="331" t="e">
        <f t="shared" si="520"/>
        <v>#DIV/0!</v>
      </c>
      <c r="FE304" s="331" t="e">
        <f>IF(SUM(EH304:EN304)&gt;'Datos Mes'!$B$22,'Datos Mes'!$B$22,SUM(EH304:EN304))</f>
        <v>#DIV/0!</v>
      </c>
      <c r="FF304" s="331" t="e">
        <f>FE304*'Datos Mes'!$B$30</f>
        <v>#DIV/0!</v>
      </c>
      <c r="FG304" s="331" t="e">
        <f t="shared" si="521"/>
        <v>#DIV/0!</v>
      </c>
      <c r="FH304" s="331" t="e">
        <f t="shared" si="522"/>
        <v>#DIV/0!</v>
      </c>
      <c r="FI304" s="334" t="e">
        <f>LOOKUP(FH304,'Datos Mes'!$B$54:$B$69,'Datos Mes'!$C$54:$C$69)</f>
        <v>#DIV/0!</v>
      </c>
      <c r="FJ304" s="331" t="e">
        <f>LOOKUP(FH304,'Datos Mes'!$B$54:$B$69,'Datos Mes'!$E$54:$E$69)</f>
        <v>#DIV/0!</v>
      </c>
      <c r="FK304" s="331" t="e">
        <f t="shared" si="523"/>
        <v>#DIV/0!</v>
      </c>
      <c r="FL304" s="331">
        <f t="shared" si="524"/>
        <v>0</v>
      </c>
      <c r="FM304" s="331">
        <f t="shared" si="525"/>
        <v>0</v>
      </c>
      <c r="FN304" s="331">
        <f t="shared" si="526"/>
        <v>0</v>
      </c>
      <c r="FO304" s="331" t="e">
        <f t="shared" si="527"/>
        <v>#DIV/0!</v>
      </c>
      <c r="FP304" s="331" t="e">
        <f t="shared" si="528"/>
        <v>#DIV/0!</v>
      </c>
      <c r="FQ304" s="335" t="e">
        <f t="shared" si="529"/>
        <v>#DIV/0!</v>
      </c>
      <c r="FS304" s="331" t="e">
        <f t="shared" si="530"/>
        <v>#DIV/0!</v>
      </c>
      <c r="FT304" s="331" t="e">
        <f>IF($FB304="Activo",LOOKUP($FA304,'Datos Mes'!$A$87:$A$92,'Datos Mes'!$C$87:$C$92),0)*$EO304</f>
        <v>#DIV/0!</v>
      </c>
      <c r="FU304" s="331" t="e">
        <f>IF($FB304="Activo",'Datos Mes'!$B$31,0)*$EO304</f>
        <v>#DIV/0!</v>
      </c>
      <c r="FV304" s="331" t="e">
        <f>'Datos Mes'!$B$32*$EO304</f>
        <v>#DIV/0!</v>
      </c>
      <c r="FW304" s="331" t="e">
        <f>'Datos Mes'!$D$28*$EO304</f>
        <v>#DIV/0!</v>
      </c>
      <c r="FX304" s="331" t="e">
        <f t="shared" si="531"/>
        <v>#DIV/0!</v>
      </c>
      <c r="FY304" s="331" t="e">
        <f t="shared" si="447"/>
        <v>#DIV/0!</v>
      </c>
      <c r="FZ304" s="331" t="e">
        <f t="shared" si="448"/>
        <v>#DIV/0!</v>
      </c>
      <c r="GA304" s="331">
        <f>(AS304+'Datos Mes'!B$24)*30/12</f>
        <v>9035.326086956522</v>
      </c>
      <c r="GB304" s="331" t="e">
        <f t="shared" si="532"/>
        <v>#DIV/0!</v>
      </c>
      <c r="GC304" s="331" t="e">
        <f t="shared" si="533"/>
        <v>#DIV/0!</v>
      </c>
      <c r="GD304" s="333" t="e">
        <f t="shared" si="534"/>
        <v>#DIV/0!</v>
      </c>
    </row>
    <row r="305" spans="1:186" s="329" customFormat="1" ht="15.75" customHeight="1">
      <c r="A305" s="421"/>
      <c r="B305" s="421"/>
      <c r="C305" s="311">
        <f t="shared" si="449"/>
        <v>0</v>
      </c>
      <c r="D305" s="429"/>
      <c r="E305" s="429"/>
      <c r="F305" s="429"/>
      <c r="G305" s="429"/>
      <c r="H305" s="429"/>
      <c r="I305" s="429"/>
      <c r="J305" s="429"/>
      <c r="K305" s="429"/>
      <c r="L305" s="429"/>
      <c r="M305" s="429"/>
      <c r="N305" s="429"/>
      <c r="O305" s="429"/>
      <c r="P305" s="429"/>
      <c r="Q305" s="429"/>
      <c r="R305" s="312"/>
      <c r="S305" s="430"/>
      <c r="T305" s="429"/>
      <c r="U305" s="429"/>
      <c r="V305" s="429"/>
      <c r="W305" s="429"/>
      <c r="X305" s="429"/>
      <c r="Y305" s="429"/>
      <c r="Z305" s="429"/>
      <c r="AA305" s="429"/>
      <c r="AB305" s="429"/>
      <c r="AC305" s="429"/>
      <c r="AD305" s="429"/>
      <c r="AE305" s="429"/>
      <c r="AF305" s="429"/>
      <c r="AG305" s="429"/>
      <c r="AH305" s="429"/>
      <c r="AI305" s="431"/>
      <c r="AJ305" s="328"/>
      <c r="AK305" s="314">
        <f t="shared" si="493"/>
        <v>0</v>
      </c>
      <c r="AL305" s="469">
        <f t="shared" si="494"/>
        <v>0</v>
      </c>
      <c r="AM305" s="469">
        <f t="shared" si="495"/>
        <v>0</v>
      </c>
      <c r="AN305" s="470">
        <f t="shared" si="496"/>
        <v>0</v>
      </c>
      <c r="AO305" s="469">
        <f t="shared" si="445"/>
        <v>0</v>
      </c>
      <c r="AP305" s="469">
        <f t="shared" si="446"/>
        <v>0</v>
      </c>
      <c r="AQ305" s="471">
        <f t="shared" si="497"/>
        <v>0</v>
      </c>
      <c r="AR305" s="472">
        <f t="shared" si="450"/>
        <v>0</v>
      </c>
      <c r="AS305" s="422"/>
      <c r="AT305" s="423">
        <f t="shared" si="498"/>
        <v>0</v>
      </c>
      <c r="AU305" s="422"/>
      <c r="AV305" s="315">
        <f t="shared" si="499"/>
        <v>0</v>
      </c>
      <c r="AW305" s="422"/>
      <c r="AX305" s="422"/>
      <c r="AY305" s="315">
        <f t="shared" si="500"/>
        <v>0</v>
      </c>
      <c r="AZ305" s="315">
        <f>(AQ305)*'Datos Mes'!$B$27+DB305</f>
        <v>0</v>
      </c>
      <c r="BA305" s="421"/>
      <c r="BB305" s="427"/>
      <c r="BC305" s="438"/>
      <c r="BF305" s="473"/>
      <c r="BG305" s="317">
        <f>(COUNTIF($D305:$AI305,"LL")+DL305)*(AS305-'Datos Mes'!$B$23)</f>
        <v>0</v>
      </c>
      <c r="BH305" s="474">
        <f t="shared" si="501"/>
        <v>0</v>
      </c>
      <c r="BI305" s="402"/>
      <c r="BJ305" s="403"/>
      <c r="BK305" s="403"/>
      <c r="BL305" s="403"/>
      <c r="BM305" s="403"/>
      <c r="BN305" s="403"/>
      <c r="BO305" s="403"/>
      <c r="BP305" s="403"/>
      <c r="BQ305" s="403"/>
      <c r="BR305" s="403"/>
      <c r="BS305" s="403"/>
      <c r="BT305" s="404"/>
      <c r="BU305" s="404"/>
      <c r="BV305" s="404"/>
      <c r="BW305" s="405"/>
      <c r="BX305" s="406"/>
      <c r="BY305" s="403"/>
      <c r="BZ305" s="403"/>
      <c r="CA305" s="407"/>
      <c r="CB305" s="407"/>
      <c r="CC305" s="408"/>
      <c r="CD305" s="408"/>
      <c r="CE305" s="408"/>
      <c r="CF305" s="408"/>
      <c r="CG305" s="408"/>
      <c r="CH305" s="407"/>
      <c r="CI305" s="407"/>
      <c r="CJ305" s="408"/>
      <c r="CK305" s="408"/>
      <c r="CL305" s="408"/>
      <c r="CM305" s="408"/>
      <c r="CN305" s="408"/>
      <c r="CO305" s="407"/>
      <c r="CP305" s="409"/>
      <c r="CQ305" s="410"/>
      <c r="CR305" s="411"/>
      <c r="CS305" s="410"/>
      <c r="CT305" s="410"/>
      <c r="CU305" s="410"/>
      <c r="CV305" s="410"/>
      <c r="CW305" s="410"/>
      <c r="CX305" s="404"/>
      <c r="CY305" s="404"/>
      <c r="CZ305" s="320">
        <f t="shared" si="502"/>
        <v>0</v>
      </c>
      <c r="DA305" s="321"/>
      <c r="DB305" s="414"/>
      <c r="DC305" s="322">
        <f t="shared" si="503"/>
        <v>0</v>
      </c>
      <c r="DD305" s="413"/>
      <c r="DE305" s="414"/>
      <c r="DF305" s="323">
        <f t="shared" si="504"/>
        <v>0</v>
      </c>
      <c r="DG305" s="323">
        <f t="shared" si="505"/>
        <v>0</v>
      </c>
      <c r="DH305" s="324">
        <f t="shared" si="506"/>
        <v>0</v>
      </c>
      <c r="DI305" s="325">
        <f t="shared" si="507"/>
        <v>0</v>
      </c>
      <c r="DJ305" s="177"/>
      <c r="DK305" s="315">
        <f t="shared" si="508"/>
        <v>0</v>
      </c>
      <c r="DL305" s="315">
        <f t="shared" si="509"/>
        <v>0</v>
      </c>
      <c r="DM305" s="315">
        <f t="shared" si="510"/>
        <v>0</v>
      </c>
      <c r="DN305" s="415"/>
      <c r="DO305" s="416"/>
      <c r="DP305" s="416"/>
      <c r="DQ305" s="416"/>
      <c r="DR305" s="417"/>
      <c r="DS305" s="416"/>
      <c r="DT305" s="416"/>
      <c r="DU305" s="416"/>
      <c r="DV305" s="418"/>
      <c r="DW305" s="416"/>
      <c r="DX305" s="416"/>
      <c r="DY305" s="419"/>
      <c r="DZ305" s="419"/>
      <c r="EA305" s="420"/>
      <c r="EB305" s="313"/>
      <c r="EC305" s="329" t="s">
        <v>133</v>
      </c>
      <c r="EF305" s="330">
        <f>'Datos Mes'!$B$23</f>
        <v>7000</v>
      </c>
      <c r="EG305" s="330">
        <f t="shared" si="511"/>
        <v>0</v>
      </c>
      <c r="EH305" s="330">
        <f t="shared" si="512"/>
        <v>0</v>
      </c>
      <c r="EI305" s="330" t="e">
        <f t="shared" si="513"/>
        <v>#DIV/0!</v>
      </c>
      <c r="EJ305" s="330" t="e">
        <f t="shared" si="514"/>
        <v>#DIV/0!</v>
      </c>
      <c r="EK305" s="330">
        <f t="shared" si="515"/>
        <v>0</v>
      </c>
      <c r="EL305" s="330">
        <f t="shared" si="516"/>
        <v>0</v>
      </c>
      <c r="EM305" s="330">
        <f t="shared" si="517"/>
        <v>0</v>
      </c>
      <c r="EN305" s="330">
        <f>'Datos Mes'!$B$24*AL305</f>
        <v>0</v>
      </c>
      <c r="EO305" s="330" t="e">
        <f>IF(SUM(EH305:EN305)&gt;'Datos Mes'!$B$21,'Datos Mes'!$B$21,SUM(EH305:EN305))</f>
        <v>#DIV/0!</v>
      </c>
      <c r="EP305" s="330" t="e">
        <f>IF(SUM(EH305:EN305)&gt;'Datos Mes'!$B$21,SUM(EH305:EN305)-EO305,0)</f>
        <v>#DIV/0!</v>
      </c>
      <c r="EQ305" s="330"/>
      <c r="ER305" s="330" t="e">
        <f>LOOKUP(EO305/AL305,'Datos Mes'!$B$75:$B$82,'Datos Mes'!$C$75:$C$82)*EQ305</f>
        <v>#DIV/0!</v>
      </c>
      <c r="ES305" s="330">
        <f>'Datos Mes'!$B$25*$AQ305</f>
        <v>0</v>
      </c>
      <c r="ET305" s="330">
        <f>'Datos Mes'!$B$26*$AQ305</f>
        <v>0</v>
      </c>
      <c r="EU305" s="330">
        <f t="shared" si="518"/>
        <v>0</v>
      </c>
      <c r="EV305" s="331" t="e">
        <f t="shared" si="519"/>
        <v>#DIV/0!</v>
      </c>
      <c r="EW305" s="455" t="s">
        <v>244</v>
      </c>
      <c r="EX305" s="457"/>
      <c r="EY305" s="331" t="e">
        <f>'Datos Mes'!$B$28*EO305</f>
        <v>#DIV/0!</v>
      </c>
      <c r="EZ305" s="331" t="e">
        <f>IF(EX305*'Datos Mes'!$B$19-EY305&gt;0,EX305*'Datos Mes'!$B$19-EY305,0)</f>
        <v>#DIV/0!</v>
      </c>
      <c r="FA305" s="456" t="s">
        <v>233</v>
      </c>
      <c r="FB305" s="455" t="s">
        <v>245</v>
      </c>
      <c r="FC305" s="333"/>
      <c r="FD305" s="331" t="e">
        <f t="shared" si="520"/>
        <v>#DIV/0!</v>
      </c>
      <c r="FE305" s="331" t="e">
        <f>IF(SUM(EH305:EN305)&gt;'Datos Mes'!$B$22,'Datos Mes'!$B$22,SUM(EH305:EN305))</f>
        <v>#DIV/0!</v>
      </c>
      <c r="FF305" s="331" t="e">
        <f>FE305*'Datos Mes'!$B$30</f>
        <v>#DIV/0!</v>
      </c>
      <c r="FG305" s="331" t="e">
        <f t="shared" si="521"/>
        <v>#DIV/0!</v>
      </c>
      <c r="FH305" s="331" t="e">
        <f t="shared" si="522"/>
        <v>#DIV/0!</v>
      </c>
      <c r="FI305" s="334" t="e">
        <f>LOOKUP(FH305,'Datos Mes'!$B$54:$B$69,'Datos Mes'!$C$54:$C$69)</f>
        <v>#DIV/0!</v>
      </c>
      <c r="FJ305" s="331" t="e">
        <f>LOOKUP(FH305,'Datos Mes'!$B$54:$B$69,'Datos Mes'!$E$54:$E$69)</f>
        <v>#DIV/0!</v>
      </c>
      <c r="FK305" s="331" t="e">
        <f t="shared" si="523"/>
        <v>#DIV/0!</v>
      </c>
      <c r="FL305" s="331">
        <f t="shared" si="524"/>
        <v>0</v>
      </c>
      <c r="FM305" s="331">
        <f t="shared" si="525"/>
        <v>0</v>
      </c>
      <c r="FN305" s="331">
        <f t="shared" si="526"/>
        <v>0</v>
      </c>
      <c r="FO305" s="331" t="e">
        <f t="shared" si="527"/>
        <v>#DIV/0!</v>
      </c>
      <c r="FP305" s="331" t="e">
        <f t="shared" si="528"/>
        <v>#DIV/0!</v>
      </c>
      <c r="FQ305" s="335" t="e">
        <f t="shared" si="529"/>
        <v>#DIV/0!</v>
      </c>
      <c r="FS305" s="331" t="e">
        <f t="shared" si="530"/>
        <v>#DIV/0!</v>
      </c>
      <c r="FT305" s="331" t="e">
        <f>IF($FB305="Activo",LOOKUP($FA305,'Datos Mes'!$A$87:$A$92,'Datos Mes'!$C$87:$C$92),0)*$EO305</f>
        <v>#DIV/0!</v>
      </c>
      <c r="FU305" s="331" t="e">
        <f>IF($FB305="Activo",'Datos Mes'!$B$31,0)*$EO305</f>
        <v>#DIV/0!</v>
      </c>
      <c r="FV305" s="331" t="e">
        <f>'Datos Mes'!$B$32*$EO305</f>
        <v>#DIV/0!</v>
      </c>
      <c r="FW305" s="331" t="e">
        <f>'Datos Mes'!$D$28*$EO305</f>
        <v>#DIV/0!</v>
      </c>
      <c r="FX305" s="331" t="e">
        <f t="shared" si="531"/>
        <v>#DIV/0!</v>
      </c>
      <c r="FY305" s="331" t="e">
        <f t="shared" si="447"/>
        <v>#DIV/0!</v>
      </c>
      <c r="FZ305" s="331" t="e">
        <f t="shared" si="448"/>
        <v>#DIV/0!</v>
      </c>
      <c r="GA305" s="331">
        <f>(AS305+'Datos Mes'!B$24)*30/12</f>
        <v>9035.326086956522</v>
      </c>
      <c r="GB305" s="331" t="e">
        <f t="shared" si="532"/>
        <v>#DIV/0!</v>
      </c>
      <c r="GC305" s="331" t="e">
        <f t="shared" si="533"/>
        <v>#DIV/0!</v>
      </c>
      <c r="GD305" s="333" t="e">
        <f t="shared" si="534"/>
        <v>#DIV/0!</v>
      </c>
    </row>
    <row r="306" spans="1:186" s="329" customFormat="1" ht="15.75" customHeight="1">
      <c r="A306" s="421"/>
      <c r="B306" s="421"/>
      <c r="C306" s="311">
        <f t="shared" si="449"/>
        <v>0</v>
      </c>
      <c r="D306" s="429"/>
      <c r="E306" s="429"/>
      <c r="F306" s="429"/>
      <c r="G306" s="429"/>
      <c r="H306" s="429"/>
      <c r="I306" s="429"/>
      <c r="J306" s="429"/>
      <c r="K306" s="429"/>
      <c r="L306" s="429"/>
      <c r="M306" s="429"/>
      <c r="N306" s="429"/>
      <c r="O306" s="429"/>
      <c r="P306" s="429"/>
      <c r="Q306" s="429"/>
      <c r="R306" s="312"/>
      <c r="S306" s="430"/>
      <c r="T306" s="429"/>
      <c r="U306" s="429"/>
      <c r="V306" s="429"/>
      <c r="W306" s="429"/>
      <c r="X306" s="429"/>
      <c r="Y306" s="429"/>
      <c r="Z306" s="429"/>
      <c r="AA306" s="429"/>
      <c r="AB306" s="429"/>
      <c r="AC306" s="429"/>
      <c r="AD306" s="429"/>
      <c r="AE306" s="429"/>
      <c r="AF306" s="429"/>
      <c r="AG306" s="429"/>
      <c r="AH306" s="429"/>
      <c r="AI306" s="431"/>
      <c r="AJ306" s="328"/>
      <c r="AK306" s="314">
        <f t="shared" si="493"/>
        <v>0</v>
      </c>
      <c r="AL306" s="469">
        <f t="shared" si="494"/>
        <v>0</v>
      </c>
      <c r="AM306" s="469">
        <f t="shared" si="495"/>
        <v>0</v>
      </c>
      <c r="AN306" s="470">
        <f t="shared" si="496"/>
        <v>0</v>
      </c>
      <c r="AO306" s="469">
        <f t="shared" si="445"/>
        <v>0</v>
      </c>
      <c r="AP306" s="469">
        <f t="shared" si="446"/>
        <v>0</v>
      </c>
      <c r="AQ306" s="471">
        <f t="shared" si="497"/>
        <v>0</v>
      </c>
      <c r="AR306" s="472">
        <f t="shared" si="450"/>
        <v>0</v>
      </c>
      <c r="AS306" s="422"/>
      <c r="AT306" s="423">
        <f t="shared" si="498"/>
        <v>0</v>
      </c>
      <c r="AU306" s="422"/>
      <c r="AV306" s="315">
        <f t="shared" si="499"/>
        <v>0</v>
      </c>
      <c r="AW306" s="422"/>
      <c r="AX306" s="422"/>
      <c r="AY306" s="315">
        <f t="shared" si="500"/>
        <v>0</v>
      </c>
      <c r="AZ306" s="315">
        <f>(AQ306)*'Datos Mes'!$B$27+DB306</f>
        <v>0</v>
      </c>
      <c r="BA306" s="421"/>
      <c r="BB306" s="427"/>
      <c r="BC306" s="438"/>
      <c r="BF306" s="473"/>
      <c r="BG306" s="317">
        <f>(COUNTIF($D306:$AI306,"LL")+DL306)*(AS306-'Datos Mes'!$B$23)</f>
        <v>0</v>
      </c>
      <c r="BH306" s="474">
        <f t="shared" si="501"/>
        <v>0</v>
      </c>
      <c r="BI306" s="402"/>
      <c r="BJ306" s="403"/>
      <c r="BK306" s="403"/>
      <c r="BL306" s="403"/>
      <c r="BM306" s="403"/>
      <c r="BN306" s="403"/>
      <c r="BO306" s="403"/>
      <c r="BP306" s="403"/>
      <c r="BQ306" s="403"/>
      <c r="BR306" s="403"/>
      <c r="BS306" s="403"/>
      <c r="BT306" s="404"/>
      <c r="BU306" s="404"/>
      <c r="BV306" s="404"/>
      <c r="BW306" s="405"/>
      <c r="BX306" s="406"/>
      <c r="BY306" s="403"/>
      <c r="BZ306" s="403"/>
      <c r="CA306" s="407"/>
      <c r="CB306" s="407"/>
      <c r="CC306" s="408"/>
      <c r="CD306" s="408"/>
      <c r="CE306" s="408"/>
      <c r="CF306" s="408"/>
      <c r="CG306" s="408"/>
      <c r="CH306" s="407"/>
      <c r="CI306" s="407"/>
      <c r="CJ306" s="408"/>
      <c r="CK306" s="408"/>
      <c r="CL306" s="408"/>
      <c r="CM306" s="408"/>
      <c r="CN306" s="408"/>
      <c r="CO306" s="407"/>
      <c r="CP306" s="409"/>
      <c r="CQ306" s="410"/>
      <c r="CR306" s="411"/>
      <c r="CS306" s="410"/>
      <c r="CT306" s="410"/>
      <c r="CU306" s="410"/>
      <c r="CV306" s="410"/>
      <c r="CW306" s="410"/>
      <c r="CX306" s="404"/>
      <c r="CY306" s="404"/>
      <c r="CZ306" s="320">
        <f t="shared" si="502"/>
        <v>0</v>
      </c>
      <c r="DA306" s="321"/>
      <c r="DB306" s="414"/>
      <c r="DC306" s="322">
        <f t="shared" si="503"/>
        <v>0</v>
      </c>
      <c r="DD306" s="413"/>
      <c r="DE306" s="414"/>
      <c r="DF306" s="323">
        <f t="shared" si="504"/>
        <v>0</v>
      </c>
      <c r="DG306" s="323">
        <f t="shared" si="505"/>
        <v>0</v>
      </c>
      <c r="DH306" s="324">
        <f t="shared" si="506"/>
        <v>0</v>
      </c>
      <c r="DI306" s="325">
        <f t="shared" si="507"/>
        <v>0</v>
      </c>
      <c r="DJ306" s="177"/>
      <c r="DK306" s="315">
        <f t="shared" si="508"/>
        <v>0</v>
      </c>
      <c r="DL306" s="315">
        <f t="shared" si="509"/>
        <v>0</v>
      </c>
      <c r="DM306" s="315">
        <f t="shared" si="510"/>
        <v>0</v>
      </c>
      <c r="DN306" s="415"/>
      <c r="DO306" s="416"/>
      <c r="DP306" s="416"/>
      <c r="DQ306" s="416"/>
      <c r="DR306" s="417"/>
      <c r="DS306" s="416"/>
      <c r="DT306" s="416"/>
      <c r="DU306" s="416"/>
      <c r="DV306" s="418"/>
      <c r="DW306" s="416"/>
      <c r="DX306" s="416"/>
      <c r="DY306" s="419"/>
      <c r="DZ306" s="419"/>
      <c r="EA306" s="420"/>
      <c r="EB306" s="313"/>
      <c r="EC306" s="329" t="s">
        <v>133</v>
      </c>
      <c r="EF306" s="330">
        <f>'Datos Mes'!$B$23</f>
        <v>7000</v>
      </c>
      <c r="EG306" s="330">
        <f t="shared" si="511"/>
        <v>0</v>
      </c>
      <c r="EH306" s="330">
        <f t="shared" si="512"/>
        <v>0</v>
      </c>
      <c r="EI306" s="330" t="e">
        <f t="shared" si="513"/>
        <v>#DIV/0!</v>
      </c>
      <c r="EJ306" s="330" t="e">
        <f t="shared" si="514"/>
        <v>#DIV/0!</v>
      </c>
      <c r="EK306" s="330">
        <f t="shared" si="515"/>
        <v>0</v>
      </c>
      <c r="EL306" s="330">
        <f t="shared" si="516"/>
        <v>0</v>
      </c>
      <c r="EM306" s="330">
        <f t="shared" si="517"/>
        <v>0</v>
      </c>
      <c r="EN306" s="330">
        <f>'Datos Mes'!$B$24*AL306</f>
        <v>0</v>
      </c>
      <c r="EO306" s="330" t="e">
        <f>IF(SUM(EH306:EN306)&gt;'Datos Mes'!$B$21,'Datos Mes'!$B$21,SUM(EH306:EN306))</f>
        <v>#DIV/0!</v>
      </c>
      <c r="EP306" s="330" t="e">
        <f>IF(SUM(EH306:EN306)&gt;'Datos Mes'!$B$21,SUM(EH306:EN306)-EO306,0)</f>
        <v>#DIV/0!</v>
      </c>
      <c r="EQ306" s="330"/>
      <c r="ER306" s="330" t="e">
        <f>LOOKUP(EO306/AL306,'Datos Mes'!$B$75:$B$82,'Datos Mes'!$C$75:$C$82)*EQ306</f>
        <v>#DIV/0!</v>
      </c>
      <c r="ES306" s="330">
        <f>'Datos Mes'!$B$25*$AQ306</f>
        <v>0</v>
      </c>
      <c r="ET306" s="330">
        <f>'Datos Mes'!$B$26*$AQ306</f>
        <v>0</v>
      </c>
      <c r="EU306" s="330">
        <f t="shared" si="518"/>
        <v>0</v>
      </c>
      <c r="EV306" s="331" t="e">
        <f t="shared" si="519"/>
        <v>#DIV/0!</v>
      </c>
      <c r="EW306" s="455" t="s">
        <v>244</v>
      </c>
      <c r="EX306" s="457"/>
      <c r="EY306" s="331" t="e">
        <f>'Datos Mes'!$B$28*EO306</f>
        <v>#DIV/0!</v>
      </c>
      <c r="EZ306" s="331" t="e">
        <f>IF(EX306*'Datos Mes'!$B$19-EY306&gt;0,EX306*'Datos Mes'!$B$19-EY306,0)</f>
        <v>#DIV/0!</v>
      </c>
      <c r="FA306" s="456" t="s">
        <v>233</v>
      </c>
      <c r="FB306" s="455" t="s">
        <v>245</v>
      </c>
      <c r="FC306" s="333"/>
      <c r="FD306" s="331" t="e">
        <f t="shared" si="520"/>
        <v>#DIV/0!</v>
      </c>
      <c r="FE306" s="331" t="e">
        <f>IF(SUM(EH306:EN306)&gt;'Datos Mes'!$B$22,'Datos Mes'!$B$22,SUM(EH306:EN306))</f>
        <v>#DIV/0!</v>
      </c>
      <c r="FF306" s="331" t="e">
        <f>FE306*'Datos Mes'!$B$30</f>
        <v>#DIV/0!</v>
      </c>
      <c r="FG306" s="331" t="e">
        <f t="shared" si="521"/>
        <v>#DIV/0!</v>
      </c>
      <c r="FH306" s="331" t="e">
        <f t="shared" si="522"/>
        <v>#DIV/0!</v>
      </c>
      <c r="FI306" s="334" t="e">
        <f>LOOKUP(FH306,'Datos Mes'!$B$54:$B$69,'Datos Mes'!$C$54:$C$69)</f>
        <v>#DIV/0!</v>
      </c>
      <c r="FJ306" s="331" t="e">
        <f>LOOKUP(FH306,'Datos Mes'!$B$54:$B$69,'Datos Mes'!$E$54:$E$69)</f>
        <v>#DIV/0!</v>
      </c>
      <c r="FK306" s="331" t="e">
        <f t="shared" si="523"/>
        <v>#DIV/0!</v>
      </c>
      <c r="FL306" s="331">
        <f t="shared" si="524"/>
        <v>0</v>
      </c>
      <c r="FM306" s="331">
        <f t="shared" si="525"/>
        <v>0</v>
      </c>
      <c r="FN306" s="331">
        <f t="shared" si="526"/>
        <v>0</v>
      </c>
      <c r="FO306" s="331" t="e">
        <f t="shared" si="527"/>
        <v>#DIV/0!</v>
      </c>
      <c r="FP306" s="331" t="e">
        <f t="shared" si="528"/>
        <v>#DIV/0!</v>
      </c>
      <c r="FQ306" s="335" t="e">
        <f t="shared" si="529"/>
        <v>#DIV/0!</v>
      </c>
      <c r="FS306" s="331" t="e">
        <f t="shared" si="530"/>
        <v>#DIV/0!</v>
      </c>
      <c r="FT306" s="331" t="e">
        <f>IF($FB306="Activo",LOOKUP($FA306,'Datos Mes'!$A$87:$A$92,'Datos Mes'!$C$87:$C$92),0)*$EO306</f>
        <v>#DIV/0!</v>
      </c>
      <c r="FU306" s="331" t="e">
        <f>IF($FB306="Activo",'Datos Mes'!$B$31,0)*$EO306</f>
        <v>#DIV/0!</v>
      </c>
      <c r="FV306" s="331" t="e">
        <f>'Datos Mes'!$B$32*$EO306</f>
        <v>#DIV/0!</v>
      </c>
      <c r="FW306" s="331" t="e">
        <f>'Datos Mes'!$D$28*$EO306</f>
        <v>#DIV/0!</v>
      </c>
      <c r="FX306" s="331" t="e">
        <f t="shared" si="531"/>
        <v>#DIV/0!</v>
      </c>
      <c r="FY306" s="331" t="e">
        <f t="shared" si="447"/>
        <v>#DIV/0!</v>
      </c>
      <c r="FZ306" s="331" t="e">
        <f t="shared" si="448"/>
        <v>#DIV/0!</v>
      </c>
      <c r="GA306" s="331">
        <f>(AS306+'Datos Mes'!B$24)*30/12</f>
        <v>9035.326086956522</v>
      </c>
      <c r="GB306" s="331" t="e">
        <f t="shared" si="532"/>
        <v>#DIV/0!</v>
      </c>
      <c r="GC306" s="331" t="e">
        <f t="shared" si="533"/>
        <v>#DIV/0!</v>
      </c>
      <c r="GD306" s="333" t="e">
        <f t="shared" si="534"/>
        <v>#DIV/0!</v>
      </c>
    </row>
    <row r="307" spans="1:186" s="329" customFormat="1" ht="15.75" customHeight="1">
      <c r="A307" s="421"/>
      <c r="B307" s="421"/>
      <c r="C307" s="311">
        <f t="shared" si="449"/>
        <v>0</v>
      </c>
      <c r="D307" s="429"/>
      <c r="E307" s="429"/>
      <c r="F307" s="429"/>
      <c r="G307" s="429"/>
      <c r="H307" s="429"/>
      <c r="I307" s="429"/>
      <c r="J307" s="429"/>
      <c r="K307" s="429"/>
      <c r="L307" s="429"/>
      <c r="M307" s="429"/>
      <c r="N307" s="429"/>
      <c r="O307" s="429"/>
      <c r="P307" s="429"/>
      <c r="Q307" s="429"/>
      <c r="R307" s="312"/>
      <c r="S307" s="430"/>
      <c r="T307" s="429"/>
      <c r="U307" s="429"/>
      <c r="V307" s="429"/>
      <c r="W307" s="429"/>
      <c r="X307" s="429"/>
      <c r="Y307" s="429"/>
      <c r="Z307" s="429"/>
      <c r="AA307" s="429"/>
      <c r="AB307" s="429"/>
      <c r="AC307" s="429"/>
      <c r="AD307" s="429"/>
      <c r="AE307" s="429"/>
      <c r="AF307" s="429"/>
      <c r="AG307" s="429"/>
      <c r="AH307" s="429"/>
      <c r="AI307" s="431"/>
      <c r="AJ307" s="328"/>
      <c r="AK307" s="314">
        <f t="shared" si="493"/>
        <v>0</v>
      </c>
      <c r="AL307" s="469">
        <f t="shared" si="494"/>
        <v>0</v>
      </c>
      <c r="AM307" s="469">
        <f t="shared" si="495"/>
        <v>0</v>
      </c>
      <c r="AN307" s="470">
        <f t="shared" si="496"/>
        <v>0</v>
      </c>
      <c r="AO307" s="469">
        <f t="shared" si="445"/>
        <v>0</v>
      </c>
      <c r="AP307" s="469">
        <f t="shared" si="446"/>
        <v>0</v>
      </c>
      <c r="AQ307" s="471">
        <f t="shared" si="497"/>
        <v>0</v>
      </c>
      <c r="AR307" s="472">
        <f t="shared" si="450"/>
        <v>0</v>
      </c>
      <c r="AS307" s="422"/>
      <c r="AT307" s="423">
        <f t="shared" si="498"/>
        <v>0</v>
      </c>
      <c r="AU307" s="422"/>
      <c r="AV307" s="315">
        <f t="shared" si="499"/>
        <v>0</v>
      </c>
      <c r="AW307" s="422"/>
      <c r="AX307" s="422"/>
      <c r="AY307" s="315">
        <f t="shared" si="500"/>
        <v>0</v>
      </c>
      <c r="AZ307" s="315">
        <f>(AQ307)*'Datos Mes'!$B$27+DB307</f>
        <v>0</v>
      </c>
      <c r="BA307" s="421"/>
      <c r="BB307" s="427"/>
      <c r="BC307" s="438"/>
      <c r="BF307" s="473"/>
      <c r="BG307" s="317">
        <f>(COUNTIF($D307:$AI307,"LL")+DL307)*(AS307-'Datos Mes'!$B$23)</f>
        <v>0</v>
      </c>
      <c r="BH307" s="474">
        <f t="shared" si="501"/>
        <v>0</v>
      </c>
      <c r="BI307" s="402"/>
      <c r="BJ307" s="403"/>
      <c r="BK307" s="403"/>
      <c r="BL307" s="403"/>
      <c r="BM307" s="403"/>
      <c r="BN307" s="403"/>
      <c r="BO307" s="403"/>
      <c r="BP307" s="403"/>
      <c r="BQ307" s="403"/>
      <c r="BR307" s="403"/>
      <c r="BS307" s="403"/>
      <c r="BT307" s="404"/>
      <c r="BU307" s="404"/>
      <c r="BV307" s="404"/>
      <c r="BW307" s="405"/>
      <c r="BX307" s="406"/>
      <c r="BY307" s="403"/>
      <c r="BZ307" s="403"/>
      <c r="CA307" s="407"/>
      <c r="CB307" s="407"/>
      <c r="CC307" s="408"/>
      <c r="CD307" s="408"/>
      <c r="CE307" s="408"/>
      <c r="CF307" s="408"/>
      <c r="CG307" s="408"/>
      <c r="CH307" s="407"/>
      <c r="CI307" s="407"/>
      <c r="CJ307" s="408"/>
      <c r="CK307" s="408"/>
      <c r="CL307" s="408"/>
      <c r="CM307" s="408"/>
      <c r="CN307" s="408"/>
      <c r="CO307" s="407"/>
      <c r="CP307" s="409"/>
      <c r="CQ307" s="410"/>
      <c r="CR307" s="411"/>
      <c r="CS307" s="410"/>
      <c r="CT307" s="410"/>
      <c r="CU307" s="410"/>
      <c r="CV307" s="410"/>
      <c r="CW307" s="410"/>
      <c r="CX307" s="404"/>
      <c r="CY307" s="404"/>
      <c r="CZ307" s="320">
        <f t="shared" si="502"/>
        <v>0</v>
      </c>
      <c r="DA307" s="321"/>
      <c r="DB307" s="414"/>
      <c r="DC307" s="322">
        <f t="shared" si="503"/>
        <v>0</v>
      </c>
      <c r="DD307" s="413"/>
      <c r="DE307" s="414"/>
      <c r="DF307" s="323">
        <f t="shared" si="504"/>
        <v>0</v>
      </c>
      <c r="DG307" s="323">
        <f t="shared" si="505"/>
        <v>0</v>
      </c>
      <c r="DH307" s="324">
        <f t="shared" si="506"/>
        <v>0</v>
      </c>
      <c r="DI307" s="325">
        <f t="shared" si="507"/>
        <v>0</v>
      </c>
      <c r="DJ307" s="177"/>
      <c r="DK307" s="315">
        <f t="shared" si="508"/>
        <v>0</v>
      </c>
      <c r="DL307" s="315">
        <f t="shared" si="509"/>
        <v>0</v>
      </c>
      <c r="DM307" s="315">
        <f t="shared" si="510"/>
        <v>0</v>
      </c>
      <c r="DN307" s="415"/>
      <c r="DO307" s="416"/>
      <c r="DP307" s="416"/>
      <c r="DQ307" s="416"/>
      <c r="DR307" s="417"/>
      <c r="DS307" s="416"/>
      <c r="DT307" s="416"/>
      <c r="DU307" s="416"/>
      <c r="DV307" s="418"/>
      <c r="DW307" s="416"/>
      <c r="DX307" s="416"/>
      <c r="DY307" s="419"/>
      <c r="DZ307" s="419"/>
      <c r="EA307" s="420"/>
      <c r="EB307" s="313"/>
      <c r="EC307" s="329" t="s">
        <v>133</v>
      </c>
      <c r="EF307" s="330">
        <f>'Datos Mes'!$B$23</f>
        <v>7000</v>
      </c>
      <c r="EG307" s="330">
        <f t="shared" si="511"/>
        <v>0</v>
      </c>
      <c r="EH307" s="330">
        <f t="shared" si="512"/>
        <v>0</v>
      </c>
      <c r="EI307" s="330" t="e">
        <f t="shared" si="513"/>
        <v>#DIV/0!</v>
      </c>
      <c r="EJ307" s="330" t="e">
        <f t="shared" si="514"/>
        <v>#DIV/0!</v>
      </c>
      <c r="EK307" s="330">
        <f t="shared" si="515"/>
        <v>0</v>
      </c>
      <c r="EL307" s="330">
        <f t="shared" si="516"/>
        <v>0</v>
      </c>
      <c r="EM307" s="330">
        <f t="shared" si="517"/>
        <v>0</v>
      </c>
      <c r="EN307" s="330">
        <f>'Datos Mes'!$B$24*AL307</f>
        <v>0</v>
      </c>
      <c r="EO307" s="330" t="e">
        <f>IF(SUM(EH307:EN307)&gt;'Datos Mes'!$B$21,'Datos Mes'!$B$21,SUM(EH307:EN307))</f>
        <v>#DIV/0!</v>
      </c>
      <c r="EP307" s="330" t="e">
        <f>IF(SUM(EH307:EN307)&gt;'Datos Mes'!$B$21,SUM(EH307:EN307)-EO307,0)</f>
        <v>#DIV/0!</v>
      </c>
      <c r="EQ307" s="330"/>
      <c r="ER307" s="330" t="e">
        <f>LOOKUP(EO307/AL307,'Datos Mes'!$B$75:$B$82,'Datos Mes'!$C$75:$C$82)*EQ307</f>
        <v>#DIV/0!</v>
      </c>
      <c r="ES307" s="330">
        <f>'Datos Mes'!$B$25*$AQ307</f>
        <v>0</v>
      </c>
      <c r="ET307" s="330">
        <f>'Datos Mes'!$B$26*$AQ307</f>
        <v>0</v>
      </c>
      <c r="EU307" s="330">
        <f t="shared" si="518"/>
        <v>0</v>
      </c>
      <c r="EV307" s="331" t="e">
        <f t="shared" si="519"/>
        <v>#DIV/0!</v>
      </c>
      <c r="EW307" s="455" t="s">
        <v>244</v>
      </c>
      <c r="EX307" s="457"/>
      <c r="EY307" s="331" t="e">
        <f>'Datos Mes'!$B$28*EO307</f>
        <v>#DIV/0!</v>
      </c>
      <c r="EZ307" s="331" t="e">
        <f>IF(EX307*'Datos Mes'!$B$19-EY307&gt;0,EX307*'Datos Mes'!$B$19-EY307,0)</f>
        <v>#DIV/0!</v>
      </c>
      <c r="FA307" s="456" t="s">
        <v>233</v>
      </c>
      <c r="FB307" s="455" t="s">
        <v>245</v>
      </c>
      <c r="FC307" s="333"/>
      <c r="FD307" s="331" t="e">
        <f t="shared" si="520"/>
        <v>#DIV/0!</v>
      </c>
      <c r="FE307" s="331" t="e">
        <f>IF(SUM(EH307:EN307)&gt;'Datos Mes'!$B$22,'Datos Mes'!$B$22,SUM(EH307:EN307))</f>
        <v>#DIV/0!</v>
      </c>
      <c r="FF307" s="331" t="e">
        <f>FE307*'Datos Mes'!$B$30</f>
        <v>#DIV/0!</v>
      </c>
      <c r="FG307" s="331" t="e">
        <f t="shared" si="521"/>
        <v>#DIV/0!</v>
      </c>
      <c r="FH307" s="331" t="e">
        <f t="shared" si="522"/>
        <v>#DIV/0!</v>
      </c>
      <c r="FI307" s="334" t="e">
        <f>LOOKUP(FH307,'Datos Mes'!$B$54:$B$69,'Datos Mes'!$C$54:$C$69)</f>
        <v>#DIV/0!</v>
      </c>
      <c r="FJ307" s="331" t="e">
        <f>LOOKUP(FH307,'Datos Mes'!$B$54:$B$69,'Datos Mes'!$E$54:$E$69)</f>
        <v>#DIV/0!</v>
      </c>
      <c r="FK307" s="331" t="e">
        <f t="shared" si="523"/>
        <v>#DIV/0!</v>
      </c>
      <c r="FL307" s="331">
        <f t="shared" si="524"/>
        <v>0</v>
      </c>
      <c r="FM307" s="331">
        <f t="shared" si="525"/>
        <v>0</v>
      </c>
      <c r="FN307" s="331">
        <f t="shared" si="526"/>
        <v>0</v>
      </c>
      <c r="FO307" s="331" t="e">
        <f t="shared" si="527"/>
        <v>#DIV/0!</v>
      </c>
      <c r="FP307" s="331" t="e">
        <f t="shared" si="528"/>
        <v>#DIV/0!</v>
      </c>
      <c r="FQ307" s="335" t="e">
        <f t="shared" si="529"/>
        <v>#DIV/0!</v>
      </c>
      <c r="FS307" s="331" t="e">
        <f t="shared" si="530"/>
        <v>#DIV/0!</v>
      </c>
      <c r="FT307" s="331" t="e">
        <f>IF($FB307="Activo",LOOKUP($FA307,'Datos Mes'!$A$87:$A$92,'Datos Mes'!$C$87:$C$92),0)*$EO307</f>
        <v>#DIV/0!</v>
      </c>
      <c r="FU307" s="331" t="e">
        <f>IF($FB307="Activo",'Datos Mes'!$B$31,0)*$EO307</f>
        <v>#DIV/0!</v>
      </c>
      <c r="FV307" s="331" t="e">
        <f>'Datos Mes'!$B$32*$EO307</f>
        <v>#DIV/0!</v>
      </c>
      <c r="FW307" s="331" t="e">
        <f>'Datos Mes'!$D$28*$EO307</f>
        <v>#DIV/0!</v>
      </c>
      <c r="FX307" s="331" t="e">
        <f t="shared" si="531"/>
        <v>#DIV/0!</v>
      </c>
      <c r="FY307" s="331" t="e">
        <f t="shared" si="447"/>
        <v>#DIV/0!</v>
      </c>
      <c r="FZ307" s="331" t="e">
        <f t="shared" si="448"/>
        <v>#DIV/0!</v>
      </c>
      <c r="GA307" s="331">
        <f>(AS307+'Datos Mes'!B$24)*30/12</f>
        <v>9035.326086956522</v>
      </c>
      <c r="GB307" s="331" t="e">
        <f t="shared" si="532"/>
        <v>#DIV/0!</v>
      </c>
      <c r="GC307" s="331" t="e">
        <f t="shared" si="533"/>
        <v>#DIV/0!</v>
      </c>
      <c r="GD307" s="333" t="e">
        <f t="shared" si="534"/>
        <v>#DIV/0!</v>
      </c>
    </row>
    <row r="308" spans="1:186" s="329" customFormat="1" ht="15.75" customHeight="1">
      <c r="A308" s="421"/>
      <c r="B308" s="421"/>
      <c r="C308" s="311">
        <f t="shared" si="449"/>
        <v>0</v>
      </c>
      <c r="D308" s="429"/>
      <c r="E308" s="429"/>
      <c r="F308" s="429"/>
      <c r="G308" s="429"/>
      <c r="H308" s="429"/>
      <c r="I308" s="429"/>
      <c r="J308" s="429"/>
      <c r="K308" s="429"/>
      <c r="L308" s="429"/>
      <c r="M308" s="429"/>
      <c r="N308" s="429"/>
      <c r="O308" s="429"/>
      <c r="P308" s="429"/>
      <c r="Q308" s="429"/>
      <c r="R308" s="312"/>
      <c r="S308" s="430"/>
      <c r="T308" s="429"/>
      <c r="U308" s="429"/>
      <c r="V308" s="429"/>
      <c r="W308" s="429"/>
      <c r="X308" s="429"/>
      <c r="Y308" s="429"/>
      <c r="Z308" s="429"/>
      <c r="AA308" s="429"/>
      <c r="AB308" s="429"/>
      <c r="AC308" s="429"/>
      <c r="AD308" s="429"/>
      <c r="AE308" s="429"/>
      <c r="AF308" s="429"/>
      <c r="AG308" s="429"/>
      <c r="AH308" s="429"/>
      <c r="AI308" s="431"/>
      <c r="AJ308" s="328"/>
      <c r="AK308" s="314">
        <f t="shared" si="493"/>
        <v>0</v>
      </c>
      <c r="AL308" s="469">
        <f t="shared" si="494"/>
        <v>0</v>
      </c>
      <c r="AM308" s="469">
        <f t="shared" si="495"/>
        <v>0</v>
      </c>
      <c r="AN308" s="470">
        <f t="shared" si="496"/>
        <v>0</v>
      </c>
      <c r="AO308" s="469">
        <f t="shared" si="445"/>
        <v>0</v>
      </c>
      <c r="AP308" s="469">
        <f t="shared" si="446"/>
        <v>0</v>
      </c>
      <c r="AQ308" s="471">
        <f t="shared" si="497"/>
        <v>0</v>
      </c>
      <c r="AR308" s="472">
        <f t="shared" si="450"/>
        <v>0</v>
      </c>
      <c r="AS308" s="422"/>
      <c r="AT308" s="423">
        <f t="shared" si="498"/>
        <v>0</v>
      </c>
      <c r="AU308" s="422"/>
      <c r="AV308" s="315">
        <f t="shared" si="499"/>
        <v>0</v>
      </c>
      <c r="AW308" s="422"/>
      <c r="AX308" s="422"/>
      <c r="AY308" s="315">
        <f t="shared" si="500"/>
        <v>0</v>
      </c>
      <c r="AZ308" s="315">
        <f>(AQ308)*'Datos Mes'!$B$27+DB308</f>
        <v>0</v>
      </c>
      <c r="BA308" s="421"/>
      <c r="BB308" s="427"/>
      <c r="BC308" s="438"/>
      <c r="BF308" s="473"/>
      <c r="BG308" s="317">
        <f>(COUNTIF($D308:$AI308,"LL")+DL308)*(AS308-'Datos Mes'!$B$23)</f>
        <v>0</v>
      </c>
      <c r="BH308" s="474">
        <f t="shared" si="501"/>
        <v>0</v>
      </c>
      <c r="BI308" s="402"/>
      <c r="BJ308" s="403"/>
      <c r="BK308" s="403"/>
      <c r="BL308" s="403"/>
      <c r="BM308" s="403"/>
      <c r="BN308" s="403"/>
      <c r="BO308" s="403"/>
      <c r="BP308" s="403"/>
      <c r="BQ308" s="403"/>
      <c r="BR308" s="403"/>
      <c r="BS308" s="403"/>
      <c r="BT308" s="404"/>
      <c r="BU308" s="404"/>
      <c r="BV308" s="404"/>
      <c r="BW308" s="405"/>
      <c r="BX308" s="406"/>
      <c r="BY308" s="403"/>
      <c r="BZ308" s="403"/>
      <c r="CA308" s="407"/>
      <c r="CB308" s="407"/>
      <c r="CC308" s="408"/>
      <c r="CD308" s="408"/>
      <c r="CE308" s="408"/>
      <c r="CF308" s="408"/>
      <c r="CG308" s="408"/>
      <c r="CH308" s="407"/>
      <c r="CI308" s="407"/>
      <c r="CJ308" s="408"/>
      <c r="CK308" s="408"/>
      <c r="CL308" s="408"/>
      <c r="CM308" s="408"/>
      <c r="CN308" s="408"/>
      <c r="CO308" s="407"/>
      <c r="CP308" s="409"/>
      <c r="CQ308" s="410"/>
      <c r="CR308" s="411"/>
      <c r="CS308" s="410"/>
      <c r="CT308" s="410"/>
      <c r="CU308" s="410"/>
      <c r="CV308" s="410"/>
      <c r="CW308" s="410"/>
      <c r="CX308" s="404"/>
      <c r="CY308" s="404"/>
      <c r="CZ308" s="320">
        <f t="shared" si="502"/>
        <v>0</v>
      </c>
      <c r="DA308" s="321"/>
      <c r="DB308" s="414"/>
      <c r="DC308" s="322">
        <f t="shared" si="503"/>
        <v>0</v>
      </c>
      <c r="DD308" s="413"/>
      <c r="DE308" s="414"/>
      <c r="DF308" s="323">
        <f t="shared" si="504"/>
        <v>0</v>
      </c>
      <c r="DG308" s="323">
        <f t="shared" si="505"/>
        <v>0</v>
      </c>
      <c r="DH308" s="324">
        <f t="shared" si="506"/>
        <v>0</v>
      </c>
      <c r="DI308" s="325">
        <f t="shared" si="507"/>
        <v>0</v>
      </c>
      <c r="DJ308" s="177"/>
      <c r="DK308" s="315">
        <f t="shared" si="508"/>
        <v>0</v>
      </c>
      <c r="DL308" s="315">
        <f t="shared" si="509"/>
        <v>0</v>
      </c>
      <c r="DM308" s="315">
        <f t="shared" si="510"/>
        <v>0</v>
      </c>
      <c r="DN308" s="415"/>
      <c r="DO308" s="416"/>
      <c r="DP308" s="416"/>
      <c r="DQ308" s="416"/>
      <c r="DR308" s="417"/>
      <c r="DS308" s="416"/>
      <c r="DT308" s="416"/>
      <c r="DU308" s="416"/>
      <c r="DV308" s="418"/>
      <c r="DW308" s="416"/>
      <c r="DX308" s="416"/>
      <c r="DY308" s="419"/>
      <c r="DZ308" s="419"/>
      <c r="EA308" s="420"/>
      <c r="EB308" s="313"/>
      <c r="EC308" s="329" t="s">
        <v>133</v>
      </c>
      <c r="EF308" s="330">
        <f>'Datos Mes'!$B$23</f>
        <v>7000</v>
      </c>
      <c r="EG308" s="330">
        <f t="shared" si="511"/>
        <v>0</v>
      </c>
      <c r="EH308" s="330">
        <f t="shared" si="512"/>
        <v>0</v>
      </c>
      <c r="EI308" s="330" t="e">
        <f t="shared" si="513"/>
        <v>#DIV/0!</v>
      </c>
      <c r="EJ308" s="330" t="e">
        <f t="shared" si="514"/>
        <v>#DIV/0!</v>
      </c>
      <c r="EK308" s="330">
        <f t="shared" si="515"/>
        <v>0</v>
      </c>
      <c r="EL308" s="330">
        <f t="shared" si="516"/>
        <v>0</v>
      </c>
      <c r="EM308" s="330">
        <f t="shared" si="517"/>
        <v>0</v>
      </c>
      <c r="EN308" s="330">
        <f>'Datos Mes'!$B$24*AL308</f>
        <v>0</v>
      </c>
      <c r="EO308" s="330" t="e">
        <f>IF(SUM(EH308:EN308)&gt;'Datos Mes'!$B$21,'Datos Mes'!$B$21,SUM(EH308:EN308))</f>
        <v>#DIV/0!</v>
      </c>
      <c r="EP308" s="330" t="e">
        <f>IF(SUM(EH308:EN308)&gt;'Datos Mes'!$B$21,SUM(EH308:EN308)-EO308,0)</f>
        <v>#DIV/0!</v>
      </c>
      <c r="EQ308" s="330"/>
      <c r="ER308" s="330" t="e">
        <f>LOOKUP(EO308/AL308,'Datos Mes'!$B$75:$B$82,'Datos Mes'!$C$75:$C$82)*EQ308</f>
        <v>#DIV/0!</v>
      </c>
      <c r="ES308" s="330">
        <f>'Datos Mes'!$B$25*$AQ308</f>
        <v>0</v>
      </c>
      <c r="ET308" s="330">
        <f>'Datos Mes'!$B$26*$AQ308</f>
        <v>0</v>
      </c>
      <c r="EU308" s="330">
        <f t="shared" si="518"/>
        <v>0</v>
      </c>
      <c r="EV308" s="331" t="e">
        <f t="shared" si="519"/>
        <v>#DIV/0!</v>
      </c>
      <c r="EW308" s="455" t="s">
        <v>244</v>
      </c>
      <c r="EX308" s="457"/>
      <c r="EY308" s="331" t="e">
        <f>'Datos Mes'!$B$28*EO308</f>
        <v>#DIV/0!</v>
      </c>
      <c r="EZ308" s="331" t="e">
        <f>IF(EX308*'Datos Mes'!$B$19-EY308&gt;0,EX308*'Datos Mes'!$B$19-EY308,0)</f>
        <v>#DIV/0!</v>
      </c>
      <c r="FA308" s="456" t="s">
        <v>233</v>
      </c>
      <c r="FB308" s="455" t="s">
        <v>245</v>
      </c>
      <c r="FC308" s="333"/>
      <c r="FD308" s="331" t="e">
        <f t="shared" si="520"/>
        <v>#DIV/0!</v>
      </c>
      <c r="FE308" s="331" t="e">
        <f>IF(SUM(EH308:EN308)&gt;'Datos Mes'!$B$22,'Datos Mes'!$B$22,SUM(EH308:EN308))</f>
        <v>#DIV/0!</v>
      </c>
      <c r="FF308" s="331" t="e">
        <f>FE308*'Datos Mes'!$B$30</f>
        <v>#DIV/0!</v>
      </c>
      <c r="FG308" s="331" t="e">
        <f t="shared" si="521"/>
        <v>#DIV/0!</v>
      </c>
      <c r="FH308" s="331" t="e">
        <f t="shared" si="522"/>
        <v>#DIV/0!</v>
      </c>
      <c r="FI308" s="334" t="e">
        <f>LOOKUP(FH308,'Datos Mes'!$B$54:$B$69,'Datos Mes'!$C$54:$C$69)</f>
        <v>#DIV/0!</v>
      </c>
      <c r="FJ308" s="331" t="e">
        <f>LOOKUP(FH308,'Datos Mes'!$B$54:$B$69,'Datos Mes'!$E$54:$E$69)</f>
        <v>#DIV/0!</v>
      </c>
      <c r="FK308" s="331" t="e">
        <f t="shared" si="523"/>
        <v>#DIV/0!</v>
      </c>
      <c r="FL308" s="331">
        <f t="shared" si="524"/>
        <v>0</v>
      </c>
      <c r="FM308" s="331">
        <f t="shared" si="525"/>
        <v>0</v>
      </c>
      <c r="FN308" s="331">
        <f t="shared" si="526"/>
        <v>0</v>
      </c>
      <c r="FO308" s="331" t="e">
        <f t="shared" si="527"/>
        <v>#DIV/0!</v>
      </c>
      <c r="FP308" s="331" t="e">
        <f t="shared" si="528"/>
        <v>#DIV/0!</v>
      </c>
      <c r="FQ308" s="335" t="e">
        <f t="shared" si="529"/>
        <v>#DIV/0!</v>
      </c>
      <c r="FS308" s="331" t="e">
        <f t="shared" si="530"/>
        <v>#DIV/0!</v>
      </c>
      <c r="FT308" s="331" t="e">
        <f>IF($FB308="Activo",LOOKUP($FA308,'Datos Mes'!$A$87:$A$92,'Datos Mes'!$C$87:$C$92),0)*$EO308</f>
        <v>#DIV/0!</v>
      </c>
      <c r="FU308" s="331" t="e">
        <f>IF($FB308="Activo",'Datos Mes'!$B$31,0)*$EO308</f>
        <v>#DIV/0!</v>
      </c>
      <c r="FV308" s="331" t="e">
        <f>'Datos Mes'!$B$32*$EO308</f>
        <v>#DIV/0!</v>
      </c>
      <c r="FW308" s="331" t="e">
        <f>'Datos Mes'!$D$28*$EO308</f>
        <v>#DIV/0!</v>
      </c>
      <c r="FX308" s="331" t="e">
        <f t="shared" si="531"/>
        <v>#DIV/0!</v>
      </c>
      <c r="FY308" s="331" t="e">
        <f t="shared" si="447"/>
        <v>#DIV/0!</v>
      </c>
      <c r="FZ308" s="331" t="e">
        <f t="shared" si="448"/>
        <v>#DIV/0!</v>
      </c>
      <c r="GA308" s="331">
        <f>(AS308+'Datos Mes'!B$24)*30/12</f>
        <v>9035.326086956522</v>
      </c>
      <c r="GB308" s="331" t="e">
        <f t="shared" si="532"/>
        <v>#DIV/0!</v>
      </c>
      <c r="GC308" s="331" t="e">
        <f t="shared" si="533"/>
        <v>#DIV/0!</v>
      </c>
      <c r="GD308" s="333" t="e">
        <f t="shared" si="534"/>
        <v>#DIV/0!</v>
      </c>
    </row>
    <row r="309" spans="1:186" s="329" customFormat="1" ht="15.75" customHeight="1">
      <c r="A309" s="421"/>
      <c r="B309" s="421"/>
      <c r="C309" s="311">
        <f t="shared" si="449"/>
        <v>0</v>
      </c>
      <c r="D309" s="429"/>
      <c r="E309" s="429"/>
      <c r="F309" s="429"/>
      <c r="G309" s="429"/>
      <c r="H309" s="429"/>
      <c r="I309" s="429"/>
      <c r="J309" s="429"/>
      <c r="K309" s="429"/>
      <c r="L309" s="429"/>
      <c r="M309" s="429"/>
      <c r="N309" s="429"/>
      <c r="O309" s="429"/>
      <c r="P309" s="429"/>
      <c r="Q309" s="429"/>
      <c r="R309" s="312"/>
      <c r="S309" s="430"/>
      <c r="T309" s="429"/>
      <c r="U309" s="429"/>
      <c r="V309" s="429"/>
      <c r="W309" s="429"/>
      <c r="X309" s="429"/>
      <c r="Y309" s="429"/>
      <c r="Z309" s="429"/>
      <c r="AA309" s="429"/>
      <c r="AB309" s="429"/>
      <c r="AC309" s="429"/>
      <c r="AD309" s="429"/>
      <c r="AE309" s="429"/>
      <c r="AF309" s="429"/>
      <c r="AG309" s="429"/>
      <c r="AH309" s="429"/>
      <c r="AI309" s="431"/>
      <c r="AJ309" s="328"/>
      <c r="AK309" s="314">
        <f t="shared" si="493"/>
        <v>0</v>
      </c>
      <c r="AL309" s="469">
        <f t="shared" si="494"/>
        <v>0</v>
      </c>
      <c r="AM309" s="469">
        <f t="shared" si="495"/>
        <v>0</v>
      </c>
      <c r="AN309" s="470">
        <f t="shared" si="496"/>
        <v>0</v>
      </c>
      <c r="AO309" s="469">
        <f t="shared" si="445"/>
        <v>0</v>
      </c>
      <c r="AP309" s="469">
        <f t="shared" si="446"/>
        <v>0</v>
      </c>
      <c r="AQ309" s="471">
        <f t="shared" si="497"/>
        <v>0</v>
      </c>
      <c r="AR309" s="472">
        <f t="shared" si="450"/>
        <v>0</v>
      </c>
      <c r="AS309" s="422"/>
      <c r="AT309" s="423">
        <f t="shared" si="498"/>
        <v>0</v>
      </c>
      <c r="AU309" s="422"/>
      <c r="AV309" s="315">
        <f t="shared" si="499"/>
        <v>0</v>
      </c>
      <c r="AW309" s="422"/>
      <c r="AX309" s="422"/>
      <c r="AY309" s="315">
        <f t="shared" si="500"/>
        <v>0</v>
      </c>
      <c r="AZ309" s="315">
        <f>(AQ309)*'Datos Mes'!$B$27+DB309</f>
        <v>0</v>
      </c>
      <c r="BA309" s="421"/>
      <c r="BB309" s="427"/>
      <c r="BC309" s="438"/>
      <c r="BF309" s="473"/>
      <c r="BG309" s="317">
        <f>(COUNTIF($D309:$AI309,"LL")+DL309)*(AS309-'Datos Mes'!$B$23)</f>
        <v>0</v>
      </c>
      <c r="BH309" s="474">
        <f t="shared" si="501"/>
        <v>0</v>
      </c>
      <c r="BI309" s="402"/>
      <c r="BJ309" s="403"/>
      <c r="BK309" s="403"/>
      <c r="BL309" s="403"/>
      <c r="BM309" s="403"/>
      <c r="BN309" s="403"/>
      <c r="BO309" s="403"/>
      <c r="BP309" s="403"/>
      <c r="BQ309" s="403"/>
      <c r="BR309" s="403"/>
      <c r="BS309" s="403"/>
      <c r="BT309" s="404"/>
      <c r="BU309" s="404"/>
      <c r="BV309" s="404"/>
      <c r="BW309" s="405"/>
      <c r="BX309" s="406"/>
      <c r="BY309" s="403"/>
      <c r="BZ309" s="403"/>
      <c r="CA309" s="407"/>
      <c r="CB309" s="407"/>
      <c r="CC309" s="408"/>
      <c r="CD309" s="408"/>
      <c r="CE309" s="408"/>
      <c r="CF309" s="408"/>
      <c r="CG309" s="408"/>
      <c r="CH309" s="407"/>
      <c r="CI309" s="407"/>
      <c r="CJ309" s="408"/>
      <c r="CK309" s="408"/>
      <c r="CL309" s="408"/>
      <c r="CM309" s="408"/>
      <c r="CN309" s="408"/>
      <c r="CO309" s="407"/>
      <c r="CP309" s="409"/>
      <c r="CQ309" s="410"/>
      <c r="CR309" s="411"/>
      <c r="CS309" s="410"/>
      <c r="CT309" s="410"/>
      <c r="CU309" s="410"/>
      <c r="CV309" s="410"/>
      <c r="CW309" s="410"/>
      <c r="CX309" s="404"/>
      <c r="CY309" s="404"/>
      <c r="CZ309" s="320">
        <f t="shared" si="502"/>
        <v>0</v>
      </c>
      <c r="DA309" s="321"/>
      <c r="DB309" s="414"/>
      <c r="DC309" s="322">
        <f t="shared" si="503"/>
        <v>0</v>
      </c>
      <c r="DD309" s="413"/>
      <c r="DE309" s="414"/>
      <c r="DF309" s="323">
        <f t="shared" si="504"/>
        <v>0</v>
      </c>
      <c r="DG309" s="323">
        <f t="shared" si="505"/>
        <v>0</v>
      </c>
      <c r="DH309" s="324">
        <f t="shared" si="506"/>
        <v>0</v>
      </c>
      <c r="DI309" s="325">
        <f t="shared" si="507"/>
        <v>0</v>
      </c>
      <c r="DJ309" s="177"/>
      <c r="DK309" s="315">
        <f t="shared" si="508"/>
        <v>0</v>
      </c>
      <c r="DL309" s="315">
        <f t="shared" si="509"/>
        <v>0</v>
      </c>
      <c r="DM309" s="315">
        <f t="shared" si="510"/>
        <v>0</v>
      </c>
      <c r="DN309" s="415"/>
      <c r="DO309" s="416"/>
      <c r="DP309" s="416"/>
      <c r="DQ309" s="416"/>
      <c r="DR309" s="417"/>
      <c r="DS309" s="416"/>
      <c r="DT309" s="416"/>
      <c r="DU309" s="416"/>
      <c r="DV309" s="418"/>
      <c r="DW309" s="416"/>
      <c r="DX309" s="416"/>
      <c r="DY309" s="419"/>
      <c r="DZ309" s="419"/>
      <c r="EA309" s="420"/>
      <c r="EB309" s="313"/>
      <c r="EC309" s="329" t="s">
        <v>133</v>
      </c>
      <c r="EF309" s="330">
        <f>'Datos Mes'!$B$23</f>
        <v>7000</v>
      </c>
      <c r="EG309" s="330">
        <f t="shared" si="511"/>
        <v>0</v>
      </c>
      <c r="EH309" s="330">
        <f t="shared" si="512"/>
        <v>0</v>
      </c>
      <c r="EI309" s="330" t="e">
        <f t="shared" si="513"/>
        <v>#DIV/0!</v>
      </c>
      <c r="EJ309" s="330" t="e">
        <f t="shared" si="514"/>
        <v>#DIV/0!</v>
      </c>
      <c r="EK309" s="330">
        <f t="shared" si="515"/>
        <v>0</v>
      </c>
      <c r="EL309" s="330">
        <f t="shared" si="516"/>
        <v>0</v>
      </c>
      <c r="EM309" s="330">
        <f t="shared" si="517"/>
        <v>0</v>
      </c>
      <c r="EN309" s="330">
        <f>'Datos Mes'!$B$24*AL309</f>
        <v>0</v>
      </c>
      <c r="EO309" s="330" t="e">
        <f>IF(SUM(EH309:EN309)&gt;'Datos Mes'!$B$21,'Datos Mes'!$B$21,SUM(EH309:EN309))</f>
        <v>#DIV/0!</v>
      </c>
      <c r="EP309" s="330" t="e">
        <f>IF(SUM(EH309:EN309)&gt;'Datos Mes'!$B$21,SUM(EH309:EN309)-EO309,0)</f>
        <v>#DIV/0!</v>
      </c>
      <c r="EQ309" s="330"/>
      <c r="ER309" s="330" t="e">
        <f>LOOKUP(EO309/AL309,'Datos Mes'!$B$75:$B$82,'Datos Mes'!$C$75:$C$82)*EQ309</f>
        <v>#DIV/0!</v>
      </c>
      <c r="ES309" s="330">
        <f>'Datos Mes'!$B$25*$AQ309</f>
        <v>0</v>
      </c>
      <c r="ET309" s="330">
        <f>'Datos Mes'!$B$26*$AQ309</f>
        <v>0</v>
      </c>
      <c r="EU309" s="330">
        <f t="shared" si="518"/>
        <v>0</v>
      </c>
      <c r="EV309" s="331" t="e">
        <f t="shared" si="519"/>
        <v>#DIV/0!</v>
      </c>
      <c r="EW309" s="455" t="s">
        <v>244</v>
      </c>
      <c r="EX309" s="457"/>
      <c r="EY309" s="331" t="e">
        <f>'Datos Mes'!$B$28*EO309</f>
        <v>#DIV/0!</v>
      </c>
      <c r="EZ309" s="331" t="e">
        <f>IF(EX309*'Datos Mes'!$B$19-EY309&gt;0,EX309*'Datos Mes'!$B$19-EY309,0)</f>
        <v>#DIV/0!</v>
      </c>
      <c r="FA309" s="456" t="s">
        <v>233</v>
      </c>
      <c r="FB309" s="455" t="s">
        <v>245</v>
      </c>
      <c r="FC309" s="333"/>
      <c r="FD309" s="331" t="e">
        <f t="shared" si="520"/>
        <v>#DIV/0!</v>
      </c>
      <c r="FE309" s="331" t="e">
        <f>IF(SUM(EH309:EN309)&gt;'Datos Mes'!$B$22,'Datos Mes'!$B$22,SUM(EH309:EN309))</f>
        <v>#DIV/0!</v>
      </c>
      <c r="FF309" s="331" t="e">
        <f>FE309*'Datos Mes'!$B$30</f>
        <v>#DIV/0!</v>
      </c>
      <c r="FG309" s="331" t="e">
        <f t="shared" si="521"/>
        <v>#DIV/0!</v>
      </c>
      <c r="FH309" s="331" t="e">
        <f t="shared" si="522"/>
        <v>#DIV/0!</v>
      </c>
      <c r="FI309" s="334" t="e">
        <f>LOOKUP(FH309,'Datos Mes'!$B$54:$B$69,'Datos Mes'!$C$54:$C$69)</f>
        <v>#DIV/0!</v>
      </c>
      <c r="FJ309" s="331" t="e">
        <f>LOOKUP(FH309,'Datos Mes'!$B$54:$B$69,'Datos Mes'!$E$54:$E$69)</f>
        <v>#DIV/0!</v>
      </c>
      <c r="FK309" s="331" t="e">
        <f t="shared" si="523"/>
        <v>#DIV/0!</v>
      </c>
      <c r="FL309" s="331">
        <f t="shared" si="524"/>
        <v>0</v>
      </c>
      <c r="FM309" s="331">
        <f t="shared" si="525"/>
        <v>0</v>
      </c>
      <c r="FN309" s="331">
        <f t="shared" si="526"/>
        <v>0</v>
      </c>
      <c r="FO309" s="331" t="e">
        <f t="shared" si="527"/>
        <v>#DIV/0!</v>
      </c>
      <c r="FP309" s="331" t="e">
        <f t="shared" si="528"/>
        <v>#DIV/0!</v>
      </c>
      <c r="FQ309" s="335" t="e">
        <f t="shared" si="529"/>
        <v>#DIV/0!</v>
      </c>
      <c r="FS309" s="331" t="e">
        <f t="shared" si="530"/>
        <v>#DIV/0!</v>
      </c>
      <c r="FT309" s="331" t="e">
        <f>IF($FB309="Activo",LOOKUP($FA309,'Datos Mes'!$A$87:$A$92,'Datos Mes'!$C$87:$C$92),0)*$EO309</f>
        <v>#DIV/0!</v>
      </c>
      <c r="FU309" s="331" t="e">
        <f>IF($FB309="Activo",'Datos Mes'!$B$31,0)*$EO309</f>
        <v>#DIV/0!</v>
      </c>
      <c r="FV309" s="331" t="e">
        <f>'Datos Mes'!$B$32*$EO309</f>
        <v>#DIV/0!</v>
      </c>
      <c r="FW309" s="331" t="e">
        <f>'Datos Mes'!$D$28*$EO309</f>
        <v>#DIV/0!</v>
      </c>
      <c r="FX309" s="331" t="e">
        <f t="shared" si="531"/>
        <v>#DIV/0!</v>
      </c>
      <c r="FY309" s="331" t="e">
        <f t="shared" si="447"/>
        <v>#DIV/0!</v>
      </c>
      <c r="FZ309" s="331" t="e">
        <f t="shared" si="448"/>
        <v>#DIV/0!</v>
      </c>
      <c r="GA309" s="331">
        <f>(AS309+'Datos Mes'!B$24)*30/12</f>
        <v>9035.326086956522</v>
      </c>
      <c r="GB309" s="331" t="e">
        <f t="shared" si="532"/>
        <v>#DIV/0!</v>
      </c>
      <c r="GC309" s="331" t="e">
        <f t="shared" si="533"/>
        <v>#DIV/0!</v>
      </c>
      <c r="GD309" s="333" t="e">
        <f t="shared" si="534"/>
        <v>#DIV/0!</v>
      </c>
    </row>
    <row r="310" spans="1:186" s="329" customFormat="1" ht="15.75" customHeight="1">
      <c r="A310" s="421"/>
      <c r="B310" s="421"/>
      <c r="C310" s="311">
        <f t="shared" si="449"/>
        <v>0</v>
      </c>
      <c r="D310" s="429"/>
      <c r="E310" s="429"/>
      <c r="F310" s="429"/>
      <c r="G310" s="429"/>
      <c r="H310" s="429"/>
      <c r="I310" s="429"/>
      <c r="J310" s="429"/>
      <c r="K310" s="429"/>
      <c r="L310" s="429"/>
      <c r="M310" s="429"/>
      <c r="N310" s="429"/>
      <c r="O310" s="429"/>
      <c r="P310" s="429"/>
      <c r="Q310" s="429"/>
      <c r="R310" s="312"/>
      <c r="S310" s="430"/>
      <c r="T310" s="429"/>
      <c r="U310" s="429"/>
      <c r="V310" s="429"/>
      <c r="W310" s="429"/>
      <c r="X310" s="429"/>
      <c r="Y310" s="429"/>
      <c r="Z310" s="429"/>
      <c r="AA310" s="429"/>
      <c r="AB310" s="429"/>
      <c r="AC310" s="429"/>
      <c r="AD310" s="429"/>
      <c r="AE310" s="429"/>
      <c r="AF310" s="429"/>
      <c r="AG310" s="429"/>
      <c r="AH310" s="429"/>
      <c r="AI310" s="431"/>
      <c r="AJ310" s="328"/>
      <c r="AK310" s="314">
        <f t="shared" si="493"/>
        <v>0</v>
      </c>
      <c r="AL310" s="469">
        <f t="shared" si="494"/>
        <v>0</v>
      </c>
      <c r="AM310" s="469">
        <f t="shared" si="495"/>
        <v>0</v>
      </c>
      <c r="AN310" s="470">
        <f t="shared" si="496"/>
        <v>0</v>
      </c>
      <c r="AO310" s="469">
        <f t="shared" si="445"/>
        <v>0</v>
      </c>
      <c r="AP310" s="469">
        <f t="shared" si="446"/>
        <v>0</v>
      </c>
      <c r="AQ310" s="471">
        <f t="shared" si="497"/>
        <v>0</v>
      </c>
      <c r="AR310" s="472">
        <f t="shared" si="450"/>
        <v>0</v>
      </c>
      <c r="AS310" s="422"/>
      <c r="AT310" s="423">
        <f t="shared" si="498"/>
        <v>0</v>
      </c>
      <c r="AU310" s="422"/>
      <c r="AV310" s="315">
        <f t="shared" si="499"/>
        <v>0</v>
      </c>
      <c r="AW310" s="422"/>
      <c r="AX310" s="422"/>
      <c r="AY310" s="315">
        <f t="shared" si="500"/>
        <v>0</v>
      </c>
      <c r="AZ310" s="315">
        <f>(AQ310)*'Datos Mes'!$B$27+DB310</f>
        <v>0</v>
      </c>
      <c r="BA310" s="421"/>
      <c r="BB310" s="427"/>
      <c r="BC310" s="438"/>
      <c r="BF310" s="473"/>
      <c r="BG310" s="317">
        <f>(COUNTIF($D310:$AI310,"LL")+DL310)*(AS310-'Datos Mes'!$B$23)</f>
        <v>0</v>
      </c>
      <c r="BH310" s="474">
        <f t="shared" si="501"/>
        <v>0</v>
      </c>
      <c r="BI310" s="402"/>
      <c r="BJ310" s="403"/>
      <c r="BK310" s="403"/>
      <c r="BL310" s="403"/>
      <c r="BM310" s="403"/>
      <c r="BN310" s="403"/>
      <c r="BO310" s="403"/>
      <c r="BP310" s="403"/>
      <c r="BQ310" s="403"/>
      <c r="BR310" s="403"/>
      <c r="BS310" s="403"/>
      <c r="BT310" s="404"/>
      <c r="BU310" s="404"/>
      <c r="BV310" s="404"/>
      <c r="BW310" s="405"/>
      <c r="BX310" s="406"/>
      <c r="BY310" s="403"/>
      <c r="BZ310" s="403"/>
      <c r="CA310" s="407"/>
      <c r="CB310" s="407"/>
      <c r="CC310" s="408"/>
      <c r="CD310" s="408"/>
      <c r="CE310" s="408"/>
      <c r="CF310" s="408"/>
      <c r="CG310" s="408"/>
      <c r="CH310" s="407"/>
      <c r="CI310" s="407"/>
      <c r="CJ310" s="408"/>
      <c r="CK310" s="408"/>
      <c r="CL310" s="408"/>
      <c r="CM310" s="408"/>
      <c r="CN310" s="408"/>
      <c r="CO310" s="407"/>
      <c r="CP310" s="409"/>
      <c r="CQ310" s="410"/>
      <c r="CR310" s="411"/>
      <c r="CS310" s="410"/>
      <c r="CT310" s="410"/>
      <c r="CU310" s="410"/>
      <c r="CV310" s="410"/>
      <c r="CW310" s="410"/>
      <c r="CX310" s="404"/>
      <c r="CY310" s="404"/>
      <c r="CZ310" s="320">
        <f t="shared" si="502"/>
        <v>0</v>
      </c>
      <c r="DA310" s="321"/>
      <c r="DB310" s="414"/>
      <c r="DC310" s="322">
        <f t="shared" si="503"/>
        <v>0</v>
      </c>
      <c r="DD310" s="413"/>
      <c r="DE310" s="414"/>
      <c r="DF310" s="323">
        <f t="shared" si="504"/>
        <v>0</v>
      </c>
      <c r="DG310" s="323">
        <f t="shared" si="505"/>
        <v>0</v>
      </c>
      <c r="DH310" s="324">
        <f t="shared" si="506"/>
        <v>0</v>
      </c>
      <c r="DI310" s="325">
        <f t="shared" si="507"/>
        <v>0</v>
      </c>
      <c r="DJ310" s="177"/>
      <c r="DK310" s="315">
        <f t="shared" si="508"/>
        <v>0</v>
      </c>
      <c r="DL310" s="315">
        <f t="shared" si="509"/>
        <v>0</v>
      </c>
      <c r="DM310" s="315">
        <f t="shared" si="510"/>
        <v>0</v>
      </c>
      <c r="DN310" s="415"/>
      <c r="DO310" s="416"/>
      <c r="DP310" s="416"/>
      <c r="DQ310" s="416"/>
      <c r="DR310" s="417"/>
      <c r="DS310" s="416"/>
      <c r="DT310" s="416"/>
      <c r="DU310" s="416"/>
      <c r="DV310" s="418"/>
      <c r="DW310" s="416"/>
      <c r="DX310" s="416"/>
      <c r="DY310" s="419"/>
      <c r="DZ310" s="419"/>
      <c r="EA310" s="420"/>
      <c r="EB310" s="313"/>
      <c r="EC310" s="329" t="s">
        <v>133</v>
      </c>
      <c r="EF310" s="330">
        <f>'Datos Mes'!$B$23</f>
        <v>7000</v>
      </c>
      <c r="EG310" s="330">
        <f t="shared" si="511"/>
        <v>0</v>
      </c>
      <c r="EH310" s="330">
        <f t="shared" si="512"/>
        <v>0</v>
      </c>
      <c r="EI310" s="330" t="e">
        <f t="shared" si="513"/>
        <v>#DIV/0!</v>
      </c>
      <c r="EJ310" s="330" t="e">
        <f t="shared" si="514"/>
        <v>#DIV/0!</v>
      </c>
      <c r="EK310" s="330">
        <f t="shared" si="515"/>
        <v>0</v>
      </c>
      <c r="EL310" s="330">
        <f t="shared" si="516"/>
        <v>0</v>
      </c>
      <c r="EM310" s="330">
        <f t="shared" si="517"/>
        <v>0</v>
      </c>
      <c r="EN310" s="330">
        <f>'Datos Mes'!$B$24*AL310</f>
        <v>0</v>
      </c>
      <c r="EO310" s="330" t="e">
        <f>IF(SUM(EH310:EN310)&gt;'Datos Mes'!$B$21,'Datos Mes'!$B$21,SUM(EH310:EN310))</f>
        <v>#DIV/0!</v>
      </c>
      <c r="EP310" s="330" t="e">
        <f>IF(SUM(EH310:EN310)&gt;'Datos Mes'!$B$21,SUM(EH310:EN310)-EO310,0)</f>
        <v>#DIV/0!</v>
      </c>
      <c r="EQ310" s="330"/>
      <c r="ER310" s="330" t="e">
        <f>LOOKUP(EO310/AL310,'Datos Mes'!$B$75:$B$82,'Datos Mes'!$C$75:$C$82)*EQ310</f>
        <v>#DIV/0!</v>
      </c>
      <c r="ES310" s="330">
        <f>'Datos Mes'!$B$25*$AQ310</f>
        <v>0</v>
      </c>
      <c r="ET310" s="330">
        <f>'Datos Mes'!$B$26*$AQ310</f>
        <v>0</v>
      </c>
      <c r="EU310" s="330">
        <f t="shared" si="518"/>
        <v>0</v>
      </c>
      <c r="EV310" s="331" t="e">
        <f t="shared" si="519"/>
        <v>#DIV/0!</v>
      </c>
      <c r="EW310" s="455" t="s">
        <v>244</v>
      </c>
      <c r="EX310" s="457"/>
      <c r="EY310" s="331" t="e">
        <f>'Datos Mes'!$B$28*EO310</f>
        <v>#DIV/0!</v>
      </c>
      <c r="EZ310" s="331" t="e">
        <f>IF(EX310*'Datos Mes'!$B$19-EY310&gt;0,EX310*'Datos Mes'!$B$19-EY310,0)</f>
        <v>#DIV/0!</v>
      </c>
      <c r="FA310" s="456" t="s">
        <v>233</v>
      </c>
      <c r="FB310" s="455" t="s">
        <v>245</v>
      </c>
      <c r="FC310" s="333"/>
      <c r="FD310" s="331" t="e">
        <f t="shared" si="520"/>
        <v>#DIV/0!</v>
      </c>
      <c r="FE310" s="331" t="e">
        <f>IF(SUM(EH310:EN310)&gt;'Datos Mes'!$B$22,'Datos Mes'!$B$22,SUM(EH310:EN310))</f>
        <v>#DIV/0!</v>
      </c>
      <c r="FF310" s="331" t="e">
        <f>FE310*'Datos Mes'!$B$30</f>
        <v>#DIV/0!</v>
      </c>
      <c r="FG310" s="331" t="e">
        <f t="shared" si="521"/>
        <v>#DIV/0!</v>
      </c>
      <c r="FH310" s="331" t="e">
        <f t="shared" si="522"/>
        <v>#DIV/0!</v>
      </c>
      <c r="FI310" s="334" t="e">
        <f>LOOKUP(FH310,'Datos Mes'!$B$54:$B$69,'Datos Mes'!$C$54:$C$69)</f>
        <v>#DIV/0!</v>
      </c>
      <c r="FJ310" s="331" t="e">
        <f>LOOKUP(FH310,'Datos Mes'!$B$54:$B$69,'Datos Mes'!$E$54:$E$69)</f>
        <v>#DIV/0!</v>
      </c>
      <c r="FK310" s="331" t="e">
        <f t="shared" si="523"/>
        <v>#DIV/0!</v>
      </c>
      <c r="FL310" s="331">
        <f t="shared" si="524"/>
        <v>0</v>
      </c>
      <c r="FM310" s="331">
        <f t="shared" si="525"/>
        <v>0</v>
      </c>
      <c r="FN310" s="331">
        <f t="shared" si="526"/>
        <v>0</v>
      </c>
      <c r="FO310" s="331" t="e">
        <f t="shared" si="527"/>
        <v>#DIV/0!</v>
      </c>
      <c r="FP310" s="331" t="e">
        <f t="shared" si="528"/>
        <v>#DIV/0!</v>
      </c>
      <c r="FQ310" s="335" t="e">
        <f t="shared" si="529"/>
        <v>#DIV/0!</v>
      </c>
      <c r="FS310" s="331" t="e">
        <f t="shared" si="530"/>
        <v>#DIV/0!</v>
      </c>
      <c r="FT310" s="331" t="e">
        <f>IF($FB310="Activo",LOOKUP($FA310,'Datos Mes'!$A$87:$A$92,'Datos Mes'!$C$87:$C$92),0)*$EO310</f>
        <v>#DIV/0!</v>
      </c>
      <c r="FU310" s="331" t="e">
        <f>IF($FB310="Activo",'Datos Mes'!$B$31,0)*$EO310</f>
        <v>#DIV/0!</v>
      </c>
      <c r="FV310" s="331" t="e">
        <f>'Datos Mes'!$B$32*$EO310</f>
        <v>#DIV/0!</v>
      </c>
      <c r="FW310" s="331" t="e">
        <f>'Datos Mes'!$D$28*$EO310</f>
        <v>#DIV/0!</v>
      </c>
      <c r="FX310" s="331" t="e">
        <f t="shared" si="531"/>
        <v>#DIV/0!</v>
      </c>
      <c r="FY310" s="331" t="e">
        <f t="shared" si="447"/>
        <v>#DIV/0!</v>
      </c>
      <c r="FZ310" s="331" t="e">
        <f t="shared" si="448"/>
        <v>#DIV/0!</v>
      </c>
      <c r="GA310" s="331">
        <f>(AS310+'Datos Mes'!B$24)*30/12</f>
        <v>9035.326086956522</v>
      </c>
      <c r="GB310" s="331" t="e">
        <f t="shared" si="532"/>
        <v>#DIV/0!</v>
      </c>
      <c r="GC310" s="331" t="e">
        <f t="shared" si="533"/>
        <v>#DIV/0!</v>
      </c>
      <c r="GD310" s="333" t="e">
        <f t="shared" si="534"/>
        <v>#DIV/0!</v>
      </c>
    </row>
    <row r="311" spans="1:186" s="329" customFormat="1" ht="15.75" customHeight="1">
      <c r="A311" s="421"/>
      <c r="B311" s="421"/>
      <c r="C311" s="311">
        <f t="shared" si="449"/>
        <v>0</v>
      </c>
      <c r="D311" s="429"/>
      <c r="E311" s="429"/>
      <c r="F311" s="429"/>
      <c r="G311" s="429"/>
      <c r="H311" s="429"/>
      <c r="I311" s="429"/>
      <c r="J311" s="429"/>
      <c r="K311" s="429"/>
      <c r="L311" s="429"/>
      <c r="M311" s="429"/>
      <c r="N311" s="429"/>
      <c r="O311" s="429"/>
      <c r="P311" s="429"/>
      <c r="Q311" s="429"/>
      <c r="R311" s="312"/>
      <c r="S311" s="430"/>
      <c r="T311" s="429"/>
      <c r="U311" s="429"/>
      <c r="V311" s="429"/>
      <c r="W311" s="429"/>
      <c r="X311" s="429"/>
      <c r="Y311" s="429"/>
      <c r="Z311" s="429"/>
      <c r="AA311" s="429"/>
      <c r="AB311" s="429"/>
      <c r="AC311" s="429"/>
      <c r="AD311" s="429"/>
      <c r="AE311" s="429"/>
      <c r="AF311" s="429"/>
      <c r="AG311" s="429"/>
      <c r="AH311" s="429"/>
      <c r="AI311" s="431"/>
      <c r="AJ311" s="328"/>
      <c r="AK311" s="314">
        <f t="shared" si="493"/>
        <v>0</v>
      </c>
      <c r="AL311" s="469">
        <f t="shared" si="494"/>
        <v>0</v>
      </c>
      <c r="AM311" s="469">
        <f t="shared" si="495"/>
        <v>0</v>
      </c>
      <c r="AN311" s="470">
        <f t="shared" si="496"/>
        <v>0</v>
      </c>
      <c r="AO311" s="469">
        <f t="shared" si="445"/>
        <v>0</v>
      </c>
      <c r="AP311" s="469">
        <f t="shared" si="446"/>
        <v>0</v>
      </c>
      <c r="AQ311" s="471">
        <f t="shared" si="497"/>
        <v>0</v>
      </c>
      <c r="AR311" s="472">
        <f t="shared" si="450"/>
        <v>0</v>
      </c>
      <c r="AS311" s="422"/>
      <c r="AT311" s="423">
        <f t="shared" si="498"/>
        <v>0</v>
      </c>
      <c r="AU311" s="422"/>
      <c r="AV311" s="315">
        <f t="shared" si="499"/>
        <v>0</v>
      </c>
      <c r="AW311" s="422"/>
      <c r="AX311" s="422"/>
      <c r="AY311" s="315">
        <f t="shared" si="500"/>
        <v>0</v>
      </c>
      <c r="AZ311" s="315">
        <f>(AQ311)*'Datos Mes'!$B$27+DB311</f>
        <v>0</v>
      </c>
      <c r="BA311" s="421"/>
      <c r="BB311" s="427"/>
      <c r="BC311" s="438"/>
      <c r="BF311" s="473"/>
      <c r="BG311" s="317">
        <f>(COUNTIF($D311:$AI311,"LL")+DL311)*(AS311-'Datos Mes'!$B$23)</f>
        <v>0</v>
      </c>
      <c r="BH311" s="474">
        <f t="shared" si="501"/>
        <v>0</v>
      </c>
      <c r="BI311" s="402"/>
      <c r="BJ311" s="403"/>
      <c r="BK311" s="403"/>
      <c r="BL311" s="403"/>
      <c r="BM311" s="403"/>
      <c r="BN311" s="403"/>
      <c r="BO311" s="403"/>
      <c r="BP311" s="403"/>
      <c r="BQ311" s="403"/>
      <c r="BR311" s="403"/>
      <c r="BS311" s="403"/>
      <c r="BT311" s="404"/>
      <c r="BU311" s="404"/>
      <c r="BV311" s="404"/>
      <c r="BW311" s="405"/>
      <c r="BX311" s="406"/>
      <c r="BY311" s="403"/>
      <c r="BZ311" s="403"/>
      <c r="CA311" s="407"/>
      <c r="CB311" s="407"/>
      <c r="CC311" s="408"/>
      <c r="CD311" s="408"/>
      <c r="CE311" s="408"/>
      <c r="CF311" s="408"/>
      <c r="CG311" s="408"/>
      <c r="CH311" s="407"/>
      <c r="CI311" s="407"/>
      <c r="CJ311" s="408"/>
      <c r="CK311" s="408"/>
      <c r="CL311" s="408"/>
      <c r="CM311" s="408"/>
      <c r="CN311" s="408"/>
      <c r="CO311" s="407"/>
      <c r="CP311" s="409"/>
      <c r="CQ311" s="410"/>
      <c r="CR311" s="411"/>
      <c r="CS311" s="410"/>
      <c r="CT311" s="410"/>
      <c r="CU311" s="410"/>
      <c r="CV311" s="410"/>
      <c r="CW311" s="410"/>
      <c r="CX311" s="404"/>
      <c r="CY311" s="404"/>
      <c r="CZ311" s="320">
        <f t="shared" si="502"/>
        <v>0</v>
      </c>
      <c r="DA311" s="321"/>
      <c r="DB311" s="414"/>
      <c r="DC311" s="322">
        <f t="shared" si="503"/>
        <v>0</v>
      </c>
      <c r="DD311" s="413"/>
      <c r="DE311" s="414"/>
      <c r="DF311" s="323">
        <f t="shared" si="504"/>
        <v>0</v>
      </c>
      <c r="DG311" s="323">
        <f t="shared" si="505"/>
        <v>0</v>
      </c>
      <c r="DH311" s="324">
        <f t="shared" si="506"/>
        <v>0</v>
      </c>
      <c r="DI311" s="325">
        <f t="shared" si="507"/>
        <v>0</v>
      </c>
      <c r="DJ311" s="177"/>
      <c r="DK311" s="315">
        <f t="shared" si="508"/>
        <v>0</v>
      </c>
      <c r="DL311" s="315">
        <f t="shared" si="509"/>
        <v>0</v>
      </c>
      <c r="DM311" s="315">
        <f t="shared" si="510"/>
        <v>0</v>
      </c>
      <c r="DN311" s="415"/>
      <c r="DO311" s="416"/>
      <c r="DP311" s="416"/>
      <c r="DQ311" s="416"/>
      <c r="DR311" s="417"/>
      <c r="DS311" s="416"/>
      <c r="DT311" s="416"/>
      <c r="DU311" s="416"/>
      <c r="DV311" s="418"/>
      <c r="DW311" s="416"/>
      <c r="DX311" s="416"/>
      <c r="DY311" s="419"/>
      <c r="DZ311" s="419"/>
      <c r="EA311" s="420"/>
      <c r="EB311" s="313"/>
      <c r="EC311" s="329" t="s">
        <v>133</v>
      </c>
      <c r="EF311" s="330">
        <f>'Datos Mes'!$B$23</f>
        <v>7000</v>
      </c>
      <c r="EG311" s="330">
        <f t="shared" si="511"/>
        <v>0</v>
      </c>
      <c r="EH311" s="330">
        <f t="shared" si="512"/>
        <v>0</v>
      </c>
      <c r="EI311" s="330" t="e">
        <f t="shared" si="513"/>
        <v>#DIV/0!</v>
      </c>
      <c r="EJ311" s="330" t="e">
        <f t="shared" si="514"/>
        <v>#DIV/0!</v>
      </c>
      <c r="EK311" s="330">
        <f t="shared" si="515"/>
        <v>0</v>
      </c>
      <c r="EL311" s="330">
        <f t="shared" si="516"/>
        <v>0</v>
      </c>
      <c r="EM311" s="330">
        <f t="shared" si="517"/>
        <v>0</v>
      </c>
      <c r="EN311" s="330">
        <f>'Datos Mes'!$B$24*AL311</f>
        <v>0</v>
      </c>
      <c r="EO311" s="330" t="e">
        <f>IF(SUM(EH311:EN311)&gt;'Datos Mes'!$B$21,'Datos Mes'!$B$21,SUM(EH311:EN311))</f>
        <v>#DIV/0!</v>
      </c>
      <c r="EP311" s="330" t="e">
        <f>IF(SUM(EH311:EN311)&gt;'Datos Mes'!$B$21,SUM(EH311:EN311)-EO311,0)</f>
        <v>#DIV/0!</v>
      </c>
      <c r="EQ311" s="330"/>
      <c r="ER311" s="330" t="e">
        <f>LOOKUP(EO311/AL311,'Datos Mes'!$B$75:$B$82,'Datos Mes'!$C$75:$C$82)*EQ311</f>
        <v>#DIV/0!</v>
      </c>
      <c r="ES311" s="330">
        <f>'Datos Mes'!$B$25*$AQ311</f>
        <v>0</v>
      </c>
      <c r="ET311" s="330">
        <f>'Datos Mes'!$B$26*$AQ311</f>
        <v>0</v>
      </c>
      <c r="EU311" s="330">
        <f t="shared" si="518"/>
        <v>0</v>
      </c>
      <c r="EV311" s="331" t="e">
        <f t="shared" si="519"/>
        <v>#DIV/0!</v>
      </c>
      <c r="EW311" s="455" t="s">
        <v>244</v>
      </c>
      <c r="EX311" s="457"/>
      <c r="EY311" s="331" t="e">
        <f>'Datos Mes'!$B$28*EO311</f>
        <v>#DIV/0!</v>
      </c>
      <c r="EZ311" s="331" t="e">
        <f>IF(EX311*'Datos Mes'!$B$19-EY311&gt;0,EX311*'Datos Mes'!$B$19-EY311,0)</f>
        <v>#DIV/0!</v>
      </c>
      <c r="FA311" s="456" t="s">
        <v>233</v>
      </c>
      <c r="FB311" s="455" t="s">
        <v>245</v>
      </c>
      <c r="FC311" s="333"/>
      <c r="FD311" s="331" t="e">
        <f t="shared" si="520"/>
        <v>#DIV/0!</v>
      </c>
      <c r="FE311" s="331" t="e">
        <f>IF(SUM(EH311:EN311)&gt;'Datos Mes'!$B$22,'Datos Mes'!$B$22,SUM(EH311:EN311))</f>
        <v>#DIV/0!</v>
      </c>
      <c r="FF311" s="331" t="e">
        <f>FE311*'Datos Mes'!$B$30</f>
        <v>#DIV/0!</v>
      </c>
      <c r="FG311" s="331" t="e">
        <f t="shared" si="521"/>
        <v>#DIV/0!</v>
      </c>
      <c r="FH311" s="331" t="e">
        <f t="shared" si="522"/>
        <v>#DIV/0!</v>
      </c>
      <c r="FI311" s="334" t="e">
        <f>LOOKUP(FH311,'Datos Mes'!$B$54:$B$69,'Datos Mes'!$C$54:$C$69)</f>
        <v>#DIV/0!</v>
      </c>
      <c r="FJ311" s="331" t="e">
        <f>LOOKUP(FH311,'Datos Mes'!$B$54:$B$69,'Datos Mes'!$E$54:$E$69)</f>
        <v>#DIV/0!</v>
      </c>
      <c r="FK311" s="331" t="e">
        <f t="shared" si="523"/>
        <v>#DIV/0!</v>
      </c>
      <c r="FL311" s="331">
        <f t="shared" si="524"/>
        <v>0</v>
      </c>
      <c r="FM311" s="331">
        <f t="shared" si="525"/>
        <v>0</v>
      </c>
      <c r="FN311" s="331">
        <f t="shared" si="526"/>
        <v>0</v>
      </c>
      <c r="FO311" s="331" t="e">
        <f t="shared" si="527"/>
        <v>#DIV/0!</v>
      </c>
      <c r="FP311" s="331" t="e">
        <f t="shared" si="528"/>
        <v>#DIV/0!</v>
      </c>
      <c r="FQ311" s="335" t="e">
        <f t="shared" si="529"/>
        <v>#DIV/0!</v>
      </c>
      <c r="FS311" s="331" t="e">
        <f t="shared" si="530"/>
        <v>#DIV/0!</v>
      </c>
      <c r="FT311" s="331" t="e">
        <f>IF($FB311="Activo",LOOKUP($FA311,'Datos Mes'!$A$87:$A$92,'Datos Mes'!$C$87:$C$92),0)*$EO311</f>
        <v>#DIV/0!</v>
      </c>
      <c r="FU311" s="331" t="e">
        <f>IF($FB311="Activo",'Datos Mes'!$B$31,0)*$EO311</f>
        <v>#DIV/0!</v>
      </c>
      <c r="FV311" s="331" t="e">
        <f>'Datos Mes'!$B$32*$EO311</f>
        <v>#DIV/0!</v>
      </c>
      <c r="FW311" s="331" t="e">
        <f>'Datos Mes'!$D$28*$EO311</f>
        <v>#DIV/0!</v>
      </c>
      <c r="FX311" s="331" t="e">
        <f t="shared" si="531"/>
        <v>#DIV/0!</v>
      </c>
      <c r="FY311" s="331" t="e">
        <f t="shared" si="447"/>
        <v>#DIV/0!</v>
      </c>
      <c r="FZ311" s="331" t="e">
        <f t="shared" si="448"/>
        <v>#DIV/0!</v>
      </c>
      <c r="GA311" s="331">
        <f>(AS311+'Datos Mes'!B$24)*30/12</f>
        <v>9035.326086956522</v>
      </c>
      <c r="GB311" s="331" t="e">
        <f t="shared" si="532"/>
        <v>#DIV/0!</v>
      </c>
      <c r="GC311" s="331" t="e">
        <f t="shared" si="533"/>
        <v>#DIV/0!</v>
      </c>
      <c r="GD311" s="333" t="e">
        <f t="shared" si="534"/>
        <v>#DIV/0!</v>
      </c>
    </row>
    <row r="312" spans="1:186" s="329" customFormat="1" ht="15.75" customHeight="1">
      <c r="A312" s="421"/>
      <c r="B312" s="421"/>
      <c r="C312" s="311">
        <f t="shared" si="449"/>
        <v>0</v>
      </c>
      <c r="D312" s="429"/>
      <c r="E312" s="429"/>
      <c r="F312" s="429"/>
      <c r="G312" s="429"/>
      <c r="H312" s="429"/>
      <c r="I312" s="429"/>
      <c r="J312" s="429"/>
      <c r="K312" s="429"/>
      <c r="L312" s="429"/>
      <c r="M312" s="429"/>
      <c r="N312" s="429"/>
      <c r="O312" s="429"/>
      <c r="P312" s="429"/>
      <c r="Q312" s="429"/>
      <c r="R312" s="312"/>
      <c r="S312" s="430"/>
      <c r="T312" s="429"/>
      <c r="U312" s="429"/>
      <c r="V312" s="429"/>
      <c r="W312" s="429"/>
      <c r="X312" s="429"/>
      <c r="Y312" s="429"/>
      <c r="Z312" s="429"/>
      <c r="AA312" s="429"/>
      <c r="AB312" s="429"/>
      <c r="AC312" s="429"/>
      <c r="AD312" s="429"/>
      <c r="AE312" s="429"/>
      <c r="AF312" s="429"/>
      <c r="AG312" s="429"/>
      <c r="AH312" s="429"/>
      <c r="AI312" s="431"/>
      <c r="AJ312" s="328"/>
      <c r="AK312" s="314">
        <f t="shared" si="493"/>
        <v>0</v>
      </c>
      <c r="AL312" s="469">
        <f t="shared" si="494"/>
        <v>0</v>
      </c>
      <c r="AM312" s="469">
        <f t="shared" si="495"/>
        <v>0</v>
      </c>
      <c r="AN312" s="470">
        <f t="shared" si="496"/>
        <v>0</v>
      </c>
      <c r="AO312" s="469">
        <f t="shared" si="445"/>
        <v>0</v>
      </c>
      <c r="AP312" s="469">
        <f t="shared" si="446"/>
        <v>0</v>
      </c>
      <c r="AQ312" s="471">
        <f t="shared" si="497"/>
        <v>0</v>
      </c>
      <c r="AR312" s="472">
        <f t="shared" si="450"/>
        <v>0</v>
      </c>
      <c r="AS312" s="422"/>
      <c r="AT312" s="423">
        <f t="shared" si="498"/>
        <v>0</v>
      </c>
      <c r="AU312" s="422"/>
      <c r="AV312" s="315">
        <f t="shared" si="499"/>
        <v>0</v>
      </c>
      <c r="AW312" s="422"/>
      <c r="AX312" s="422"/>
      <c r="AY312" s="315">
        <f t="shared" si="500"/>
        <v>0</v>
      </c>
      <c r="AZ312" s="315">
        <f>(AQ312)*'Datos Mes'!$B$27+DB312</f>
        <v>0</v>
      </c>
      <c r="BA312" s="421"/>
      <c r="BB312" s="427"/>
      <c r="BC312" s="438"/>
      <c r="BF312" s="473"/>
      <c r="BG312" s="317">
        <f>(COUNTIF($D312:$AI312,"LL")+DL312)*(AS312-'Datos Mes'!$B$23)</f>
        <v>0</v>
      </c>
      <c r="BH312" s="474">
        <f t="shared" si="501"/>
        <v>0</v>
      </c>
      <c r="BI312" s="402"/>
      <c r="BJ312" s="403"/>
      <c r="BK312" s="403"/>
      <c r="BL312" s="403"/>
      <c r="BM312" s="403"/>
      <c r="BN312" s="403"/>
      <c r="BO312" s="403"/>
      <c r="BP312" s="403"/>
      <c r="BQ312" s="403"/>
      <c r="BR312" s="403"/>
      <c r="BS312" s="403"/>
      <c r="BT312" s="404"/>
      <c r="BU312" s="404"/>
      <c r="BV312" s="404"/>
      <c r="BW312" s="405"/>
      <c r="BX312" s="406"/>
      <c r="BY312" s="403"/>
      <c r="BZ312" s="403"/>
      <c r="CA312" s="407"/>
      <c r="CB312" s="407"/>
      <c r="CC312" s="408"/>
      <c r="CD312" s="408"/>
      <c r="CE312" s="408"/>
      <c r="CF312" s="408"/>
      <c r="CG312" s="408"/>
      <c r="CH312" s="407"/>
      <c r="CI312" s="407"/>
      <c r="CJ312" s="408"/>
      <c r="CK312" s="408"/>
      <c r="CL312" s="408"/>
      <c r="CM312" s="408"/>
      <c r="CN312" s="408"/>
      <c r="CO312" s="407"/>
      <c r="CP312" s="409"/>
      <c r="CQ312" s="410"/>
      <c r="CR312" s="411"/>
      <c r="CS312" s="410"/>
      <c r="CT312" s="410"/>
      <c r="CU312" s="410"/>
      <c r="CV312" s="410"/>
      <c r="CW312" s="410"/>
      <c r="CX312" s="404"/>
      <c r="CY312" s="404"/>
      <c r="CZ312" s="320">
        <f t="shared" si="502"/>
        <v>0</v>
      </c>
      <c r="DA312" s="321"/>
      <c r="DB312" s="414"/>
      <c r="DC312" s="322">
        <f t="shared" si="503"/>
        <v>0</v>
      </c>
      <c r="DD312" s="413"/>
      <c r="DE312" s="414"/>
      <c r="DF312" s="323">
        <f t="shared" si="504"/>
        <v>0</v>
      </c>
      <c r="DG312" s="323">
        <f t="shared" si="505"/>
        <v>0</v>
      </c>
      <c r="DH312" s="324">
        <f t="shared" si="506"/>
        <v>0</v>
      </c>
      <c r="DI312" s="325">
        <f t="shared" si="507"/>
        <v>0</v>
      </c>
      <c r="DJ312" s="177"/>
      <c r="DK312" s="315">
        <f t="shared" si="508"/>
        <v>0</v>
      </c>
      <c r="DL312" s="315">
        <f t="shared" si="509"/>
        <v>0</v>
      </c>
      <c r="DM312" s="315">
        <f t="shared" si="510"/>
        <v>0</v>
      </c>
      <c r="DN312" s="415"/>
      <c r="DO312" s="416"/>
      <c r="DP312" s="416"/>
      <c r="DQ312" s="416"/>
      <c r="DR312" s="417"/>
      <c r="DS312" s="416"/>
      <c r="DT312" s="416"/>
      <c r="DU312" s="416"/>
      <c r="DV312" s="418"/>
      <c r="DW312" s="416"/>
      <c r="DX312" s="416"/>
      <c r="DY312" s="419"/>
      <c r="DZ312" s="419"/>
      <c r="EA312" s="420"/>
      <c r="EB312" s="313"/>
      <c r="EC312" s="329" t="s">
        <v>133</v>
      </c>
      <c r="EF312" s="330">
        <f>'Datos Mes'!$B$23</f>
        <v>7000</v>
      </c>
      <c r="EG312" s="330">
        <f t="shared" si="511"/>
        <v>0</v>
      </c>
      <c r="EH312" s="330">
        <f t="shared" si="512"/>
        <v>0</v>
      </c>
      <c r="EI312" s="330" t="e">
        <f t="shared" si="513"/>
        <v>#DIV/0!</v>
      </c>
      <c r="EJ312" s="330" t="e">
        <f t="shared" si="514"/>
        <v>#DIV/0!</v>
      </c>
      <c r="EK312" s="330">
        <f t="shared" si="515"/>
        <v>0</v>
      </c>
      <c r="EL312" s="330">
        <f t="shared" si="516"/>
        <v>0</v>
      </c>
      <c r="EM312" s="330">
        <f t="shared" si="517"/>
        <v>0</v>
      </c>
      <c r="EN312" s="330">
        <f>'Datos Mes'!$B$24*AL312</f>
        <v>0</v>
      </c>
      <c r="EO312" s="330" t="e">
        <f>IF(SUM(EH312:EN312)&gt;'Datos Mes'!$B$21,'Datos Mes'!$B$21,SUM(EH312:EN312))</f>
        <v>#DIV/0!</v>
      </c>
      <c r="EP312" s="330" t="e">
        <f>IF(SUM(EH312:EN312)&gt;'Datos Mes'!$B$21,SUM(EH312:EN312)-EO312,0)</f>
        <v>#DIV/0!</v>
      </c>
      <c r="EQ312" s="330"/>
      <c r="ER312" s="330" t="e">
        <f>LOOKUP(EO312/AL312,'Datos Mes'!$B$75:$B$82,'Datos Mes'!$C$75:$C$82)*EQ312</f>
        <v>#DIV/0!</v>
      </c>
      <c r="ES312" s="330">
        <f>'Datos Mes'!$B$25*$AQ312</f>
        <v>0</v>
      </c>
      <c r="ET312" s="330">
        <f>'Datos Mes'!$B$26*$AQ312</f>
        <v>0</v>
      </c>
      <c r="EU312" s="330">
        <f t="shared" si="518"/>
        <v>0</v>
      </c>
      <c r="EV312" s="331" t="e">
        <f t="shared" si="519"/>
        <v>#DIV/0!</v>
      </c>
      <c r="EW312" s="455" t="s">
        <v>244</v>
      </c>
      <c r="EX312" s="457"/>
      <c r="EY312" s="331" t="e">
        <f>'Datos Mes'!$B$28*EO312</f>
        <v>#DIV/0!</v>
      </c>
      <c r="EZ312" s="331" t="e">
        <f>IF(EX312*'Datos Mes'!$B$19-EY312&gt;0,EX312*'Datos Mes'!$B$19-EY312,0)</f>
        <v>#DIV/0!</v>
      </c>
      <c r="FA312" s="456" t="s">
        <v>233</v>
      </c>
      <c r="FB312" s="455" t="s">
        <v>245</v>
      </c>
      <c r="FC312" s="333"/>
      <c r="FD312" s="331" t="e">
        <f t="shared" si="520"/>
        <v>#DIV/0!</v>
      </c>
      <c r="FE312" s="331" t="e">
        <f>IF(SUM(EH312:EN312)&gt;'Datos Mes'!$B$22,'Datos Mes'!$B$22,SUM(EH312:EN312))</f>
        <v>#DIV/0!</v>
      </c>
      <c r="FF312" s="331" t="e">
        <f>FE312*'Datos Mes'!$B$30</f>
        <v>#DIV/0!</v>
      </c>
      <c r="FG312" s="331" t="e">
        <f t="shared" si="521"/>
        <v>#DIV/0!</v>
      </c>
      <c r="FH312" s="331" t="e">
        <f t="shared" si="522"/>
        <v>#DIV/0!</v>
      </c>
      <c r="FI312" s="334" t="e">
        <f>LOOKUP(FH312,'Datos Mes'!$B$54:$B$69,'Datos Mes'!$C$54:$C$69)</f>
        <v>#DIV/0!</v>
      </c>
      <c r="FJ312" s="331" t="e">
        <f>LOOKUP(FH312,'Datos Mes'!$B$54:$B$69,'Datos Mes'!$E$54:$E$69)</f>
        <v>#DIV/0!</v>
      </c>
      <c r="FK312" s="331" t="e">
        <f t="shared" si="523"/>
        <v>#DIV/0!</v>
      </c>
      <c r="FL312" s="331">
        <f t="shared" si="524"/>
        <v>0</v>
      </c>
      <c r="FM312" s="331">
        <f t="shared" si="525"/>
        <v>0</v>
      </c>
      <c r="FN312" s="331">
        <f t="shared" si="526"/>
        <v>0</v>
      </c>
      <c r="FO312" s="331" t="e">
        <f t="shared" si="527"/>
        <v>#DIV/0!</v>
      </c>
      <c r="FP312" s="331" t="e">
        <f t="shared" si="528"/>
        <v>#DIV/0!</v>
      </c>
      <c r="FQ312" s="335" t="e">
        <f t="shared" si="529"/>
        <v>#DIV/0!</v>
      </c>
      <c r="FS312" s="331" t="e">
        <f t="shared" si="530"/>
        <v>#DIV/0!</v>
      </c>
      <c r="FT312" s="331" t="e">
        <f>IF($FB312="Activo",LOOKUP($FA312,'Datos Mes'!$A$87:$A$92,'Datos Mes'!$C$87:$C$92),0)*$EO312</f>
        <v>#DIV/0!</v>
      </c>
      <c r="FU312" s="331" t="e">
        <f>IF($FB312="Activo",'Datos Mes'!$B$31,0)*$EO312</f>
        <v>#DIV/0!</v>
      </c>
      <c r="FV312" s="331" t="e">
        <f>'Datos Mes'!$B$32*$EO312</f>
        <v>#DIV/0!</v>
      </c>
      <c r="FW312" s="331" t="e">
        <f>'Datos Mes'!$D$28*$EO312</f>
        <v>#DIV/0!</v>
      </c>
      <c r="FX312" s="331" t="e">
        <f t="shared" si="531"/>
        <v>#DIV/0!</v>
      </c>
      <c r="FY312" s="331" t="e">
        <f t="shared" si="447"/>
        <v>#DIV/0!</v>
      </c>
      <c r="FZ312" s="331" t="e">
        <f t="shared" si="448"/>
        <v>#DIV/0!</v>
      </c>
      <c r="GA312" s="331">
        <f>(AS312+'Datos Mes'!B$24)*30/12</f>
        <v>9035.326086956522</v>
      </c>
      <c r="GB312" s="331" t="e">
        <f t="shared" si="532"/>
        <v>#DIV/0!</v>
      </c>
      <c r="GC312" s="331" t="e">
        <f t="shared" si="533"/>
        <v>#DIV/0!</v>
      </c>
      <c r="GD312" s="333" t="e">
        <f t="shared" si="534"/>
        <v>#DIV/0!</v>
      </c>
    </row>
    <row r="313" spans="1:186" s="329" customFormat="1" ht="15.75" customHeight="1">
      <c r="A313" s="421"/>
      <c r="B313" s="421"/>
      <c r="C313" s="311">
        <f t="shared" si="449"/>
        <v>0</v>
      </c>
      <c r="D313" s="429"/>
      <c r="E313" s="429"/>
      <c r="F313" s="429"/>
      <c r="G313" s="429"/>
      <c r="H313" s="429"/>
      <c r="I313" s="429"/>
      <c r="J313" s="429"/>
      <c r="K313" s="429"/>
      <c r="L313" s="429"/>
      <c r="M313" s="429"/>
      <c r="N313" s="429"/>
      <c r="O313" s="429"/>
      <c r="P313" s="429"/>
      <c r="Q313" s="429"/>
      <c r="R313" s="312"/>
      <c r="S313" s="430"/>
      <c r="T313" s="429"/>
      <c r="U313" s="429"/>
      <c r="V313" s="429"/>
      <c r="W313" s="429"/>
      <c r="X313" s="429"/>
      <c r="Y313" s="429"/>
      <c r="Z313" s="429"/>
      <c r="AA313" s="429"/>
      <c r="AB313" s="429"/>
      <c r="AC313" s="429"/>
      <c r="AD313" s="429"/>
      <c r="AE313" s="429"/>
      <c r="AF313" s="429"/>
      <c r="AG313" s="429"/>
      <c r="AH313" s="429"/>
      <c r="AI313" s="431"/>
      <c r="AJ313" s="328"/>
      <c r="AK313" s="314">
        <f t="shared" si="493"/>
        <v>0</v>
      </c>
      <c r="AL313" s="469">
        <f t="shared" si="494"/>
        <v>0</v>
      </c>
      <c r="AM313" s="469">
        <f t="shared" si="495"/>
        <v>0</v>
      </c>
      <c r="AN313" s="470">
        <f t="shared" si="496"/>
        <v>0</v>
      </c>
      <c r="AO313" s="469">
        <f t="shared" si="445"/>
        <v>0</v>
      </c>
      <c r="AP313" s="469">
        <f t="shared" si="446"/>
        <v>0</v>
      </c>
      <c r="AQ313" s="471">
        <f t="shared" si="497"/>
        <v>0</v>
      </c>
      <c r="AR313" s="472">
        <f t="shared" si="450"/>
        <v>0</v>
      </c>
      <c r="AS313" s="422"/>
      <c r="AT313" s="423">
        <f t="shared" si="498"/>
        <v>0</v>
      </c>
      <c r="AU313" s="422"/>
      <c r="AV313" s="315">
        <f t="shared" si="499"/>
        <v>0</v>
      </c>
      <c r="AW313" s="422"/>
      <c r="AX313" s="422"/>
      <c r="AY313" s="315">
        <f t="shared" si="500"/>
        <v>0</v>
      </c>
      <c r="AZ313" s="315">
        <f>(AQ313)*'Datos Mes'!$B$27+DB313</f>
        <v>0</v>
      </c>
      <c r="BA313" s="421"/>
      <c r="BB313" s="427"/>
      <c r="BC313" s="438"/>
      <c r="BF313" s="473"/>
      <c r="BG313" s="317">
        <f>(COUNTIF($D313:$AI313,"LL")+DL313)*(AS313-'Datos Mes'!$B$23)</f>
        <v>0</v>
      </c>
      <c r="BH313" s="474">
        <f t="shared" si="501"/>
        <v>0</v>
      </c>
      <c r="BI313" s="402"/>
      <c r="BJ313" s="403"/>
      <c r="BK313" s="403"/>
      <c r="BL313" s="403"/>
      <c r="BM313" s="403"/>
      <c r="BN313" s="403"/>
      <c r="BO313" s="403"/>
      <c r="BP313" s="403"/>
      <c r="BQ313" s="403"/>
      <c r="BR313" s="403"/>
      <c r="BS313" s="403"/>
      <c r="BT313" s="404"/>
      <c r="BU313" s="404"/>
      <c r="BV313" s="404"/>
      <c r="BW313" s="405"/>
      <c r="BX313" s="406"/>
      <c r="BY313" s="403"/>
      <c r="BZ313" s="403"/>
      <c r="CA313" s="407"/>
      <c r="CB313" s="407"/>
      <c r="CC313" s="408"/>
      <c r="CD313" s="408"/>
      <c r="CE313" s="408"/>
      <c r="CF313" s="408"/>
      <c r="CG313" s="408"/>
      <c r="CH313" s="407"/>
      <c r="CI313" s="407"/>
      <c r="CJ313" s="408"/>
      <c r="CK313" s="408"/>
      <c r="CL313" s="408"/>
      <c r="CM313" s="408"/>
      <c r="CN313" s="408"/>
      <c r="CO313" s="407"/>
      <c r="CP313" s="409"/>
      <c r="CQ313" s="410"/>
      <c r="CR313" s="411"/>
      <c r="CS313" s="410"/>
      <c r="CT313" s="410"/>
      <c r="CU313" s="410"/>
      <c r="CV313" s="410"/>
      <c r="CW313" s="410"/>
      <c r="CX313" s="404"/>
      <c r="CY313" s="404"/>
      <c r="CZ313" s="320">
        <f t="shared" si="502"/>
        <v>0</v>
      </c>
      <c r="DA313" s="321"/>
      <c r="DB313" s="414"/>
      <c r="DC313" s="322">
        <f t="shared" si="503"/>
        <v>0</v>
      </c>
      <c r="DD313" s="413"/>
      <c r="DE313" s="414"/>
      <c r="DF313" s="323">
        <f t="shared" si="504"/>
        <v>0</v>
      </c>
      <c r="DG313" s="323">
        <f t="shared" si="505"/>
        <v>0</v>
      </c>
      <c r="DH313" s="324">
        <f t="shared" si="506"/>
        <v>0</v>
      </c>
      <c r="DI313" s="325">
        <f t="shared" si="507"/>
        <v>0</v>
      </c>
      <c r="DJ313" s="177"/>
      <c r="DK313" s="315">
        <f t="shared" si="508"/>
        <v>0</v>
      </c>
      <c r="DL313" s="315">
        <f t="shared" si="509"/>
        <v>0</v>
      </c>
      <c r="DM313" s="315">
        <f t="shared" si="510"/>
        <v>0</v>
      </c>
      <c r="DN313" s="415"/>
      <c r="DO313" s="416"/>
      <c r="DP313" s="416"/>
      <c r="DQ313" s="416"/>
      <c r="DR313" s="417"/>
      <c r="DS313" s="416"/>
      <c r="DT313" s="416"/>
      <c r="DU313" s="416"/>
      <c r="DV313" s="418"/>
      <c r="DW313" s="416"/>
      <c r="DX313" s="416"/>
      <c r="DY313" s="419"/>
      <c r="DZ313" s="419"/>
      <c r="EA313" s="420"/>
      <c r="EB313" s="313"/>
      <c r="EC313" s="329" t="s">
        <v>133</v>
      </c>
      <c r="EF313" s="330">
        <f>'Datos Mes'!$B$23</f>
        <v>7000</v>
      </c>
      <c r="EG313" s="330">
        <f t="shared" si="511"/>
        <v>0</v>
      </c>
      <c r="EH313" s="330">
        <f t="shared" si="512"/>
        <v>0</v>
      </c>
      <c r="EI313" s="330" t="e">
        <f t="shared" si="513"/>
        <v>#DIV/0!</v>
      </c>
      <c r="EJ313" s="330" t="e">
        <f t="shared" si="514"/>
        <v>#DIV/0!</v>
      </c>
      <c r="EK313" s="330">
        <f t="shared" si="515"/>
        <v>0</v>
      </c>
      <c r="EL313" s="330">
        <f t="shared" si="516"/>
        <v>0</v>
      </c>
      <c r="EM313" s="330">
        <f t="shared" si="517"/>
        <v>0</v>
      </c>
      <c r="EN313" s="330">
        <f>'Datos Mes'!$B$24*AL313</f>
        <v>0</v>
      </c>
      <c r="EO313" s="330" t="e">
        <f>IF(SUM(EH313:EN313)&gt;'Datos Mes'!$B$21,'Datos Mes'!$B$21,SUM(EH313:EN313))</f>
        <v>#DIV/0!</v>
      </c>
      <c r="EP313" s="330" t="e">
        <f>IF(SUM(EH313:EN313)&gt;'Datos Mes'!$B$21,SUM(EH313:EN313)-EO313,0)</f>
        <v>#DIV/0!</v>
      </c>
      <c r="EQ313" s="330"/>
      <c r="ER313" s="330" t="e">
        <f>LOOKUP(EO313/AL313,'Datos Mes'!$B$75:$B$82,'Datos Mes'!$C$75:$C$82)*EQ313</f>
        <v>#DIV/0!</v>
      </c>
      <c r="ES313" s="330">
        <f>'Datos Mes'!$B$25*$AQ313</f>
        <v>0</v>
      </c>
      <c r="ET313" s="330">
        <f>'Datos Mes'!$B$26*$AQ313</f>
        <v>0</v>
      </c>
      <c r="EU313" s="330">
        <f t="shared" si="518"/>
        <v>0</v>
      </c>
      <c r="EV313" s="331" t="e">
        <f t="shared" si="519"/>
        <v>#DIV/0!</v>
      </c>
      <c r="EW313" s="455" t="s">
        <v>244</v>
      </c>
      <c r="EX313" s="457"/>
      <c r="EY313" s="331" t="e">
        <f>'Datos Mes'!$B$28*EO313</f>
        <v>#DIV/0!</v>
      </c>
      <c r="EZ313" s="331" t="e">
        <f>IF(EX313*'Datos Mes'!$B$19-EY313&gt;0,EX313*'Datos Mes'!$B$19-EY313,0)</f>
        <v>#DIV/0!</v>
      </c>
      <c r="FA313" s="456" t="s">
        <v>233</v>
      </c>
      <c r="FB313" s="455" t="s">
        <v>245</v>
      </c>
      <c r="FC313" s="333"/>
      <c r="FD313" s="331" t="e">
        <f t="shared" si="520"/>
        <v>#DIV/0!</v>
      </c>
      <c r="FE313" s="331" t="e">
        <f>IF(SUM(EH313:EN313)&gt;'Datos Mes'!$B$22,'Datos Mes'!$B$22,SUM(EH313:EN313))</f>
        <v>#DIV/0!</v>
      </c>
      <c r="FF313" s="331" t="e">
        <f>FE313*'Datos Mes'!$B$30</f>
        <v>#DIV/0!</v>
      </c>
      <c r="FG313" s="331" t="e">
        <f t="shared" si="521"/>
        <v>#DIV/0!</v>
      </c>
      <c r="FH313" s="331" t="e">
        <f t="shared" si="522"/>
        <v>#DIV/0!</v>
      </c>
      <c r="FI313" s="334" t="e">
        <f>LOOKUP(FH313,'Datos Mes'!$B$54:$B$69,'Datos Mes'!$C$54:$C$69)</f>
        <v>#DIV/0!</v>
      </c>
      <c r="FJ313" s="331" t="e">
        <f>LOOKUP(FH313,'Datos Mes'!$B$54:$B$69,'Datos Mes'!$E$54:$E$69)</f>
        <v>#DIV/0!</v>
      </c>
      <c r="FK313" s="331" t="e">
        <f t="shared" si="523"/>
        <v>#DIV/0!</v>
      </c>
      <c r="FL313" s="331">
        <f t="shared" si="524"/>
        <v>0</v>
      </c>
      <c r="FM313" s="331">
        <f t="shared" si="525"/>
        <v>0</v>
      </c>
      <c r="FN313" s="331">
        <f t="shared" si="526"/>
        <v>0</v>
      </c>
      <c r="FO313" s="331" t="e">
        <f t="shared" si="527"/>
        <v>#DIV/0!</v>
      </c>
      <c r="FP313" s="331" t="e">
        <f t="shared" si="528"/>
        <v>#DIV/0!</v>
      </c>
      <c r="FQ313" s="335" t="e">
        <f t="shared" si="529"/>
        <v>#DIV/0!</v>
      </c>
      <c r="FS313" s="331" t="e">
        <f t="shared" si="530"/>
        <v>#DIV/0!</v>
      </c>
      <c r="FT313" s="331" t="e">
        <f>IF($FB313="Activo",LOOKUP($FA313,'Datos Mes'!$A$87:$A$92,'Datos Mes'!$C$87:$C$92),0)*$EO313</f>
        <v>#DIV/0!</v>
      </c>
      <c r="FU313" s="331" t="e">
        <f>IF($FB313="Activo",'Datos Mes'!$B$31,0)*$EO313</f>
        <v>#DIV/0!</v>
      </c>
      <c r="FV313" s="331" t="e">
        <f>'Datos Mes'!$B$32*$EO313</f>
        <v>#DIV/0!</v>
      </c>
      <c r="FW313" s="331" t="e">
        <f>'Datos Mes'!$D$28*$EO313</f>
        <v>#DIV/0!</v>
      </c>
      <c r="FX313" s="331" t="e">
        <f t="shared" si="531"/>
        <v>#DIV/0!</v>
      </c>
      <c r="FY313" s="331" t="e">
        <f t="shared" si="447"/>
        <v>#DIV/0!</v>
      </c>
      <c r="FZ313" s="331" t="e">
        <f t="shared" si="448"/>
        <v>#DIV/0!</v>
      </c>
      <c r="GA313" s="331">
        <f>(AS313+'Datos Mes'!B$24)*30/12</f>
        <v>9035.326086956522</v>
      </c>
      <c r="GB313" s="331" t="e">
        <f t="shared" si="532"/>
        <v>#DIV/0!</v>
      </c>
      <c r="GC313" s="331" t="e">
        <f t="shared" si="533"/>
        <v>#DIV/0!</v>
      </c>
      <c r="GD313" s="333" t="e">
        <f t="shared" si="534"/>
        <v>#DIV/0!</v>
      </c>
    </row>
    <row r="314" spans="1:186" s="329" customFormat="1" ht="15.75" customHeight="1">
      <c r="A314" s="421"/>
      <c r="B314" s="421"/>
      <c r="C314" s="311">
        <f t="shared" si="449"/>
        <v>0</v>
      </c>
      <c r="D314" s="429"/>
      <c r="E314" s="429"/>
      <c r="F314" s="429"/>
      <c r="G314" s="429"/>
      <c r="H314" s="429"/>
      <c r="I314" s="429"/>
      <c r="J314" s="429"/>
      <c r="K314" s="429"/>
      <c r="L314" s="429"/>
      <c r="M314" s="429"/>
      <c r="N314" s="429"/>
      <c r="O314" s="429"/>
      <c r="P314" s="429"/>
      <c r="Q314" s="429"/>
      <c r="R314" s="312"/>
      <c r="S314" s="430"/>
      <c r="T314" s="429"/>
      <c r="U314" s="429"/>
      <c r="V314" s="429"/>
      <c r="W314" s="429"/>
      <c r="X314" s="429"/>
      <c r="Y314" s="429"/>
      <c r="Z314" s="429"/>
      <c r="AA314" s="429"/>
      <c r="AB314" s="429"/>
      <c r="AC314" s="429"/>
      <c r="AD314" s="429"/>
      <c r="AE314" s="429"/>
      <c r="AF314" s="429"/>
      <c r="AG314" s="429"/>
      <c r="AH314" s="429"/>
      <c r="AI314" s="431"/>
      <c r="AJ314" s="328"/>
      <c r="AK314" s="314">
        <f t="shared" si="493"/>
        <v>0</v>
      </c>
      <c r="AL314" s="469">
        <f t="shared" si="494"/>
        <v>0</v>
      </c>
      <c r="AM314" s="469">
        <f t="shared" si="495"/>
        <v>0</v>
      </c>
      <c r="AN314" s="470">
        <f t="shared" si="496"/>
        <v>0</v>
      </c>
      <c r="AO314" s="469">
        <f t="shared" si="445"/>
        <v>0</v>
      </c>
      <c r="AP314" s="469">
        <f t="shared" si="446"/>
        <v>0</v>
      </c>
      <c r="AQ314" s="471">
        <f t="shared" si="497"/>
        <v>0</v>
      </c>
      <c r="AR314" s="472">
        <f t="shared" si="450"/>
        <v>0</v>
      </c>
      <c r="AS314" s="422"/>
      <c r="AT314" s="423">
        <f t="shared" si="498"/>
        <v>0</v>
      </c>
      <c r="AU314" s="422"/>
      <c r="AV314" s="315">
        <f t="shared" si="499"/>
        <v>0</v>
      </c>
      <c r="AW314" s="422"/>
      <c r="AX314" s="422"/>
      <c r="AY314" s="315">
        <f t="shared" si="500"/>
        <v>0</v>
      </c>
      <c r="AZ314" s="315">
        <f>(AQ314)*'Datos Mes'!$B$27+DB314</f>
        <v>0</v>
      </c>
      <c r="BA314" s="421"/>
      <c r="BB314" s="427"/>
      <c r="BC314" s="438"/>
      <c r="BF314" s="473"/>
      <c r="BG314" s="317">
        <f>(COUNTIF($D314:$AI314,"LL")+DL314)*(AS314-'Datos Mes'!$B$23)</f>
        <v>0</v>
      </c>
      <c r="BH314" s="474">
        <f t="shared" si="501"/>
        <v>0</v>
      </c>
      <c r="BI314" s="402"/>
      <c r="BJ314" s="403"/>
      <c r="BK314" s="403"/>
      <c r="BL314" s="403"/>
      <c r="BM314" s="403"/>
      <c r="BN314" s="403"/>
      <c r="BO314" s="403"/>
      <c r="BP314" s="403"/>
      <c r="BQ314" s="403"/>
      <c r="BR314" s="403"/>
      <c r="BS314" s="403"/>
      <c r="BT314" s="404"/>
      <c r="BU314" s="404"/>
      <c r="BV314" s="404"/>
      <c r="BW314" s="405"/>
      <c r="BX314" s="406"/>
      <c r="BY314" s="403"/>
      <c r="BZ314" s="403"/>
      <c r="CA314" s="407"/>
      <c r="CB314" s="407"/>
      <c r="CC314" s="408"/>
      <c r="CD314" s="408"/>
      <c r="CE314" s="408"/>
      <c r="CF314" s="408"/>
      <c r="CG314" s="408"/>
      <c r="CH314" s="407"/>
      <c r="CI314" s="407"/>
      <c r="CJ314" s="408"/>
      <c r="CK314" s="408"/>
      <c r="CL314" s="408"/>
      <c r="CM314" s="408"/>
      <c r="CN314" s="408"/>
      <c r="CO314" s="407"/>
      <c r="CP314" s="409"/>
      <c r="CQ314" s="410"/>
      <c r="CR314" s="411"/>
      <c r="CS314" s="410"/>
      <c r="CT314" s="410"/>
      <c r="CU314" s="410"/>
      <c r="CV314" s="410"/>
      <c r="CW314" s="410"/>
      <c r="CX314" s="404"/>
      <c r="CY314" s="404"/>
      <c r="CZ314" s="320">
        <f t="shared" si="502"/>
        <v>0</v>
      </c>
      <c r="DA314" s="321"/>
      <c r="DB314" s="414"/>
      <c r="DC314" s="322">
        <f t="shared" si="503"/>
        <v>0</v>
      </c>
      <c r="DD314" s="413"/>
      <c r="DE314" s="414"/>
      <c r="DF314" s="323">
        <f t="shared" si="504"/>
        <v>0</v>
      </c>
      <c r="DG314" s="323">
        <f t="shared" si="505"/>
        <v>0</v>
      </c>
      <c r="DH314" s="324">
        <f t="shared" si="506"/>
        <v>0</v>
      </c>
      <c r="DI314" s="325">
        <f t="shared" si="507"/>
        <v>0</v>
      </c>
      <c r="DJ314" s="177"/>
      <c r="DK314" s="315">
        <f t="shared" si="508"/>
        <v>0</v>
      </c>
      <c r="DL314" s="315">
        <f t="shared" si="509"/>
        <v>0</v>
      </c>
      <c r="DM314" s="315">
        <f t="shared" si="510"/>
        <v>0</v>
      </c>
      <c r="DN314" s="415"/>
      <c r="DO314" s="416"/>
      <c r="DP314" s="416"/>
      <c r="DQ314" s="416"/>
      <c r="DR314" s="417"/>
      <c r="DS314" s="416"/>
      <c r="DT314" s="416"/>
      <c r="DU314" s="416"/>
      <c r="DV314" s="418"/>
      <c r="DW314" s="416"/>
      <c r="DX314" s="416"/>
      <c r="DY314" s="419"/>
      <c r="DZ314" s="419"/>
      <c r="EA314" s="420"/>
      <c r="EB314" s="313"/>
      <c r="EC314" s="329" t="s">
        <v>133</v>
      </c>
      <c r="EF314" s="330">
        <f>'Datos Mes'!$B$23</f>
        <v>7000</v>
      </c>
      <c r="EG314" s="330">
        <f t="shared" si="511"/>
        <v>0</v>
      </c>
      <c r="EH314" s="330">
        <f t="shared" si="512"/>
        <v>0</v>
      </c>
      <c r="EI314" s="330" t="e">
        <f t="shared" si="513"/>
        <v>#DIV/0!</v>
      </c>
      <c r="EJ314" s="330" t="e">
        <f t="shared" si="514"/>
        <v>#DIV/0!</v>
      </c>
      <c r="EK314" s="330">
        <f t="shared" si="515"/>
        <v>0</v>
      </c>
      <c r="EL314" s="330">
        <f t="shared" si="516"/>
        <v>0</v>
      </c>
      <c r="EM314" s="330">
        <f t="shared" si="517"/>
        <v>0</v>
      </c>
      <c r="EN314" s="330">
        <f>'Datos Mes'!$B$24*AL314</f>
        <v>0</v>
      </c>
      <c r="EO314" s="330" t="e">
        <f>IF(SUM(EH314:EN314)&gt;'Datos Mes'!$B$21,'Datos Mes'!$B$21,SUM(EH314:EN314))</f>
        <v>#DIV/0!</v>
      </c>
      <c r="EP314" s="330" t="e">
        <f>IF(SUM(EH314:EN314)&gt;'Datos Mes'!$B$21,SUM(EH314:EN314)-EO314,0)</f>
        <v>#DIV/0!</v>
      </c>
      <c r="EQ314" s="330"/>
      <c r="ER314" s="330" t="e">
        <f>LOOKUP(EO314/AL314,'Datos Mes'!$B$75:$B$82,'Datos Mes'!$C$75:$C$82)*EQ314</f>
        <v>#DIV/0!</v>
      </c>
      <c r="ES314" s="330">
        <f>'Datos Mes'!$B$25*$AQ314</f>
        <v>0</v>
      </c>
      <c r="ET314" s="330">
        <f>'Datos Mes'!$B$26*$AQ314</f>
        <v>0</v>
      </c>
      <c r="EU314" s="330">
        <f t="shared" si="518"/>
        <v>0</v>
      </c>
      <c r="EV314" s="331" t="e">
        <f t="shared" si="519"/>
        <v>#DIV/0!</v>
      </c>
      <c r="EW314" s="455" t="s">
        <v>244</v>
      </c>
      <c r="EX314" s="457"/>
      <c r="EY314" s="331" t="e">
        <f>'Datos Mes'!$B$28*EO314</f>
        <v>#DIV/0!</v>
      </c>
      <c r="EZ314" s="331" t="e">
        <f>IF(EX314*'Datos Mes'!$B$19-EY314&gt;0,EX314*'Datos Mes'!$B$19-EY314,0)</f>
        <v>#DIV/0!</v>
      </c>
      <c r="FA314" s="456" t="s">
        <v>233</v>
      </c>
      <c r="FB314" s="455" t="s">
        <v>245</v>
      </c>
      <c r="FC314" s="333"/>
      <c r="FD314" s="331" t="e">
        <f t="shared" si="520"/>
        <v>#DIV/0!</v>
      </c>
      <c r="FE314" s="331" t="e">
        <f>IF(SUM(EH314:EN314)&gt;'Datos Mes'!$B$22,'Datos Mes'!$B$22,SUM(EH314:EN314))</f>
        <v>#DIV/0!</v>
      </c>
      <c r="FF314" s="331" t="e">
        <f>FE314*'Datos Mes'!$B$30</f>
        <v>#DIV/0!</v>
      </c>
      <c r="FG314" s="331" t="e">
        <f t="shared" si="521"/>
        <v>#DIV/0!</v>
      </c>
      <c r="FH314" s="331" t="e">
        <f t="shared" si="522"/>
        <v>#DIV/0!</v>
      </c>
      <c r="FI314" s="334" t="e">
        <f>LOOKUP(FH314,'Datos Mes'!$B$54:$B$69,'Datos Mes'!$C$54:$C$69)</f>
        <v>#DIV/0!</v>
      </c>
      <c r="FJ314" s="331" t="e">
        <f>LOOKUP(FH314,'Datos Mes'!$B$54:$B$69,'Datos Mes'!$E$54:$E$69)</f>
        <v>#DIV/0!</v>
      </c>
      <c r="FK314" s="331" t="e">
        <f t="shared" si="523"/>
        <v>#DIV/0!</v>
      </c>
      <c r="FL314" s="331">
        <f t="shared" si="524"/>
        <v>0</v>
      </c>
      <c r="FM314" s="331">
        <f t="shared" si="525"/>
        <v>0</v>
      </c>
      <c r="FN314" s="331">
        <f t="shared" si="526"/>
        <v>0</v>
      </c>
      <c r="FO314" s="331" t="e">
        <f t="shared" si="527"/>
        <v>#DIV/0!</v>
      </c>
      <c r="FP314" s="331" t="e">
        <f t="shared" si="528"/>
        <v>#DIV/0!</v>
      </c>
      <c r="FQ314" s="335" t="e">
        <f t="shared" si="529"/>
        <v>#DIV/0!</v>
      </c>
      <c r="FS314" s="331" t="e">
        <f t="shared" si="530"/>
        <v>#DIV/0!</v>
      </c>
      <c r="FT314" s="331" t="e">
        <f>IF($FB314="Activo",LOOKUP($FA314,'Datos Mes'!$A$87:$A$92,'Datos Mes'!$C$87:$C$92),0)*$EO314</f>
        <v>#DIV/0!</v>
      </c>
      <c r="FU314" s="331" t="e">
        <f>IF($FB314="Activo",'Datos Mes'!$B$31,0)*$EO314</f>
        <v>#DIV/0!</v>
      </c>
      <c r="FV314" s="331" t="e">
        <f>'Datos Mes'!$B$32*$EO314</f>
        <v>#DIV/0!</v>
      </c>
      <c r="FW314" s="331" t="e">
        <f>'Datos Mes'!$D$28*$EO314</f>
        <v>#DIV/0!</v>
      </c>
      <c r="FX314" s="331" t="e">
        <f t="shared" si="531"/>
        <v>#DIV/0!</v>
      </c>
      <c r="FY314" s="331" t="e">
        <f t="shared" si="447"/>
        <v>#DIV/0!</v>
      </c>
      <c r="FZ314" s="331" t="e">
        <f t="shared" si="448"/>
        <v>#DIV/0!</v>
      </c>
      <c r="GA314" s="331">
        <f>(AS314+'Datos Mes'!B$24)*30/12</f>
        <v>9035.326086956522</v>
      </c>
      <c r="GB314" s="331" t="e">
        <f t="shared" si="532"/>
        <v>#DIV/0!</v>
      </c>
      <c r="GC314" s="331" t="e">
        <f t="shared" si="533"/>
        <v>#DIV/0!</v>
      </c>
      <c r="GD314" s="333" t="e">
        <f t="shared" si="534"/>
        <v>#DIV/0!</v>
      </c>
    </row>
    <row r="315" spans="1:186" s="329" customFormat="1" ht="15.75" customHeight="1">
      <c r="A315" s="421"/>
      <c r="B315" s="421"/>
      <c r="C315" s="311">
        <f t="shared" si="449"/>
        <v>0</v>
      </c>
      <c r="D315" s="429"/>
      <c r="E315" s="429"/>
      <c r="F315" s="429"/>
      <c r="G315" s="429"/>
      <c r="H315" s="429"/>
      <c r="I315" s="429"/>
      <c r="J315" s="429"/>
      <c r="K315" s="429"/>
      <c r="L315" s="429"/>
      <c r="M315" s="429"/>
      <c r="N315" s="429"/>
      <c r="O315" s="429"/>
      <c r="P315" s="429"/>
      <c r="Q315" s="429"/>
      <c r="R315" s="312"/>
      <c r="S315" s="430"/>
      <c r="T315" s="429"/>
      <c r="U315" s="429"/>
      <c r="V315" s="429"/>
      <c r="W315" s="429"/>
      <c r="X315" s="429"/>
      <c r="Y315" s="429"/>
      <c r="Z315" s="429"/>
      <c r="AA315" s="429"/>
      <c r="AB315" s="429"/>
      <c r="AC315" s="429"/>
      <c r="AD315" s="429"/>
      <c r="AE315" s="429"/>
      <c r="AF315" s="429"/>
      <c r="AG315" s="429"/>
      <c r="AH315" s="429"/>
      <c r="AI315" s="431"/>
      <c r="AJ315" s="328"/>
      <c r="AK315" s="314">
        <f t="shared" si="493"/>
        <v>0</v>
      </c>
      <c r="AL315" s="469">
        <f t="shared" si="494"/>
        <v>0</v>
      </c>
      <c r="AM315" s="469">
        <f t="shared" si="495"/>
        <v>0</v>
      </c>
      <c r="AN315" s="470">
        <f t="shared" si="496"/>
        <v>0</v>
      </c>
      <c r="AO315" s="469">
        <f t="shared" si="445"/>
        <v>0</v>
      </c>
      <c r="AP315" s="469">
        <f t="shared" si="446"/>
        <v>0</v>
      </c>
      <c r="AQ315" s="471">
        <f t="shared" si="497"/>
        <v>0</v>
      </c>
      <c r="AR315" s="472">
        <f t="shared" si="450"/>
        <v>0</v>
      </c>
      <c r="AS315" s="422"/>
      <c r="AT315" s="423">
        <f t="shared" si="498"/>
        <v>0</v>
      </c>
      <c r="AU315" s="422"/>
      <c r="AV315" s="315">
        <f t="shared" si="499"/>
        <v>0</v>
      </c>
      <c r="AW315" s="422"/>
      <c r="AX315" s="422"/>
      <c r="AY315" s="315">
        <f t="shared" si="500"/>
        <v>0</v>
      </c>
      <c r="AZ315" s="315">
        <f>(AQ315)*'Datos Mes'!$B$27+DB315</f>
        <v>0</v>
      </c>
      <c r="BA315" s="421"/>
      <c r="BB315" s="427"/>
      <c r="BC315" s="438"/>
      <c r="BF315" s="473"/>
      <c r="BG315" s="317">
        <f>(COUNTIF($D315:$AI315,"LL")+DL315)*(AS315-'Datos Mes'!$B$23)</f>
        <v>0</v>
      </c>
      <c r="BH315" s="474">
        <f t="shared" si="501"/>
        <v>0</v>
      </c>
      <c r="BI315" s="402"/>
      <c r="BJ315" s="403"/>
      <c r="BK315" s="403"/>
      <c r="BL315" s="403"/>
      <c r="BM315" s="403"/>
      <c r="BN315" s="403"/>
      <c r="BO315" s="403"/>
      <c r="BP315" s="403"/>
      <c r="BQ315" s="403"/>
      <c r="BR315" s="403"/>
      <c r="BS315" s="403"/>
      <c r="BT315" s="404"/>
      <c r="BU315" s="404"/>
      <c r="BV315" s="404"/>
      <c r="BW315" s="405"/>
      <c r="BX315" s="406"/>
      <c r="BY315" s="403"/>
      <c r="BZ315" s="403"/>
      <c r="CA315" s="407"/>
      <c r="CB315" s="407"/>
      <c r="CC315" s="408"/>
      <c r="CD315" s="408"/>
      <c r="CE315" s="408"/>
      <c r="CF315" s="408"/>
      <c r="CG315" s="408"/>
      <c r="CH315" s="407"/>
      <c r="CI315" s="407"/>
      <c r="CJ315" s="408"/>
      <c r="CK315" s="408"/>
      <c r="CL315" s="408"/>
      <c r="CM315" s="408"/>
      <c r="CN315" s="408"/>
      <c r="CO315" s="407"/>
      <c r="CP315" s="409"/>
      <c r="CQ315" s="410"/>
      <c r="CR315" s="411"/>
      <c r="CS315" s="410"/>
      <c r="CT315" s="410"/>
      <c r="CU315" s="410"/>
      <c r="CV315" s="410"/>
      <c r="CW315" s="410"/>
      <c r="CX315" s="404"/>
      <c r="CY315" s="404"/>
      <c r="CZ315" s="320">
        <f t="shared" si="502"/>
        <v>0</v>
      </c>
      <c r="DA315" s="321"/>
      <c r="DB315" s="414"/>
      <c r="DC315" s="322">
        <f t="shared" si="503"/>
        <v>0</v>
      </c>
      <c r="DD315" s="413"/>
      <c r="DE315" s="414"/>
      <c r="DF315" s="323">
        <f t="shared" si="504"/>
        <v>0</v>
      </c>
      <c r="DG315" s="323">
        <f t="shared" si="505"/>
        <v>0</v>
      </c>
      <c r="DH315" s="324">
        <f t="shared" si="506"/>
        <v>0</v>
      </c>
      <c r="DI315" s="325">
        <f t="shared" si="507"/>
        <v>0</v>
      </c>
      <c r="DJ315" s="177"/>
      <c r="DK315" s="315">
        <f t="shared" si="508"/>
        <v>0</v>
      </c>
      <c r="DL315" s="315">
        <f t="shared" si="509"/>
        <v>0</v>
      </c>
      <c r="DM315" s="315">
        <f t="shared" si="510"/>
        <v>0</v>
      </c>
      <c r="DN315" s="415"/>
      <c r="DO315" s="416"/>
      <c r="DP315" s="416"/>
      <c r="DQ315" s="416"/>
      <c r="DR315" s="417"/>
      <c r="DS315" s="416"/>
      <c r="DT315" s="416"/>
      <c r="DU315" s="416"/>
      <c r="DV315" s="418"/>
      <c r="DW315" s="416"/>
      <c r="DX315" s="416"/>
      <c r="DY315" s="419"/>
      <c r="DZ315" s="419"/>
      <c r="EA315" s="420"/>
      <c r="EB315" s="313"/>
      <c r="EC315" s="329" t="s">
        <v>133</v>
      </c>
      <c r="EF315" s="330">
        <f>'Datos Mes'!$B$23</f>
        <v>7000</v>
      </c>
      <c r="EG315" s="330">
        <f t="shared" si="511"/>
        <v>0</v>
      </c>
      <c r="EH315" s="330">
        <f t="shared" si="512"/>
        <v>0</v>
      </c>
      <c r="EI315" s="330" t="e">
        <f t="shared" si="513"/>
        <v>#DIV/0!</v>
      </c>
      <c r="EJ315" s="330" t="e">
        <f t="shared" si="514"/>
        <v>#DIV/0!</v>
      </c>
      <c r="EK315" s="330">
        <f t="shared" si="515"/>
        <v>0</v>
      </c>
      <c r="EL315" s="330">
        <f t="shared" si="516"/>
        <v>0</v>
      </c>
      <c r="EM315" s="330">
        <f t="shared" si="517"/>
        <v>0</v>
      </c>
      <c r="EN315" s="330">
        <f>'Datos Mes'!$B$24*AL315</f>
        <v>0</v>
      </c>
      <c r="EO315" s="330" t="e">
        <f>IF(SUM(EH315:EN315)&gt;'Datos Mes'!$B$21,'Datos Mes'!$B$21,SUM(EH315:EN315))</f>
        <v>#DIV/0!</v>
      </c>
      <c r="EP315" s="330" t="e">
        <f>IF(SUM(EH315:EN315)&gt;'Datos Mes'!$B$21,SUM(EH315:EN315)-EO315,0)</f>
        <v>#DIV/0!</v>
      </c>
      <c r="EQ315" s="330"/>
      <c r="ER315" s="330" t="e">
        <f>LOOKUP(EO315/AL315,'Datos Mes'!$B$75:$B$82,'Datos Mes'!$C$75:$C$82)*EQ315</f>
        <v>#DIV/0!</v>
      </c>
      <c r="ES315" s="330">
        <f>'Datos Mes'!$B$25*$AQ315</f>
        <v>0</v>
      </c>
      <c r="ET315" s="330">
        <f>'Datos Mes'!$B$26*$AQ315</f>
        <v>0</v>
      </c>
      <c r="EU315" s="330">
        <f t="shared" si="518"/>
        <v>0</v>
      </c>
      <c r="EV315" s="331" t="e">
        <f t="shared" si="519"/>
        <v>#DIV/0!</v>
      </c>
      <c r="EW315" s="455" t="s">
        <v>244</v>
      </c>
      <c r="EX315" s="457"/>
      <c r="EY315" s="331" t="e">
        <f>'Datos Mes'!$B$28*EO315</f>
        <v>#DIV/0!</v>
      </c>
      <c r="EZ315" s="331" t="e">
        <f>IF(EX315*'Datos Mes'!$B$19-EY315&gt;0,EX315*'Datos Mes'!$B$19-EY315,0)</f>
        <v>#DIV/0!</v>
      </c>
      <c r="FA315" s="456" t="s">
        <v>233</v>
      </c>
      <c r="FB315" s="455" t="s">
        <v>245</v>
      </c>
      <c r="FC315" s="333"/>
      <c r="FD315" s="331" t="e">
        <f t="shared" si="520"/>
        <v>#DIV/0!</v>
      </c>
      <c r="FE315" s="331" t="e">
        <f>IF(SUM(EH315:EN315)&gt;'Datos Mes'!$B$22,'Datos Mes'!$B$22,SUM(EH315:EN315))</f>
        <v>#DIV/0!</v>
      </c>
      <c r="FF315" s="331" t="e">
        <f>FE315*'Datos Mes'!$B$30</f>
        <v>#DIV/0!</v>
      </c>
      <c r="FG315" s="331" t="e">
        <f t="shared" si="521"/>
        <v>#DIV/0!</v>
      </c>
      <c r="FH315" s="331" t="e">
        <f t="shared" si="522"/>
        <v>#DIV/0!</v>
      </c>
      <c r="FI315" s="334" t="e">
        <f>LOOKUP(FH315,'Datos Mes'!$B$54:$B$69,'Datos Mes'!$C$54:$C$69)</f>
        <v>#DIV/0!</v>
      </c>
      <c r="FJ315" s="331" t="e">
        <f>LOOKUP(FH315,'Datos Mes'!$B$54:$B$69,'Datos Mes'!$E$54:$E$69)</f>
        <v>#DIV/0!</v>
      </c>
      <c r="FK315" s="331" t="e">
        <f t="shared" si="523"/>
        <v>#DIV/0!</v>
      </c>
      <c r="FL315" s="331">
        <f t="shared" si="524"/>
        <v>0</v>
      </c>
      <c r="FM315" s="331">
        <f t="shared" si="525"/>
        <v>0</v>
      </c>
      <c r="FN315" s="331">
        <f t="shared" si="526"/>
        <v>0</v>
      </c>
      <c r="FO315" s="331" t="e">
        <f t="shared" si="527"/>
        <v>#DIV/0!</v>
      </c>
      <c r="FP315" s="331" t="e">
        <f t="shared" si="528"/>
        <v>#DIV/0!</v>
      </c>
      <c r="FQ315" s="335" t="e">
        <f t="shared" si="529"/>
        <v>#DIV/0!</v>
      </c>
      <c r="FS315" s="331" t="e">
        <f t="shared" si="530"/>
        <v>#DIV/0!</v>
      </c>
      <c r="FT315" s="331" t="e">
        <f>IF($FB315="Activo",LOOKUP($FA315,'Datos Mes'!$A$87:$A$92,'Datos Mes'!$C$87:$C$92),0)*$EO315</f>
        <v>#DIV/0!</v>
      </c>
      <c r="FU315" s="331" t="e">
        <f>IF($FB315="Activo",'Datos Mes'!$B$31,0)*$EO315</f>
        <v>#DIV/0!</v>
      </c>
      <c r="FV315" s="331" t="e">
        <f>'Datos Mes'!$B$32*$EO315</f>
        <v>#DIV/0!</v>
      </c>
      <c r="FW315" s="331" t="e">
        <f>'Datos Mes'!$D$28*$EO315</f>
        <v>#DIV/0!</v>
      </c>
      <c r="FX315" s="331" t="e">
        <f t="shared" si="531"/>
        <v>#DIV/0!</v>
      </c>
      <c r="FY315" s="331" t="e">
        <f t="shared" si="447"/>
        <v>#DIV/0!</v>
      </c>
      <c r="FZ315" s="331" t="e">
        <f t="shared" si="448"/>
        <v>#DIV/0!</v>
      </c>
      <c r="GA315" s="331">
        <f>(AS315+'Datos Mes'!B$24)*30/12</f>
        <v>9035.326086956522</v>
      </c>
      <c r="GB315" s="331" t="e">
        <f t="shared" si="532"/>
        <v>#DIV/0!</v>
      </c>
      <c r="GC315" s="331" t="e">
        <f t="shared" si="533"/>
        <v>#DIV/0!</v>
      </c>
      <c r="GD315" s="333" t="e">
        <f t="shared" si="534"/>
        <v>#DIV/0!</v>
      </c>
    </row>
    <row r="316" spans="1:186" s="329" customFormat="1" ht="15.75" customHeight="1">
      <c r="A316" s="421"/>
      <c r="B316" s="421"/>
      <c r="C316" s="311">
        <f t="shared" si="449"/>
        <v>0</v>
      </c>
      <c r="D316" s="429"/>
      <c r="E316" s="429"/>
      <c r="F316" s="429"/>
      <c r="G316" s="429"/>
      <c r="H316" s="429"/>
      <c r="I316" s="429"/>
      <c r="J316" s="429"/>
      <c r="K316" s="429"/>
      <c r="L316" s="429"/>
      <c r="M316" s="429"/>
      <c r="N316" s="429"/>
      <c r="O316" s="429"/>
      <c r="P316" s="429"/>
      <c r="Q316" s="429"/>
      <c r="R316" s="312"/>
      <c r="S316" s="430"/>
      <c r="T316" s="429"/>
      <c r="U316" s="429"/>
      <c r="V316" s="429"/>
      <c r="W316" s="429"/>
      <c r="X316" s="429"/>
      <c r="Y316" s="429"/>
      <c r="Z316" s="429"/>
      <c r="AA316" s="429"/>
      <c r="AB316" s="429"/>
      <c r="AC316" s="429"/>
      <c r="AD316" s="429"/>
      <c r="AE316" s="429"/>
      <c r="AF316" s="429"/>
      <c r="AG316" s="429"/>
      <c r="AH316" s="429"/>
      <c r="AI316" s="431"/>
      <c r="AJ316" s="328"/>
      <c r="AK316" s="314">
        <f t="shared" si="493"/>
        <v>0</v>
      </c>
      <c r="AL316" s="469">
        <f t="shared" si="494"/>
        <v>0</v>
      </c>
      <c r="AM316" s="469">
        <f t="shared" si="495"/>
        <v>0</v>
      </c>
      <c r="AN316" s="470">
        <f t="shared" si="496"/>
        <v>0</v>
      </c>
      <c r="AO316" s="469">
        <f t="shared" si="445"/>
        <v>0</v>
      </c>
      <c r="AP316" s="469">
        <f t="shared" si="446"/>
        <v>0</v>
      </c>
      <c r="AQ316" s="471">
        <f t="shared" si="497"/>
        <v>0</v>
      </c>
      <c r="AR316" s="472">
        <f t="shared" si="450"/>
        <v>0</v>
      </c>
      <c r="AS316" s="422"/>
      <c r="AT316" s="423">
        <f t="shared" si="498"/>
        <v>0</v>
      </c>
      <c r="AU316" s="422"/>
      <c r="AV316" s="315">
        <f t="shared" si="499"/>
        <v>0</v>
      </c>
      <c r="AW316" s="422"/>
      <c r="AX316" s="422"/>
      <c r="AY316" s="315">
        <f t="shared" si="500"/>
        <v>0</v>
      </c>
      <c r="AZ316" s="315">
        <f>(AQ316)*'Datos Mes'!$B$27+DB316</f>
        <v>0</v>
      </c>
      <c r="BA316" s="421"/>
      <c r="BB316" s="427"/>
      <c r="BC316" s="438"/>
      <c r="BF316" s="473"/>
      <c r="BG316" s="317">
        <f>(COUNTIF($D316:$AI316,"LL")+DL316)*(AS316-'Datos Mes'!$B$23)</f>
        <v>0</v>
      </c>
      <c r="BH316" s="474">
        <f t="shared" si="501"/>
        <v>0</v>
      </c>
      <c r="BI316" s="402"/>
      <c r="BJ316" s="403"/>
      <c r="BK316" s="403"/>
      <c r="BL316" s="403"/>
      <c r="BM316" s="403"/>
      <c r="BN316" s="403"/>
      <c r="BO316" s="403"/>
      <c r="BP316" s="403"/>
      <c r="BQ316" s="403"/>
      <c r="BR316" s="403"/>
      <c r="BS316" s="403"/>
      <c r="BT316" s="404"/>
      <c r="BU316" s="404"/>
      <c r="BV316" s="404"/>
      <c r="BW316" s="405"/>
      <c r="BX316" s="406"/>
      <c r="BY316" s="403"/>
      <c r="BZ316" s="403"/>
      <c r="CA316" s="407"/>
      <c r="CB316" s="407"/>
      <c r="CC316" s="408"/>
      <c r="CD316" s="408"/>
      <c r="CE316" s="408"/>
      <c r="CF316" s="408"/>
      <c r="CG316" s="408"/>
      <c r="CH316" s="407"/>
      <c r="CI316" s="407"/>
      <c r="CJ316" s="408"/>
      <c r="CK316" s="408"/>
      <c r="CL316" s="408"/>
      <c r="CM316" s="408"/>
      <c r="CN316" s="408"/>
      <c r="CO316" s="407"/>
      <c r="CP316" s="409"/>
      <c r="CQ316" s="410"/>
      <c r="CR316" s="411"/>
      <c r="CS316" s="410"/>
      <c r="CT316" s="410"/>
      <c r="CU316" s="410"/>
      <c r="CV316" s="410"/>
      <c r="CW316" s="410"/>
      <c r="CX316" s="404"/>
      <c r="CY316" s="404"/>
      <c r="CZ316" s="320">
        <f t="shared" si="502"/>
        <v>0</v>
      </c>
      <c r="DA316" s="321"/>
      <c r="DB316" s="414"/>
      <c r="DC316" s="322">
        <f t="shared" si="503"/>
        <v>0</v>
      </c>
      <c r="DD316" s="413"/>
      <c r="DE316" s="414"/>
      <c r="DF316" s="323">
        <f t="shared" si="504"/>
        <v>0</v>
      </c>
      <c r="DG316" s="323">
        <f t="shared" si="505"/>
        <v>0</v>
      </c>
      <c r="DH316" s="324">
        <f t="shared" si="506"/>
        <v>0</v>
      </c>
      <c r="DI316" s="325">
        <f t="shared" si="507"/>
        <v>0</v>
      </c>
      <c r="DJ316" s="177"/>
      <c r="DK316" s="315">
        <f t="shared" si="508"/>
        <v>0</v>
      </c>
      <c r="DL316" s="315">
        <f t="shared" si="509"/>
        <v>0</v>
      </c>
      <c r="DM316" s="315">
        <f t="shared" si="510"/>
        <v>0</v>
      </c>
      <c r="DN316" s="415"/>
      <c r="DO316" s="416"/>
      <c r="DP316" s="416"/>
      <c r="DQ316" s="416"/>
      <c r="DR316" s="417"/>
      <c r="DS316" s="416"/>
      <c r="DT316" s="416"/>
      <c r="DU316" s="416"/>
      <c r="DV316" s="418"/>
      <c r="DW316" s="416"/>
      <c r="DX316" s="416"/>
      <c r="DY316" s="419"/>
      <c r="DZ316" s="419"/>
      <c r="EA316" s="420"/>
      <c r="EB316" s="313"/>
      <c r="EC316" s="329" t="s">
        <v>133</v>
      </c>
      <c r="EF316" s="330">
        <f>'Datos Mes'!$B$23</f>
        <v>7000</v>
      </c>
      <c r="EG316" s="330">
        <f t="shared" si="511"/>
        <v>0</v>
      </c>
      <c r="EH316" s="330">
        <f t="shared" si="512"/>
        <v>0</v>
      </c>
      <c r="EI316" s="330" t="e">
        <f t="shared" si="513"/>
        <v>#DIV/0!</v>
      </c>
      <c r="EJ316" s="330" t="e">
        <f t="shared" si="514"/>
        <v>#DIV/0!</v>
      </c>
      <c r="EK316" s="330">
        <f t="shared" si="515"/>
        <v>0</v>
      </c>
      <c r="EL316" s="330">
        <f t="shared" si="516"/>
        <v>0</v>
      </c>
      <c r="EM316" s="330">
        <f t="shared" si="517"/>
        <v>0</v>
      </c>
      <c r="EN316" s="330">
        <f>'Datos Mes'!$B$24*AL316</f>
        <v>0</v>
      </c>
      <c r="EO316" s="330" t="e">
        <f>IF(SUM(EH316:EN316)&gt;'Datos Mes'!$B$21,'Datos Mes'!$B$21,SUM(EH316:EN316))</f>
        <v>#DIV/0!</v>
      </c>
      <c r="EP316" s="330" t="e">
        <f>IF(SUM(EH316:EN316)&gt;'Datos Mes'!$B$21,SUM(EH316:EN316)-EO316,0)</f>
        <v>#DIV/0!</v>
      </c>
      <c r="EQ316" s="330"/>
      <c r="ER316" s="330" t="e">
        <f>LOOKUP(EO316/AL316,'Datos Mes'!$B$75:$B$82,'Datos Mes'!$C$75:$C$82)*EQ316</f>
        <v>#DIV/0!</v>
      </c>
      <c r="ES316" s="330">
        <f>'Datos Mes'!$B$25*$AQ316</f>
        <v>0</v>
      </c>
      <c r="ET316" s="330">
        <f>'Datos Mes'!$B$26*$AQ316</f>
        <v>0</v>
      </c>
      <c r="EU316" s="330">
        <f t="shared" si="518"/>
        <v>0</v>
      </c>
      <c r="EV316" s="331" t="e">
        <f t="shared" si="519"/>
        <v>#DIV/0!</v>
      </c>
      <c r="EW316" s="455" t="s">
        <v>244</v>
      </c>
      <c r="EX316" s="457"/>
      <c r="EY316" s="331" t="e">
        <f>'Datos Mes'!$B$28*EO316</f>
        <v>#DIV/0!</v>
      </c>
      <c r="EZ316" s="331" t="e">
        <f>IF(EX316*'Datos Mes'!$B$19-EY316&gt;0,EX316*'Datos Mes'!$B$19-EY316,0)</f>
        <v>#DIV/0!</v>
      </c>
      <c r="FA316" s="456" t="s">
        <v>233</v>
      </c>
      <c r="FB316" s="455" t="s">
        <v>245</v>
      </c>
      <c r="FC316" s="333"/>
      <c r="FD316" s="331" t="e">
        <f t="shared" si="520"/>
        <v>#DIV/0!</v>
      </c>
      <c r="FE316" s="331" t="e">
        <f>IF(SUM(EH316:EN316)&gt;'Datos Mes'!$B$22,'Datos Mes'!$B$22,SUM(EH316:EN316))</f>
        <v>#DIV/0!</v>
      </c>
      <c r="FF316" s="331" t="e">
        <f>FE316*'Datos Mes'!$B$30</f>
        <v>#DIV/0!</v>
      </c>
      <c r="FG316" s="331" t="e">
        <f t="shared" si="521"/>
        <v>#DIV/0!</v>
      </c>
      <c r="FH316" s="331" t="e">
        <f t="shared" si="522"/>
        <v>#DIV/0!</v>
      </c>
      <c r="FI316" s="334" t="e">
        <f>LOOKUP(FH316,'Datos Mes'!$B$54:$B$69,'Datos Mes'!$C$54:$C$69)</f>
        <v>#DIV/0!</v>
      </c>
      <c r="FJ316" s="331" t="e">
        <f>LOOKUP(FH316,'Datos Mes'!$B$54:$B$69,'Datos Mes'!$E$54:$E$69)</f>
        <v>#DIV/0!</v>
      </c>
      <c r="FK316" s="331" t="e">
        <f t="shared" si="523"/>
        <v>#DIV/0!</v>
      </c>
      <c r="FL316" s="331">
        <f t="shared" si="524"/>
        <v>0</v>
      </c>
      <c r="FM316" s="331">
        <f t="shared" si="525"/>
        <v>0</v>
      </c>
      <c r="FN316" s="331">
        <f t="shared" si="526"/>
        <v>0</v>
      </c>
      <c r="FO316" s="331" t="e">
        <f t="shared" si="527"/>
        <v>#DIV/0!</v>
      </c>
      <c r="FP316" s="331" t="e">
        <f t="shared" si="528"/>
        <v>#DIV/0!</v>
      </c>
      <c r="FQ316" s="335" t="e">
        <f t="shared" si="529"/>
        <v>#DIV/0!</v>
      </c>
      <c r="FS316" s="331" t="e">
        <f t="shared" si="530"/>
        <v>#DIV/0!</v>
      </c>
      <c r="FT316" s="331" t="e">
        <f>IF($FB316="Activo",LOOKUP($FA316,'Datos Mes'!$A$87:$A$92,'Datos Mes'!$C$87:$C$92),0)*$EO316</f>
        <v>#DIV/0!</v>
      </c>
      <c r="FU316" s="331" t="e">
        <f>IF($FB316="Activo",'Datos Mes'!$B$31,0)*$EO316</f>
        <v>#DIV/0!</v>
      </c>
      <c r="FV316" s="331" t="e">
        <f>'Datos Mes'!$B$32*$EO316</f>
        <v>#DIV/0!</v>
      </c>
      <c r="FW316" s="331" t="e">
        <f>'Datos Mes'!$D$28*$EO316</f>
        <v>#DIV/0!</v>
      </c>
      <c r="FX316" s="331" t="e">
        <f t="shared" si="531"/>
        <v>#DIV/0!</v>
      </c>
      <c r="FY316" s="331" t="e">
        <f t="shared" si="447"/>
        <v>#DIV/0!</v>
      </c>
      <c r="FZ316" s="331" t="e">
        <f t="shared" si="448"/>
        <v>#DIV/0!</v>
      </c>
      <c r="GA316" s="331">
        <f>(AS316+'Datos Mes'!B$24)*30/12</f>
        <v>9035.326086956522</v>
      </c>
      <c r="GB316" s="331" t="e">
        <f t="shared" si="532"/>
        <v>#DIV/0!</v>
      </c>
      <c r="GC316" s="331" t="e">
        <f t="shared" si="533"/>
        <v>#DIV/0!</v>
      </c>
      <c r="GD316" s="333" t="e">
        <f t="shared" si="534"/>
        <v>#DIV/0!</v>
      </c>
    </row>
    <row r="317" spans="1:186" s="329" customFormat="1" ht="15.75" customHeight="1">
      <c r="A317" s="421"/>
      <c r="B317" s="421"/>
      <c r="C317" s="311">
        <f t="shared" si="449"/>
        <v>0</v>
      </c>
      <c r="D317" s="429"/>
      <c r="E317" s="429"/>
      <c r="F317" s="429"/>
      <c r="G317" s="429"/>
      <c r="H317" s="429"/>
      <c r="I317" s="429"/>
      <c r="J317" s="429"/>
      <c r="K317" s="429"/>
      <c r="L317" s="429"/>
      <c r="M317" s="429"/>
      <c r="N317" s="429"/>
      <c r="O317" s="429"/>
      <c r="P317" s="429"/>
      <c r="Q317" s="429"/>
      <c r="R317" s="312"/>
      <c r="S317" s="430"/>
      <c r="T317" s="429"/>
      <c r="U317" s="429"/>
      <c r="V317" s="429"/>
      <c r="W317" s="429"/>
      <c r="X317" s="429"/>
      <c r="Y317" s="429"/>
      <c r="Z317" s="429"/>
      <c r="AA317" s="429"/>
      <c r="AB317" s="429"/>
      <c r="AC317" s="429"/>
      <c r="AD317" s="429"/>
      <c r="AE317" s="429"/>
      <c r="AF317" s="429"/>
      <c r="AG317" s="429"/>
      <c r="AH317" s="429"/>
      <c r="AI317" s="431"/>
      <c r="AJ317" s="328"/>
      <c r="AK317" s="314">
        <f t="shared" si="493"/>
        <v>0</v>
      </c>
      <c r="AL317" s="469">
        <f t="shared" si="494"/>
        <v>0</v>
      </c>
      <c r="AM317" s="469">
        <f t="shared" si="495"/>
        <v>0</v>
      </c>
      <c r="AN317" s="470">
        <f t="shared" si="496"/>
        <v>0</v>
      </c>
      <c r="AO317" s="469">
        <f t="shared" si="445"/>
        <v>0</v>
      </c>
      <c r="AP317" s="469">
        <f t="shared" si="446"/>
        <v>0</v>
      </c>
      <c r="AQ317" s="471">
        <f t="shared" si="497"/>
        <v>0</v>
      </c>
      <c r="AR317" s="472">
        <f t="shared" si="450"/>
        <v>0</v>
      </c>
      <c r="AS317" s="422"/>
      <c r="AT317" s="423">
        <f t="shared" si="498"/>
        <v>0</v>
      </c>
      <c r="AU317" s="422"/>
      <c r="AV317" s="315">
        <f t="shared" si="499"/>
        <v>0</v>
      </c>
      <c r="AW317" s="422"/>
      <c r="AX317" s="422"/>
      <c r="AY317" s="315">
        <f t="shared" si="500"/>
        <v>0</v>
      </c>
      <c r="AZ317" s="315">
        <f>(AQ317)*'Datos Mes'!$B$27+DB317</f>
        <v>0</v>
      </c>
      <c r="BA317" s="421"/>
      <c r="BB317" s="427"/>
      <c r="BC317" s="438"/>
      <c r="BF317" s="473"/>
      <c r="BG317" s="317">
        <f>(COUNTIF($D317:$AI317,"LL")+DL317)*(AS317-'Datos Mes'!$B$23)</f>
        <v>0</v>
      </c>
      <c r="BH317" s="474">
        <f t="shared" si="501"/>
        <v>0</v>
      </c>
      <c r="BI317" s="402"/>
      <c r="BJ317" s="403"/>
      <c r="BK317" s="403"/>
      <c r="BL317" s="403"/>
      <c r="BM317" s="403"/>
      <c r="BN317" s="403"/>
      <c r="BO317" s="403"/>
      <c r="BP317" s="403"/>
      <c r="BQ317" s="403"/>
      <c r="BR317" s="403"/>
      <c r="BS317" s="403"/>
      <c r="BT317" s="404"/>
      <c r="BU317" s="404"/>
      <c r="BV317" s="404"/>
      <c r="BW317" s="405"/>
      <c r="BX317" s="406"/>
      <c r="BY317" s="403"/>
      <c r="BZ317" s="403"/>
      <c r="CA317" s="407"/>
      <c r="CB317" s="407"/>
      <c r="CC317" s="408"/>
      <c r="CD317" s="408"/>
      <c r="CE317" s="408"/>
      <c r="CF317" s="408"/>
      <c r="CG317" s="408"/>
      <c r="CH317" s="407"/>
      <c r="CI317" s="407"/>
      <c r="CJ317" s="408"/>
      <c r="CK317" s="408"/>
      <c r="CL317" s="408"/>
      <c r="CM317" s="408"/>
      <c r="CN317" s="408"/>
      <c r="CO317" s="407"/>
      <c r="CP317" s="409"/>
      <c r="CQ317" s="410"/>
      <c r="CR317" s="411"/>
      <c r="CS317" s="410"/>
      <c r="CT317" s="410"/>
      <c r="CU317" s="410"/>
      <c r="CV317" s="410"/>
      <c r="CW317" s="410"/>
      <c r="CX317" s="404"/>
      <c r="CY317" s="404"/>
      <c r="CZ317" s="320">
        <f t="shared" si="502"/>
        <v>0</v>
      </c>
      <c r="DA317" s="321"/>
      <c r="DB317" s="414"/>
      <c r="DC317" s="322">
        <f t="shared" si="503"/>
        <v>0</v>
      </c>
      <c r="DD317" s="413"/>
      <c r="DE317" s="414"/>
      <c r="DF317" s="323">
        <f t="shared" si="504"/>
        <v>0</v>
      </c>
      <c r="DG317" s="323">
        <f t="shared" si="505"/>
        <v>0</v>
      </c>
      <c r="DH317" s="324">
        <f t="shared" si="506"/>
        <v>0</v>
      </c>
      <c r="DI317" s="325">
        <f t="shared" si="507"/>
        <v>0</v>
      </c>
      <c r="DJ317" s="177"/>
      <c r="DK317" s="315">
        <f t="shared" si="508"/>
        <v>0</v>
      </c>
      <c r="DL317" s="315">
        <f t="shared" si="509"/>
        <v>0</v>
      </c>
      <c r="DM317" s="315">
        <f t="shared" si="510"/>
        <v>0</v>
      </c>
      <c r="DN317" s="415"/>
      <c r="DO317" s="416"/>
      <c r="DP317" s="416"/>
      <c r="DQ317" s="416"/>
      <c r="DR317" s="417"/>
      <c r="DS317" s="416"/>
      <c r="DT317" s="416"/>
      <c r="DU317" s="416"/>
      <c r="DV317" s="418"/>
      <c r="DW317" s="416"/>
      <c r="DX317" s="416"/>
      <c r="DY317" s="419"/>
      <c r="DZ317" s="419"/>
      <c r="EA317" s="420"/>
      <c r="EB317" s="313"/>
      <c r="EC317" s="329" t="s">
        <v>133</v>
      </c>
      <c r="EF317" s="330">
        <f>'Datos Mes'!$B$23</f>
        <v>7000</v>
      </c>
      <c r="EG317" s="330">
        <f t="shared" si="511"/>
        <v>0</v>
      </c>
      <c r="EH317" s="330">
        <f t="shared" si="512"/>
        <v>0</v>
      </c>
      <c r="EI317" s="330" t="e">
        <f t="shared" si="513"/>
        <v>#DIV/0!</v>
      </c>
      <c r="EJ317" s="330" t="e">
        <f t="shared" si="514"/>
        <v>#DIV/0!</v>
      </c>
      <c r="EK317" s="330">
        <f t="shared" si="515"/>
        <v>0</v>
      </c>
      <c r="EL317" s="330">
        <f t="shared" si="516"/>
        <v>0</v>
      </c>
      <c r="EM317" s="330">
        <f t="shared" si="517"/>
        <v>0</v>
      </c>
      <c r="EN317" s="330">
        <f>'Datos Mes'!$B$24*AL317</f>
        <v>0</v>
      </c>
      <c r="EO317" s="330" t="e">
        <f>IF(SUM(EH317:EN317)&gt;'Datos Mes'!$B$21,'Datos Mes'!$B$21,SUM(EH317:EN317))</f>
        <v>#DIV/0!</v>
      </c>
      <c r="EP317" s="330" t="e">
        <f>IF(SUM(EH317:EN317)&gt;'Datos Mes'!$B$21,SUM(EH317:EN317)-EO317,0)</f>
        <v>#DIV/0!</v>
      </c>
      <c r="EQ317" s="330"/>
      <c r="ER317" s="330" t="e">
        <f>LOOKUP(EO317/AL317,'Datos Mes'!$B$75:$B$82,'Datos Mes'!$C$75:$C$82)*EQ317</f>
        <v>#DIV/0!</v>
      </c>
      <c r="ES317" s="330">
        <f>'Datos Mes'!$B$25*$AQ317</f>
        <v>0</v>
      </c>
      <c r="ET317" s="330">
        <f>'Datos Mes'!$B$26*$AQ317</f>
        <v>0</v>
      </c>
      <c r="EU317" s="330">
        <f t="shared" si="518"/>
        <v>0</v>
      </c>
      <c r="EV317" s="331" t="e">
        <f t="shared" si="519"/>
        <v>#DIV/0!</v>
      </c>
      <c r="EW317" s="455" t="s">
        <v>244</v>
      </c>
      <c r="EX317" s="457"/>
      <c r="EY317" s="331" t="e">
        <f>'Datos Mes'!$B$28*EO317</f>
        <v>#DIV/0!</v>
      </c>
      <c r="EZ317" s="331" t="e">
        <f>IF(EX317*'Datos Mes'!$B$19-EY317&gt;0,EX317*'Datos Mes'!$B$19-EY317,0)</f>
        <v>#DIV/0!</v>
      </c>
      <c r="FA317" s="456" t="s">
        <v>233</v>
      </c>
      <c r="FB317" s="455" t="s">
        <v>245</v>
      </c>
      <c r="FC317" s="333"/>
      <c r="FD317" s="331" t="e">
        <f t="shared" si="520"/>
        <v>#DIV/0!</v>
      </c>
      <c r="FE317" s="331" t="e">
        <f>IF(SUM(EH317:EN317)&gt;'Datos Mes'!$B$22,'Datos Mes'!$B$22,SUM(EH317:EN317))</f>
        <v>#DIV/0!</v>
      </c>
      <c r="FF317" s="331" t="e">
        <f>FE317*'Datos Mes'!$B$30</f>
        <v>#DIV/0!</v>
      </c>
      <c r="FG317" s="331" t="e">
        <f t="shared" si="521"/>
        <v>#DIV/0!</v>
      </c>
      <c r="FH317" s="331" t="e">
        <f t="shared" si="522"/>
        <v>#DIV/0!</v>
      </c>
      <c r="FI317" s="334" t="e">
        <f>LOOKUP(FH317,'Datos Mes'!$B$54:$B$69,'Datos Mes'!$C$54:$C$69)</f>
        <v>#DIV/0!</v>
      </c>
      <c r="FJ317" s="331" t="e">
        <f>LOOKUP(FH317,'Datos Mes'!$B$54:$B$69,'Datos Mes'!$E$54:$E$69)</f>
        <v>#DIV/0!</v>
      </c>
      <c r="FK317" s="331" t="e">
        <f t="shared" si="523"/>
        <v>#DIV/0!</v>
      </c>
      <c r="FL317" s="331">
        <f t="shared" si="524"/>
        <v>0</v>
      </c>
      <c r="FM317" s="331">
        <f t="shared" si="525"/>
        <v>0</v>
      </c>
      <c r="FN317" s="331">
        <f t="shared" si="526"/>
        <v>0</v>
      </c>
      <c r="FO317" s="331" t="e">
        <f t="shared" si="527"/>
        <v>#DIV/0!</v>
      </c>
      <c r="FP317" s="331" t="e">
        <f t="shared" si="528"/>
        <v>#DIV/0!</v>
      </c>
      <c r="FQ317" s="335" t="e">
        <f t="shared" si="529"/>
        <v>#DIV/0!</v>
      </c>
      <c r="FS317" s="331" t="e">
        <f t="shared" si="530"/>
        <v>#DIV/0!</v>
      </c>
      <c r="FT317" s="331" t="e">
        <f>IF($FB317="Activo",LOOKUP($FA317,'Datos Mes'!$A$87:$A$92,'Datos Mes'!$C$87:$C$92),0)*$EO317</f>
        <v>#DIV/0!</v>
      </c>
      <c r="FU317" s="331" t="e">
        <f>IF($FB317="Activo",'Datos Mes'!$B$31,0)*$EO317</f>
        <v>#DIV/0!</v>
      </c>
      <c r="FV317" s="331" t="e">
        <f>'Datos Mes'!$B$32*$EO317</f>
        <v>#DIV/0!</v>
      </c>
      <c r="FW317" s="331" t="e">
        <f>'Datos Mes'!$D$28*$EO317</f>
        <v>#DIV/0!</v>
      </c>
      <c r="FX317" s="331" t="e">
        <f t="shared" si="531"/>
        <v>#DIV/0!</v>
      </c>
      <c r="FY317" s="331" t="e">
        <f t="shared" si="447"/>
        <v>#DIV/0!</v>
      </c>
      <c r="FZ317" s="331" t="e">
        <f t="shared" si="448"/>
        <v>#DIV/0!</v>
      </c>
      <c r="GA317" s="331">
        <f>(AS317+'Datos Mes'!B$24)*30/12</f>
        <v>9035.326086956522</v>
      </c>
      <c r="GB317" s="331" t="e">
        <f t="shared" si="532"/>
        <v>#DIV/0!</v>
      </c>
      <c r="GC317" s="331" t="e">
        <f t="shared" si="533"/>
        <v>#DIV/0!</v>
      </c>
      <c r="GD317" s="333" t="e">
        <f t="shared" si="534"/>
        <v>#DIV/0!</v>
      </c>
    </row>
    <row r="318" spans="1:186" s="329" customFormat="1" ht="15.75" customHeight="1">
      <c r="A318" s="421"/>
      <c r="B318" s="421"/>
      <c r="C318" s="311">
        <f t="shared" si="449"/>
        <v>0</v>
      </c>
      <c r="D318" s="429"/>
      <c r="E318" s="429"/>
      <c r="F318" s="429"/>
      <c r="G318" s="429"/>
      <c r="H318" s="429"/>
      <c r="I318" s="429"/>
      <c r="J318" s="429"/>
      <c r="K318" s="429"/>
      <c r="L318" s="429"/>
      <c r="M318" s="429"/>
      <c r="N318" s="429"/>
      <c r="O318" s="429"/>
      <c r="P318" s="429"/>
      <c r="Q318" s="429"/>
      <c r="R318" s="312"/>
      <c r="S318" s="430"/>
      <c r="T318" s="429"/>
      <c r="U318" s="429"/>
      <c r="V318" s="429"/>
      <c r="W318" s="429"/>
      <c r="X318" s="429"/>
      <c r="Y318" s="429"/>
      <c r="Z318" s="429"/>
      <c r="AA318" s="429"/>
      <c r="AB318" s="429"/>
      <c r="AC318" s="429"/>
      <c r="AD318" s="429"/>
      <c r="AE318" s="429"/>
      <c r="AF318" s="429"/>
      <c r="AG318" s="429"/>
      <c r="AH318" s="429"/>
      <c r="AI318" s="431"/>
      <c r="AJ318" s="328"/>
      <c r="AK318" s="314">
        <f t="shared" si="493"/>
        <v>0</v>
      </c>
      <c r="AL318" s="469">
        <f t="shared" si="494"/>
        <v>0</v>
      </c>
      <c r="AM318" s="469">
        <f t="shared" si="495"/>
        <v>0</v>
      </c>
      <c r="AN318" s="470">
        <f t="shared" si="496"/>
        <v>0</v>
      </c>
      <c r="AO318" s="469">
        <f t="shared" si="445"/>
        <v>0</v>
      </c>
      <c r="AP318" s="469">
        <f t="shared" si="446"/>
        <v>0</v>
      </c>
      <c r="AQ318" s="471">
        <f t="shared" si="497"/>
        <v>0</v>
      </c>
      <c r="AR318" s="472">
        <f t="shared" si="450"/>
        <v>0</v>
      </c>
      <c r="AS318" s="422"/>
      <c r="AT318" s="423">
        <f t="shared" si="498"/>
        <v>0</v>
      </c>
      <c r="AU318" s="422"/>
      <c r="AV318" s="315">
        <f t="shared" si="499"/>
        <v>0</v>
      </c>
      <c r="AW318" s="422"/>
      <c r="AX318" s="422"/>
      <c r="AY318" s="315">
        <f t="shared" si="500"/>
        <v>0</v>
      </c>
      <c r="AZ318" s="315">
        <f>(AQ318)*'Datos Mes'!$B$27+DB318</f>
        <v>0</v>
      </c>
      <c r="BA318" s="421"/>
      <c r="BB318" s="427"/>
      <c r="BC318" s="438"/>
      <c r="BF318" s="473"/>
      <c r="BG318" s="317">
        <f>(COUNTIF($D318:$AI318,"LL")+DL318)*(AS318-'Datos Mes'!$B$23)</f>
        <v>0</v>
      </c>
      <c r="BH318" s="474">
        <f t="shared" si="501"/>
        <v>0</v>
      </c>
      <c r="BI318" s="402"/>
      <c r="BJ318" s="403"/>
      <c r="BK318" s="403"/>
      <c r="BL318" s="403"/>
      <c r="BM318" s="403"/>
      <c r="BN318" s="403"/>
      <c r="BO318" s="403"/>
      <c r="BP318" s="403"/>
      <c r="BQ318" s="403"/>
      <c r="BR318" s="403"/>
      <c r="BS318" s="403"/>
      <c r="BT318" s="404"/>
      <c r="BU318" s="404"/>
      <c r="BV318" s="404"/>
      <c r="BW318" s="405"/>
      <c r="BX318" s="406"/>
      <c r="BY318" s="403"/>
      <c r="BZ318" s="403"/>
      <c r="CA318" s="407"/>
      <c r="CB318" s="407"/>
      <c r="CC318" s="408"/>
      <c r="CD318" s="408"/>
      <c r="CE318" s="408"/>
      <c r="CF318" s="408"/>
      <c r="CG318" s="408"/>
      <c r="CH318" s="407"/>
      <c r="CI318" s="407"/>
      <c r="CJ318" s="408"/>
      <c r="CK318" s="408"/>
      <c r="CL318" s="408"/>
      <c r="CM318" s="408"/>
      <c r="CN318" s="408"/>
      <c r="CO318" s="407"/>
      <c r="CP318" s="409"/>
      <c r="CQ318" s="410"/>
      <c r="CR318" s="411"/>
      <c r="CS318" s="410"/>
      <c r="CT318" s="410"/>
      <c r="CU318" s="410"/>
      <c r="CV318" s="410"/>
      <c r="CW318" s="410"/>
      <c r="CX318" s="404"/>
      <c r="CY318" s="404"/>
      <c r="CZ318" s="320">
        <f t="shared" si="502"/>
        <v>0</v>
      </c>
      <c r="DA318" s="321"/>
      <c r="DB318" s="414"/>
      <c r="DC318" s="322">
        <f t="shared" si="503"/>
        <v>0</v>
      </c>
      <c r="DD318" s="413"/>
      <c r="DE318" s="414"/>
      <c r="DF318" s="323">
        <f t="shared" si="504"/>
        <v>0</v>
      </c>
      <c r="DG318" s="323">
        <f t="shared" si="505"/>
        <v>0</v>
      </c>
      <c r="DH318" s="324">
        <f t="shared" si="506"/>
        <v>0</v>
      </c>
      <c r="DI318" s="325">
        <f t="shared" si="507"/>
        <v>0</v>
      </c>
      <c r="DJ318" s="177"/>
      <c r="DK318" s="315">
        <f t="shared" si="508"/>
        <v>0</v>
      </c>
      <c r="DL318" s="315">
        <f t="shared" si="509"/>
        <v>0</v>
      </c>
      <c r="DM318" s="315">
        <f t="shared" si="510"/>
        <v>0</v>
      </c>
      <c r="DN318" s="415"/>
      <c r="DO318" s="416"/>
      <c r="DP318" s="416"/>
      <c r="DQ318" s="416"/>
      <c r="DR318" s="417"/>
      <c r="DS318" s="416"/>
      <c r="DT318" s="416"/>
      <c r="DU318" s="416"/>
      <c r="DV318" s="418"/>
      <c r="DW318" s="416"/>
      <c r="DX318" s="416"/>
      <c r="DY318" s="419"/>
      <c r="DZ318" s="419"/>
      <c r="EA318" s="420"/>
      <c r="EB318" s="313"/>
      <c r="EC318" s="329" t="s">
        <v>133</v>
      </c>
      <c r="EF318" s="330">
        <f>'Datos Mes'!$B$23</f>
        <v>7000</v>
      </c>
      <c r="EG318" s="330">
        <f t="shared" si="511"/>
        <v>0</v>
      </c>
      <c r="EH318" s="330">
        <f t="shared" si="512"/>
        <v>0</v>
      </c>
      <c r="EI318" s="330" t="e">
        <f t="shared" si="513"/>
        <v>#DIV/0!</v>
      </c>
      <c r="EJ318" s="330" t="e">
        <f t="shared" si="514"/>
        <v>#DIV/0!</v>
      </c>
      <c r="EK318" s="330">
        <f t="shared" si="515"/>
        <v>0</v>
      </c>
      <c r="EL318" s="330">
        <f t="shared" si="516"/>
        <v>0</v>
      </c>
      <c r="EM318" s="330">
        <f t="shared" si="517"/>
        <v>0</v>
      </c>
      <c r="EN318" s="330">
        <f>'Datos Mes'!$B$24*AL318</f>
        <v>0</v>
      </c>
      <c r="EO318" s="330" t="e">
        <f>IF(SUM(EH318:EN318)&gt;'Datos Mes'!$B$21,'Datos Mes'!$B$21,SUM(EH318:EN318))</f>
        <v>#DIV/0!</v>
      </c>
      <c r="EP318" s="330" t="e">
        <f>IF(SUM(EH318:EN318)&gt;'Datos Mes'!$B$21,SUM(EH318:EN318)-EO318,0)</f>
        <v>#DIV/0!</v>
      </c>
      <c r="EQ318" s="330"/>
      <c r="ER318" s="330" t="e">
        <f>LOOKUP(EO318/AL318,'Datos Mes'!$B$75:$B$82,'Datos Mes'!$C$75:$C$82)*EQ318</f>
        <v>#DIV/0!</v>
      </c>
      <c r="ES318" s="330">
        <f>'Datos Mes'!$B$25*$AQ318</f>
        <v>0</v>
      </c>
      <c r="ET318" s="330">
        <f>'Datos Mes'!$B$26*$AQ318</f>
        <v>0</v>
      </c>
      <c r="EU318" s="330">
        <f t="shared" si="518"/>
        <v>0</v>
      </c>
      <c r="EV318" s="331" t="e">
        <f t="shared" si="519"/>
        <v>#DIV/0!</v>
      </c>
      <c r="EW318" s="455" t="s">
        <v>244</v>
      </c>
      <c r="EX318" s="457"/>
      <c r="EY318" s="331" t="e">
        <f>'Datos Mes'!$B$28*EO318</f>
        <v>#DIV/0!</v>
      </c>
      <c r="EZ318" s="331" t="e">
        <f>IF(EX318*'Datos Mes'!$B$19-EY318&gt;0,EX318*'Datos Mes'!$B$19-EY318,0)</f>
        <v>#DIV/0!</v>
      </c>
      <c r="FA318" s="456" t="s">
        <v>233</v>
      </c>
      <c r="FB318" s="455" t="s">
        <v>245</v>
      </c>
      <c r="FC318" s="333"/>
      <c r="FD318" s="331" t="e">
        <f t="shared" si="520"/>
        <v>#DIV/0!</v>
      </c>
      <c r="FE318" s="331" t="e">
        <f>IF(SUM(EH318:EN318)&gt;'Datos Mes'!$B$22,'Datos Mes'!$B$22,SUM(EH318:EN318))</f>
        <v>#DIV/0!</v>
      </c>
      <c r="FF318" s="331" t="e">
        <f>FE318*'Datos Mes'!$B$30</f>
        <v>#DIV/0!</v>
      </c>
      <c r="FG318" s="331" t="e">
        <f t="shared" si="521"/>
        <v>#DIV/0!</v>
      </c>
      <c r="FH318" s="331" t="e">
        <f t="shared" si="522"/>
        <v>#DIV/0!</v>
      </c>
      <c r="FI318" s="334" t="e">
        <f>LOOKUP(FH318,'Datos Mes'!$B$54:$B$69,'Datos Mes'!$C$54:$C$69)</f>
        <v>#DIV/0!</v>
      </c>
      <c r="FJ318" s="331" t="e">
        <f>LOOKUP(FH318,'Datos Mes'!$B$54:$B$69,'Datos Mes'!$E$54:$E$69)</f>
        <v>#DIV/0!</v>
      </c>
      <c r="FK318" s="331" t="e">
        <f t="shared" si="523"/>
        <v>#DIV/0!</v>
      </c>
      <c r="FL318" s="331">
        <f t="shared" si="524"/>
        <v>0</v>
      </c>
      <c r="FM318" s="331">
        <f t="shared" si="525"/>
        <v>0</v>
      </c>
      <c r="FN318" s="331">
        <f t="shared" si="526"/>
        <v>0</v>
      </c>
      <c r="FO318" s="331" t="e">
        <f t="shared" si="527"/>
        <v>#DIV/0!</v>
      </c>
      <c r="FP318" s="331" t="e">
        <f t="shared" si="528"/>
        <v>#DIV/0!</v>
      </c>
      <c r="FQ318" s="335" t="e">
        <f t="shared" si="529"/>
        <v>#DIV/0!</v>
      </c>
      <c r="FS318" s="331" t="e">
        <f t="shared" si="530"/>
        <v>#DIV/0!</v>
      </c>
      <c r="FT318" s="331" t="e">
        <f>IF($FB318="Activo",LOOKUP($FA318,'Datos Mes'!$A$87:$A$92,'Datos Mes'!$C$87:$C$92),0)*$EO318</f>
        <v>#DIV/0!</v>
      </c>
      <c r="FU318" s="331" t="e">
        <f>IF($FB318="Activo",'Datos Mes'!$B$31,0)*$EO318</f>
        <v>#DIV/0!</v>
      </c>
      <c r="FV318" s="331" t="e">
        <f>'Datos Mes'!$B$32*$EO318</f>
        <v>#DIV/0!</v>
      </c>
      <c r="FW318" s="331" t="e">
        <f>'Datos Mes'!$D$28*$EO318</f>
        <v>#DIV/0!</v>
      </c>
      <c r="FX318" s="331" t="e">
        <f t="shared" si="531"/>
        <v>#DIV/0!</v>
      </c>
      <c r="FY318" s="331" t="e">
        <f t="shared" si="447"/>
        <v>#DIV/0!</v>
      </c>
      <c r="FZ318" s="331" t="e">
        <f t="shared" si="448"/>
        <v>#DIV/0!</v>
      </c>
      <c r="GA318" s="331">
        <f>(AS318+'Datos Mes'!B$24)*30/12</f>
        <v>9035.326086956522</v>
      </c>
      <c r="GB318" s="331" t="e">
        <f t="shared" si="532"/>
        <v>#DIV/0!</v>
      </c>
      <c r="GC318" s="331" t="e">
        <f t="shared" si="533"/>
        <v>#DIV/0!</v>
      </c>
      <c r="GD318" s="333" t="e">
        <f t="shared" si="534"/>
        <v>#DIV/0!</v>
      </c>
    </row>
    <row r="319" spans="1:186" s="329" customFormat="1" ht="15.75" customHeight="1">
      <c r="A319" s="421"/>
      <c r="B319" s="421"/>
      <c r="C319" s="311">
        <f t="shared" si="449"/>
        <v>0</v>
      </c>
      <c r="D319" s="429"/>
      <c r="E319" s="429"/>
      <c r="F319" s="429"/>
      <c r="G319" s="429"/>
      <c r="H319" s="429"/>
      <c r="I319" s="429"/>
      <c r="J319" s="429"/>
      <c r="K319" s="429"/>
      <c r="L319" s="429"/>
      <c r="M319" s="429"/>
      <c r="N319" s="429"/>
      <c r="O319" s="429"/>
      <c r="P319" s="429"/>
      <c r="Q319" s="429"/>
      <c r="R319" s="312"/>
      <c r="S319" s="430"/>
      <c r="T319" s="429"/>
      <c r="U319" s="429"/>
      <c r="V319" s="429"/>
      <c r="W319" s="429"/>
      <c r="X319" s="429"/>
      <c r="Y319" s="429"/>
      <c r="Z319" s="429"/>
      <c r="AA319" s="429"/>
      <c r="AB319" s="429"/>
      <c r="AC319" s="429"/>
      <c r="AD319" s="429"/>
      <c r="AE319" s="429"/>
      <c r="AF319" s="429"/>
      <c r="AG319" s="429"/>
      <c r="AH319" s="429"/>
      <c r="AI319" s="431"/>
      <c r="AJ319" s="328"/>
      <c r="AK319" s="314">
        <f t="shared" si="493"/>
        <v>0</v>
      </c>
      <c r="AL319" s="469">
        <f t="shared" si="494"/>
        <v>0</v>
      </c>
      <c r="AM319" s="469">
        <f t="shared" si="495"/>
        <v>0</v>
      </c>
      <c r="AN319" s="470">
        <f t="shared" si="496"/>
        <v>0</v>
      </c>
      <c r="AO319" s="469">
        <f t="shared" si="445"/>
        <v>0</v>
      </c>
      <c r="AP319" s="469">
        <f t="shared" si="446"/>
        <v>0</v>
      </c>
      <c r="AQ319" s="471">
        <f t="shared" si="497"/>
        <v>0</v>
      </c>
      <c r="AR319" s="472">
        <f t="shared" si="450"/>
        <v>0</v>
      </c>
      <c r="AS319" s="422"/>
      <c r="AT319" s="423">
        <f t="shared" si="498"/>
        <v>0</v>
      </c>
      <c r="AU319" s="422"/>
      <c r="AV319" s="315">
        <f t="shared" si="499"/>
        <v>0</v>
      </c>
      <c r="AW319" s="422"/>
      <c r="AX319" s="422"/>
      <c r="AY319" s="315">
        <f t="shared" si="500"/>
        <v>0</v>
      </c>
      <c r="AZ319" s="315">
        <f>(AQ319)*'Datos Mes'!$B$27+DB319</f>
        <v>0</v>
      </c>
      <c r="BA319" s="421"/>
      <c r="BB319" s="427"/>
      <c r="BC319" s="438"/>
      <c r="BF319" s="473"/>
      <c r="BG319" s="317">
        <f>(COUNTIF($D319:$AI319,"LL")+DL319)*(AS319-'Datos Mes'!$B$23)</f>
        <v>0</v>
      </c>
      <c r="BH319" s="474">
        <f t="shared" si="501"/>
        <v>0</v>
      </c>
      <c r="BI319" s="402"/>
      <c r="BJ319" s="403"/>
      <c r="BK319" s="403"/>
      <c r="BL319" s="403"/>
      <c r="BM319" s="403"/>
      <c r="BN319" s="403"/>
      <c r="BO319" s="403"/>
      <c r="BP319" s="403"/>
      <c r="BQ319" s="403"/>
      <c r="BR319" s="403"/>
      <c r="BS319" s="403"/>
      <c r="BT319" s="404"/>
      <c r="BU319" s="404"/>
      <c r="BV319" s="404"/>
      <c r="BW319" s="405"/>
      <c r="BX319" s="406"/>
      <c r="BY319" s="403"/>
      <c r="BZ319" s="403"/>
      <c r="CA319" s="407"/>
      <c r="CB319" s="407"/>
      <c r="CC319" s="408"/>
      <c r="CD319" s="408"/>
      <c r="CE319" s="408"/>
      <c r="CF319" s="408"/>
      <c r="CG319" s="408"/>
      <c r="CH319" s="407"/>
      <c r="CI319" s="407"/>
      <c r="CJ319" s="408"/>
      <c r="CK319" s="408"/>
      <c r="CL319" s="408"/>
      <c r="CM319" s="408"/>
      <c r="CN319" s="408"/>
      <c r="CO319" s="407"/>
      <c r="CP319" s="409"/>
      <c r="CQ319" s="410"/>
      <c r="CR319" s="411"/>
      <c r="CS319" s="410"/>
      <c r="CT319" s="410"/>
      <c r="CU319" s="410"/>
      <c r="CV319" s="410"/>
      <c r="CW319" s="410"/>
      <c r="CX319" s="404"/>
      <c r="CY319" s="404"/>
      <c r="CZ319" s="320">
        <f t="shared" si="502"/>
        <v>0</v>
      </c>
      <c r="DA319" s="321"/>
      <c r="DB319" s="414"/>
      <c r="DC319" s="322">
        <f t="shared" si="503"/>
        <v>0</v>
      </c>
      <c r="DD319" s="413"/>
      <c r="DE319" s="414"/>
      <c r="DF319" s="323">
        <f t="shared" si="504"/>
        <v>0</v>
      </c>
      <c r="DG319" s="323">
        <f t="shared" si="505"/>
        <v>0</v>
      </c>
      <c r="DH319" s="324">
        <f t="shared" si="506"/>
        <v>0</v>
      </c>
      <c r="DI319" s="325">
        <f t="shared" si="507"/>
        <v>0</v>
      </c>
      <c r="DJ319" s="177"/>
      <c r="DK319" s="315">
        <f t="shared" si="508"/>
        <v>0</v>
      </c>
      <c r="DL319" s="315">
        <f t="shared" si="509"/>
        <v>0</v>
      </c>
      <c r="DM319" s="315">
        <f t="shared" si="510"/>
        <v>0</v>
      </c>
      <c r="DN319" s="415"/>
      <c r="DO319" s="416"/>
      <c r="DP319" s="416"/>
      <c r="DQ319" s="416"/>
      <c r="DR319" s="417"/>
      <c r="DS319" s="416"/>
      <c r="DT319" s="416"/>
      <c r="DU319" s="416"/>
      <c r="DV319" s="418"/>
      <c r="DW319" s="416"/>
      <c r="DX319" s="416"/>
      <c r="DY319" s="419"/>
      <c r="DZ319" s="419"/>
      <c r="EA319" s="420"/>
      <c r="EB319" s="313"/>
      <c r="EC319" s="329" t="s">
        <v>133</v>
      </c>
      <c r="EF319" s="330">
        <f>'Datos Mes'!$B$23</f>
        <v>7000</v>
      </c>
      <c r="EG319" s="330">
        <f t="shared" si="511"/>
        <v>0</v>
      </c>
      <c r="EH319" s="330">
        <f t="shared" si="512"/>
        <v>0</v>
      </c>
      <c r="EI319" s="330" t="e">
        <f t="shared" si="513"/>
        <v>#DIV/0!</v>
      </c>
      <c r="EJ319" s="330" t="e">
        <f t="shared" si="514"/>
        <v>#DIV/0!</v>
      </c>
      <c r="EK319" s="330">
        <f t="shared" si="515"/>
        <v>0</v>
      </c>
      <c r="EL319" s="330">
        <f t="shared" si="516"/>
        <v>0</v>
      </c>
      <c r="EM319" s="330">
        <f t="shared" si="517"/>
        <v>0</v>
      </c>
      <c r="EN319" s="330">
        <f>'Datos Mes'!$B$24*AL319</f>
        <v>0</v>
      </c>
      <c r="EO319" s="330" t="e">
        <f>IF(SUM(EH319:EN319)&gt;'Datos Mes'!$B$21,'Datos Mes'!$B$21,SUM(EH319:EN319))</f>
        <v>#DIV/0!</v>
      </c>
      <c r="EP319" s="330" t="e">
        <f>IF(SUM(EH319:EN319)&gt;'Datos Mes'!$B$21,SUM(EH319:EN319)-EO319,0)</f>
        <v>#DIV/0!</v>
      </c>
      <c r="EQ319" s="330"/>
      <c r="ER319" s="330" t="e">
        <f>LOOKUP(EO319/AL319,'Datos Mes'!$B$75:$B$82,'Datos Mes'!$C$75:$C$82)*EQ319</f>
        <v>#DIV/0!</v>
      </c>
      <c r="ES319" s="330">
        <f>'Datos Mes'!$B$25*$AQ319</f>
        <v>0</v>
      </c>
      <c r="ET319" s="330">
        <f>'Datos Mes'!$B$26*$AQ319</f>
        <v>0</v>
      </c>
      <c r="EU319" s="330">
        <f t="shared" si="518"/>
        <v>0</v>
      </c>
      <c r="EV319" s="331" t="e">
        <f t="shared" si="519"/>
        <v>#DIV/0!</v>
      </c>
      <c r="EW319" s="455" t="s">
        <v>244</v>
      </c>
      <c r="EX319" s="457"/>
      <c r="EY319" s="331" t="e">
        <f>'Datos Mes'!$B$28*EO319</f>
        <v>#DIV/0!</v>
      </c>
      <c r="EZ319" s="331" t="e">
        <f>IF(EX319*'Datos Mes'!$B$19-EY319&gt;0,EX319*'Datos Mes'!$B$19-EY319,0)</f>
        <v>#DIV/0!</v>
      </c>
      <c r="FA319" s="456" t="s">
        <v>233</v>
      </c>
      <c r="FB319" s="455" t="s">
        <v>245</v>
      </c>
      <c r="FC319" s="333"/>
      <c r="FD319" s="331" t="e">
        <f t="shared" si="520"/>
        <v>#DIV/0!</v>
      </c>
      <c r="FE319" s="331" t="e">
        <f>IF(SUM(EH319:EN319)&gt;'Datos Mes'!$B$22,'Datos Mes'!$B$22,SUM(EH319:EN319))</f>
        <v>#DIV/0!</v>
      </c>
      <c r="FF319" s="331" t="e">
        <f>FE319*'Datos Mes'!$B$30</f>
        <v>#DIV/0!</v>
      </c>
      <c r="FG319" s="331" t="e">
        <f t="shared" si="521"/>
        <v>#DIV/0!</v>
      </c>
      <c r="FH319" s="331" t="e">
        <f t="shared" si="522"/>
        <v>#DIV/0!</v>
      </c>
      <c r="FI319" s="334" t="e">
        <f>LOOKUP(FH319,'Datos Mes'!$B$54:$B$69,'Datos Mes'!$C$54:$C$69)</f>
        <v>#DIV/0!</v>
      </c>
      <c r="FJ319" s="331" t="e">
        <f>LOOKUP(FH319,'Datos Mes'!$B$54:$B$69,'Datos Mes'!$E$54:$E$69)</f>
        <v>#DIV/0!</v>
      </c>
      <c r="FK319" s="331" t="e">
        <f t="shared" si="523"/>
        <v>#DIV/0!</v>
      </c>
      <c r="FL319" s="331">
        <f t="shared" si="524"/>
        <v>0</v>
      </c>
      <c r="FM319" s="331">
        <f t="shared" si="525"/>
        <v>0</v>
      </c>
      <c r="FN319" s="331">
        <f t="shared" si="526"/>
        <v>0</v>
      </c>
      <c r="FO319" s="331" t="e">
        <f t="shared" si="527"/>
        <v>#DIV/0!</v>
      </c>
      <c r="FP319" s="331" t="e">
        <f t="shared" si="528"/>
        <v>#DIV/0!</v>
      </c>
      <c r="FQ319" s="335" t="e">
        <f t="shared" si="529"/>
        <v>#DIV/0!</v>
      </c>
      <c r="FS319" s="331" t="e">
        <f t="shared" si="530"/>
        <v>#DIV/0!</v>
      </c>
      <c r="FT319" s="331" t="e">
        <f>IF($FB319="Activo",LOOKUP($FA319,'Datos Mes'!$A$87:$A$92,'Datos Mes'!$C$87:$C$92),0)*$EO319</f>
        <v>#DIV/0!</v>
      </c>
      <c r="FU319" s="331" t="e">
        <f>IF($FB319="Activo",'Datos Mes'!$B$31,0)*$EO319</f>
        <v>#DIV/0!</v>
      </c>
      <c r="FV319" s="331" t="e">
        <f>'Datos Mes'!$B$32*$EO319</f>
        <v>#DIV/0!</v>
      </c>
      <c r="FW319" s="331" t="e">
        <f>'Datos Mes'!$D$28*$EO319</f>
        <v>#DIV/0!</v>
      </c>
      <c r="FX319" s="331" t="e">
        <f t="shared" si="531"/>
        <v>#DIV/0!</v>
      </c>
      <c r="FY319" s="331" t="e">
        <f t="shared" si="447"/>
        <v>#DIV/0!</v>
      </c>
      <c r="FZ319" s="331" t="e">
        <f t="shared" si="448"/>
        <v>#DIV/0!</v>
      </c>
      <c r="GA319" s="331">
        <f>(AS319+'Datos Mes'!B$24)*30/12</f>
        <v>9035.326086956522</v>
      </c>
      <c r="GB319" s="331" t="e">
        <f t="shared" si="532"/>
        <v>#DIV/0!</v>
      </c>
      <c r="GC319" s="331" t="e">
        <f t="shared" si="533"/>
        <v>#DIV/0!</v>
      </c>
      <c r="GD319" s="333" t="e">
        <f t="shared" si="534"/>
        <v>#DIV/0!</v>
      </c>
    </row>
    <row r="320" spans="1:186" s="329" customFormat="1" ht="15.75" customHeight="1">
      <c r="A320" s="421"/>
      <c r="B320" s="421"/>
      <c r="C320" s="311">
        <f t="shared" si="449"/>
        <v>0</v>
      </c>
      <c r="D320" s="429"/>
      <c r="E320" s="429"/>
      <c r="F320" s="429"/>
      <c r="G320" s="429"/>
      <c r="H320" s="429"/>
      <c r="I320" s="429"/>
      <c r="J320" s="429"/>
      <c r="K320" s="429"/>
      <c r="L320" s="429"/>
      <c r="M320" s="429"/>
      <c r="N320" s="429"/>
      <c r="O320" s="429"/>
      <c r="P320" s="429"/>
      <c r="Q320" s="429"/>
      <c r="R320" s="312"/>
      <c r="S320" s="430"/>
      <c r="T320" s="429"/>
      <c r="U320" s="429"/>
      <c r="V320" s="429"/>
      <c r="W320" s="429"/>
      <c r="X320" s="429"/>
      <c r="Y320" s="429"/>
      <c r="Z320" s="429"/>
      <c r="AA320" s="429"/>
      <c r="AB320" s="429"/>
      <c r="AC320" s="429"/>
      <c r="AD320" s="429"/>
      <c r="AE320" s="429"/>
      <c r="AF320" s="429"/>
      <c r="AG320" s="429"/>
      <c r="AH320" s="429"/>
      <c r="AI320" s="431"/>
      <c r="AJ320" s="328"/>
      <c r="AK320" s="314">
        <f t="shared" si="493"/>
        <v>0</v>
      </c>
      <c r="AL320" s="469">
        <f t="shared" si="494"/>
        <v>0</v>
      </c>
      <c r="AM320" s="469">
        <f t="shared" si="495"/>
        <v>0</v>
      </c>
      <c r="AN320" s="470">
        <f t="shared" si="496"/>
        <v>0</v>
      </c>
      <c r="AO320" s="469">
        <f t="shared" si="445"/>
        <v>0</v>
      </c>
      <c r="AP320" s="469">
        <f t="shared" si="446"/>
        <v>0</v>
      </c>
      <c r="AQ320" s="471">
        <f t="shared" si="497"/>
        <v>0</v>
      </c>
      <c r="AR320" s="472">
        <f t="shared" si="450"/>
        <v>0</v>
      </c>
      <c r="AS320" s="422"/>
      <c r="AT320" s="423">
        <f t="shared" si="498"/>
        <v>0</v>
      </c>
      <c r="AU320" s="422"/>
      <c r="AV320" s="315">
        <f t="shared" si="499"/>
        <v>0</v>
      </c>
      <c r="AW320" s="422"/>
      <c r="AX320" s="422"/>
      <c r="AY320" s="315">
        <f t="shared" si="500"/>
        <v>0</v>
      </c>
      <c r="AZ320" s="315">
        <f>(AQ320)*'Datos Mes'!$B$27+DB320</f>
        <v>0</v>
      </c>
      <c r="BA320" s="421"/>
      <c r="BB320" s="427"/>
      <c r="BC320" s="438"/>
      <c r="BF320" s="473"/>
      <c r="BG320" s="317">
        <f>(COUNTIF($D320:$AI320,"LL")+DL320)*(AS320-'Datos Mes'!$B$23)</f>
        <v>0</v>
      </c>
      <c r="BH320" s="474">
        <f t="shared" si="501"/>
        <v>0</v>
      </c>
      <c r="BI320" s="402"/>
      <c r="BJ320" s="403"/>
      <c r="BK320" s="403"/>
      <c r="BL320" s="403"/>
      <c r="BM320" s="403"/>
      <c r="BN320" s="403"/>
      <c r="BO320" s="403"/>
      <c r="BP320" s="403"/>
      <c r="BQ320" s="403"/>
      <c r="BR320" s="403"/>
      <c r="BS320" s="403"/>
      <c r="BT320" s="404"/>
      <c r="BU320" s="404"/>
      <c r="BV320" s="404"/>
      <c r="BW320" s="405"/>
      <c r="BX320" s="406"/>
      <c r="BY320" s="403"/>
      <c r="BZ320" s="403"/>
      <c r="CA320" s="407"/>
      <c r="CB320" s="407"/>
      <c r="CC320" s="408"/>
      <c r="CD320" s="408"/>
      <c r="CE320" s="408"/>
      <c r="CF320" s="408"/>
      <c r="CG320" s="408"/>
      <c r="CH320" s="407"/>
      <c r="CI320" s="407"/>
      <c r="CJ320" s="408"/>
      <c r="CK320" s="408"/>
      <c r="CL320" s="408"/>
      <c r="CM320" s="408"/>
      <c r="CN320" s="408"/>
      <c r="CO320" s="407"/>
      <c r="CP320" s="409"/>
      <c r="CQ320" s="410"/>
      <c r="CR320" s="411"/>
      <c r="CS320" s="410"/>
      <c r="CT320" s="410"/>
      <c r="CU320" s="410"/>
      <c r="CV320" s="410"/>
      <c r="CW320" s="410"/>
      <c r="CX320" s="404"/>
      <c r="CY320" s="404"/>
      <c r="CZ320" s="320">
        <f t="shared" si="502"/>
        <v>0</v>
      </c>
      <c r="DA320" s="321"/>
      <c r="DB320" s="414"/>
      <c r="DC320" s="322">
        <f t="shared" si="503"/>
        <v>0</v>
      </c>
      <c r="DD320" s="413"/>
      <c r="DE320" s="414"/>
      <c r="DF320" s="323">
        <f t="shared" si="504"/>
        <v>0</v>
      </c>
      <c r="DG320" s="323">
        <f t="shared" si="505"/>
        <v>0</v>
      </c>
      <c r="DH320" s="324">
        <f t="shared" si="506"/>
        <v>0</v>
      </c>
      <c r="DI320" s="325">
        <f t="shared" si="507"/>
        <v>0</v>
      </c>
      <c r="DJ320" s="177"/>
      <c r="DK320" s="315">
        <f t="shared" si="508"/>
        <v>0</v>
      </c>
      <c r="DL320" s="315">
        <f t="shared" si="509"/>
        <v>0</v>
      </c>
      <c r="DM320" s="315">
        <f t="shared" si="510"/>
        <v>0</v>
      </c>
      <c r="DN320" s="415"/>
      <c r="DO320" s="416"/>
      <c r="DP320" s="416"/>
      <c r="DQ320" s="416"/>
      <c r="DR320" s="417"/>
      <c r="DS320" s="416"/>
      <c r="DT320" s="416"/>
      <c r="DU320" s="416"/>
      <c r="DV320" s="418"/>
      <c r="DW320" s="416"/>
      <c r="DX320" s="416"/>
      <c r="DY320" s="419"/>
      <c r="DZ320" s="419"/>
      <c r="EA320" s="420"/>
      <c r="EB320" s="313"/>
      <c r="EC320" s="329" t="s">
        <v>133</v>
      </c>
      <c r="EF320" s="330">
        <f>'Datos Mes'!$B$23</f>
        <v>7000</v>
      </c>
      <c r="EG320" s="330">
        <f t="shared" si="511"/>
        <v>0</v>
      </c>
      <c r="EH320" s="330">
        <f t="shared" si="512"/>
        <v>0</v>
      </c>
      <c r="EI320" s="330" t="e">
        <f t="shared" si="513"/>
        <v>#DIV/0!</v>
      </c>
      <c r="EJ320" s="330" t="e">
        <f t="shared" si="514"/>
        <v>#DIV/0!</v>
      </c>
      <c r="EK320" s="330">
        <f t="shared" si="515"/>
        <v>0</v>
      </c>
      <c r="EL320" s="330">
        <f t="shared" si="516"/>
        <v>0</v>
      </c>
      <c r="EM320" s="330">
        <f t="shared" si="517"/>
        <v>0</v>
      </c>
      <c r="EN320" s="330">
        <f>'Datos Mes'!$B$24*AL320</f>
        <v>0</v>
      </c>
      <c r="EO320" s="330" t="e">
        <f>IF(SUM(EH320:EN320)&gt;'Datos Mes'!$B$21,'Datos Mes'!$B$21,SUM(EH320:EN320))</f>
        <v>#DIV/0!</v>
      </c>
      <c r="EP320" s="330" t="e">
        <f>IF(SUM(EH320:EN320)&gt;'Datos Mes'!$B$21,SUM(EH320:EN320)-EO320,0)</f>
        <v>#DIV/0!</v>
      </c>
      <c r="EQ320" s="330"/>
      <c r="ER320" s="330" t="e">
        <f>LOOKUP(EO320/AL320,'Datos Mes'!$B$75:$B$82,'Datos Mes'!$C$75:$C$82)*EQ320</f>
        <v>#DIV/0!</v>
      </c>
      <c r="ES320" s="330">
        <f>'Datos Mes'!$B$25*$AQ320</f>
        <v>0</v>
      </c>
      <c r="ET320" s="330">
        <f>'Datos Mes'!$B$26*$AQ320</f>
        <v>0</v>
      </c>
      <c r="EU320" s="330">
        <f t="shared" si="518"/>
        <v>0</v>
      </c>
      <c r="EV320" s="331" t="e">
        <f t="shared" si="519"/>
        <v>#DIV/0!</v>
      </c>
      <c r="EW320" s="455" t="s">
        <v>244</v>
      </c>
      <c r="EX320" s="457"/>
      <c r="EY320" s="331" t="e">
        <f>'Datos Mes'!$B$28*EO320</f>
        <v>#DIV/0!</v>
      </c>
      <c r="EZ320" s="331" t="e">
        <f>IF(EX320*'Datos Mes'!$B$19-EY320&gt;0,EX320*'Datos Mes'!$B$19-EY320,0)</f>
        <v>#DIV/0!</v>
      </c>
      <c r="FA320" s="456" t="s">
        <v>233</v>
      </c>
      <c r="FB320" s="455" t="s">
        <v>245</v>
      </c>
      <c r="FC320" s="333"/>
      <c r="FD320" s="331" t="e">
        <f t="shared" si="520"/>
        <v>#DIV/0!</v>
      </c>
      <c r="FE320" s="331" t="e">
        <f>IF(SUM(EH320:EN320)&gt;'Datos Mes'!$B$22,'Datos Mes'!$B$22,SUM(EH320:EN320))</f>
        <v>#DIV/0!</v>
      </c>
      <c r="FF320" s="331" t="e">
        <f>FE320*'Datos Mes'!$B$30</f>
        <v>#DIV/0!</v>
      </c>
      <c r="FG320" s="331" t="e">
        <f t="shared" si="521"/>
        <v>#DIV/0!</v>
      </c>
      <c r="FH320" s="331" t="e">
        <f t="shared" si="522"/>
        <v>#DIV/0!</v>
      </c>
      <c r="FI320" s="334" t="e">
        <f>LOOKUP(FH320,'Datos Mes'!$B$54:$B$69,'Datos Mes'!$C$54:$C$69)</f>
        <v>#DIV/0!</v>
      </c>
      <c r="FJ320" s="331" t="e">
        <f>LOOKUP(FH320,'Datos Mes'!$B$54:$B$69,'Datos Mes'!$E$54:$E$69)</f>
        <v>#DIV/0!</v>
      </c>
      <c r="FK320" s="331" t="e">
        <f t="shared" si="523"/>
        <v>#DIV/0!</v>
      </c>
      <c r="FL320" s="331">
        <f t="shared" si="524"/>
        <v>0</v>
      </c>
      <c r="FM320" s="331">
        <f t="shared" si="525"/>
        <v>0</v>
      </c>
      <c r="FN320" s="331">
        <f t="shared" si="526"/>
        <v>0</v>
      </c>
      <c r="FO320" s="331" t="e">
        <f t="shared" si="527"/>
        <v>#DIV/0!</v>
      </c>
      <c r="FP320" s="331" t="e">
        <f t="shared" si="528"/>
        <v>#DIV/0!</v>
      </c>
      <c r="FQ320" s="335" t="e">
        <f t="shared" si="529"/>
        <v>#DIV/0!</v>
      </c>
      <c r="FS320" s="331" t="e">
        <f t="shared" si="530"/>
        <v>#DIV/0!</v>
      </c>
      <c r="FT320" s="331" t="e">
        <f>IF($FB320="Activo",LOOKUP($FA320,'Datos Mes'!$A$87:$A$92,'Datos Mes'!$C$87:$C$92),0)*$EO320</f>
        <v>#DIV/0!</v>
      </c>
      <c r="FU320" s="331" t="e">
        <f>IF($FB320="Activo",'Datos Mes'!$B$31,0)*$EO320</f>
        <v>#DIV/0!</v>
      </c>
      <c r="FV320" s="331" t="e">
        <f>'Datos Mes'!$B$32*$EO320</f>
        <v>#DIV/0!</v>
      </c>
      <c r="FW320" s="331" t="e">
        <f>'Datos Mes'!$D$28*$EO320</f>
        <v>#DIV/0!</v>
      </c>
      <c r="FX320" s="331" t="e">
        <f t="shared" si="531"/>
        <v>#DIV/0!</v>
      </c>
      <c r="FY320" s="331" t="e">
        <f t="shared" si="447"/>
        <v>#DIV/0!</v>
      </c>
      <c r="FZ320" s="331" t="e">
        <f t="shared" si="448"/>
        <v>#DIV/0!</v>
      </c>
      <c r="GA320" s="331">
        <f>(AS320+'Datos Mes'!B$24)*30/12</f>
        <v>9035.326086956522</v>
      </c>
      <c r="GB320" s="331" t="e">
        <f t="shared" si="532"/>
        <v>#DIV/0!</v>
      </c>
      <c r="GC320" s="331" t="e">
        <f t="shared" si="533"/>
        <v>#DIV/0!</v>
      </c>
      <c r="GD320" s="333" t="e">
        <f t="shared" si="534"/>
        <v>#DIV/0!</v>
      </c>
    </row>
    <row r="321" spans="1:186" s="329" customFormat="1" ht="15.75" customHeight="1">
      <c r="A321" s="421"/>
      <c r="B321" s="421"/>
      <c r="C321" s="311">
        <f t="shared" si="449"/>
        <v>0</v>
      </c>
      <c r="D321" s="429"/>
      <c r="E321" s="429"/>
      <c r="F321" s="429"/>
      <c r="G321" s="429"/>
      <c r="H321" s="429"/>
      <c r="I321" s="429"/>
      <c r="J321" s="429"/>
      <c r="K321" s="429"/>
      <c r="L321" s="429"/>
      <c r="M321" s="429"/>
      <c r="N321" s="429"/>
      <c r="O321" s="429"/>
      <c r="P321" s="429"/>
      <c r="Q321" s="429"/>
      <c r="R321" s="312"/>
      <c r="S321" s="430"/>
      <c r="T321" s="429"/>
      <c r="U321" s="429"/>
      <c r="V321" s="429"/>
      <c r="W321" s="429"/>
      <c r="X321" s="429"/>
      <c r="Y321" s="429"/>
      <c r="Z321" s="429"/>
      <c r="AA321" s="429"/>
      <c r="AB321" s="429"/>
      <c r="AC321" s="429"/>
      <c r="AD321" s="429"/>
      <c r="AE321" s="429"/>
      <c r="AF321" s="429"/>
      <c r="AG321" s="429"/>
      <c r="AH321" s="429"/>
      <c r="AI321" s="431"/>
      <c r="AJ321" s="328"/>
      <c r="AK321" s="314">
        <f t="shared" si="493"/>
        <v>0</v>
      </c>
      <c r="AL321" s="469">
        <f t="shared" si="494"/>
        <v>0</v>
      </c>
      <c r="AM321" s="469">
        <f t="shared" si="495"/>
        <v>0</v>
      </c>
      <c r="AN321" s="470">
        <f t="shared" si="496"/>
        <v>0</v>
      </c>
      <c r="AO321" s="469">
        <f t="shared" si="445"/>
        <v>0</v>
      </c>
      <c r="AP321" s="469">
        <f t="shared" si="446"/>
        <v>0</v>
      </c>
      <c r="AQ321" s="471">
        <f t="shared" si="497"/>
        <v>0</v>
      </c>
      <c r="AR321" s="472">
        <f t="shared" si="450"/>
        <v>0</v>
      </c>
      <c r="AS321" s="422"/>
      <c r="AT321" s="423">
        <f t="shared" si="498"/>
        <v>0</v>
      </c>
      <c r="AU321" s="422"/>
      <c r="AV321" s="315">
        <f t="shared" si="499"/>
        <v>0</v>
      </c>
      <c r="AW321" s="422"/>
      <c r="AX321" s="422"/>
      <c r="AY321" s="315">
        <f t="shared" si="500"/>
        <v>0</v>
      </c>
      <c r="AZ321" s="315">
        <f>(AQ321)*'Datos Mes'!$B$27+DB321</f>
        <v>0</v>
      </c>
      <c r="BA321" s="421"/>
      <c r="BB321" s="427"/>
      <c r="BC321" s="438"/>
      <c r="BF321" s="473"/>
      <c r="BG321" s="317">
        <f>(COUNTIF($D321:$AI321,"LL")+DL321)*(AS321-'Datos Mes'!$B$23)</f>
        <v>0</v>
      </c>
      <c r="BH321" s="474">
        <f t="shared" si="501"/>
        <v>0</v>
      </c>
      <c r="BI321" s="402"/>
      <c r="BJ321" s="403"/>
      <c r="BK321" s="403"/>
      <c r="BL321" s="403"/>
      <c r="BM321" s="403"/>
      <c r="BN321" s="403"/>
      <c r="BO321" s="403"/>
      <c r="BP321" s="403"/>
      <c r="BQ321" s="403"/>
      <c r="BR321" s="403"/>
      <c r="BS321" s="403"/>
      <c r="BT321" s="404"/>
      <c r="BU321" s="404"/>
      <c r="BV321" s="404"/>
      <c r="BW321" s="405"/>
      <c r="BX321" s="406"/>
      <c r="BY321" s="403"/>
      <c r="BZ321" s="403"/>
      <c r="CA321" s="407"/>
      <c r="CB321" s="407"/>
      <c r="CC321" s="408"/>
      <c r="CD321" s="408"/>
      <c r="CE321" s="408"/>
      <c r="CF321" s="408"/>
      <c r="CG321" s="408"/>
      <c r="CH321" s="407"/>
      <c r="CI321" s="407"/>
      <c r="CJ321" s="408"/>
      <c r="CK321" s="408"/>
      <c r="CL321" s="408"/>
      <c r="CM321" s="408"/>
      <c r="CN321" s="408"/>
      <c r="CO321" s="407"/>
      <c r="CP321" s="409"/>
      <c r="CQ321" s="410"/>
      <c r="CR321" s="411"/>
      <c r="CS321" s="410"/>
      <c r="CT321" s="410"/>
      <c r="CU321" s="410"/>
      <c r="CV321" s="410"/>
      <c r="CW321" s="410"/>
      <c r="CX321" s="404"/>
      <c r="CY321" s="404"/>
      <c r="CZ321" s="320">
        <f t="shared" si="502"/>
        <v>0</v>
      </c>
      <c r="DA321" s="321"/>
      <c r="DB321" s="414"/>
      <c r="DC321" s="322">
        <f t="shared" si="503"/>
        <v>0</v>
      </c>
      <c r="DD321" s="413"/>
      <c r="DE321" s="414"/>
      <c r="DF321" s="323">
        <f t="shared" si="504"/>
        <v>0</v>
      </c>
      <c r="DG321" s="323">
        <f t="shared" si="505"/>
        <v>0</v>
      </c>
      <c r="DH321" s="324">
        <f t="shared" si="506"/>
        <v>0</v>
      </c>
      <c r="DI321" s="325">
        <f t="shared" si="507"/>
        <v>0</v>
      </c>
      <c r="DJ321" s="177"/>
      <c r="DK321" s="315">
        <f t="shared" si="508"/>
        <v>0</v>
      </c>
      <c r="DL321" s="315">
        <f t="shared" si="509"/>
        <v>0</v>
      </c>
      <c r="DM321" s="315">
        <f t="shared" si="510"/>
        <v>0</v>
      </c>
      <c r="DN321" s="415"/>
      <c r="DO321" s="416"/>
      <c r="DP321" s="416"/>
      <c r="DQ321" s="416"/>
      <c r="DR321" s="417"/>
      <c r="DS321" s="416"/>
      <c r="DT321" s="416"/>
      <c r="DU321" s="416"/>
      <c r="DV321" s="418"/>
      <c r="DW321" s="416"/>
      <c r="DX321" s="416"/>
      <c r="DY321" s="419"/>
      <c r="DZ321" s="419"/>
      <c r="EA321" s="420"/>
      <c r="EB321" s="313"/>
      <c r="EC321" s="329" t="s">
        <v>133</v>
      </c>
      <c r="EF321" s="330">
        <f>'Datos Mes'!$B$23</f>
        <v>7000</v>
      </c>
      <c r="EG321" s="330">
        <f t="shared" si="511"/>
        <v>0</v>
      </c>
      <c r="EH321" s="330">
        <f t="shared" si="512"/>
        <v>0</v>
      </c>
      <c r="EI321" s="330" t="e">
        <f t="shared" si="513"/>
        <v>#DIV/0!</v>
      </c>
      <c r="EJ321" s="330" t="e">
        <f t="shared" si="514"/>
        <v>#DIV/0!</v>
      </c>
      <c r="EK321" s="330">
        <f t="shared" si="515"/>
        <v>0</v>
      </c>
      <c r="EL321" s="330">
        <f t="shared" si="516"/>
        <v>0</v>
      </c>
      <c r="EM321" s="330">
        <f t="shared" si="517"/>
        <v>0</v>
      </c>
      <c r="EN321" s="330">
        <f>'Datos Mes'!$B$24*AL321</f>
        <v>0</v>
      </c>
      <c r="EO321" s="330" t="e">
        <f>IF(SUM(EH321:EN321)&gt;'Datos Mes'!$B$21,'Datos Mes'!$B$21,SUM(EH321:EN321))</f>
        <v>#DIV/0!</v>
      </c>
      <c r="EP321" s="330" t="e">
        <f>IF(SUM(EH321:EN321)&gt;'Datos Mes'!$B$21,SUM(EH321:EN321)-EO321,0)</f>
        <v>#DIV/0!</v>
      </c>
      <c r="EQ321" s="330"/>
      <c r="ER321" s="330" t="e">
        <f>LOOKUP(EO321/AL321,'Datos Mes'!$B$75:$B$82,'Datos Mes'!$C$75:$C$82)*EQ321</f>
        <v>#DIV/0!</v>
      </c>
      <c r="ES321" s="330">
        <f>'Datos Mes'!$B$25*$AQ321</f>
        <v>0</v>
      </c>
      <c r="ET321" s="330">
        <f>'Datos Mes'!$B$26*$AQ321</f>
        <v>0</v>
      </c>
      <c r="EU321" s="330">
        <f t="shared" si="518"/>
        <v>0</v>
      </c>
      <c r="EV321" s="331" t="e">
        <f t="shared" si="519"/>
        <v>#DIV/0!</v>
      </c>
      <c r="EW321" s="455" t="s">
        <v>244</v>
      </c>
      <c r="EX321" s="457"/>
      <c r="EY321" s="331" t="e">
        <f>'Datos Mes'!$B$28*EO321</f>
        <v>#DIV/0!</v>
      </c>
      <c r="EZ321" s="331" t="e">
        <f>IF(EX321*'Datos Mes'!$B$19-EY321&gt;0,EX321*'Datos Mes'!$B$19-EY321,0)</f>
        <v>#DIV/0!</v>
      </c>
      <c r="FA321" s="456" t="s">
        <v>233</v>
      </c>
      <c r="FB321" s="455" t="s">
        <v>245</v>
      </c>
      <c r="FC321" s="333"/>
      <c r="FD321" s="331" t="e">
        <f t="shared" si="520"/>
        <v>#DIV/0!</v>
      </c>
      <c r="FE321" s="331" t="e">
        <f>IF(SUM(EH321:EN321)&gt;'Datos Mes'!$B$22,'Datos Mes'!$B$22,SUM(EH321:EN321))</f>
        <v>#DIV/0!</v>
      </c>
      <c r="FF321" s="331" t="e">
        <f>FE321*'Datos Mes'!$B$30</f>
        <v>#DIV/0!</v>
      </c>
      <c r="FG321" s="331" t="e">
        <f t="shared" si="521"/>
        <v>#DIV/0!</v>
      </c>
      <c r="FH321" s="331" t="e">
        <f t="shared" si="522"/>
        <v>#DIV/0!</v>
      </c>
      <c r="FI321" s="334" t="e">
        <f>LOOKUP(FH321,'Datos Mes'!$B$54:$B$69,'Datos Mes'!$C$54:$C$69)</f>
        <v>#DIV/0!</v>
      </c>
      <c r="FJ321" s="331" t="e">
        <f>LOOKUP(FH321,'Datos Mes'!$B$54:$B$69,'Datos Mes'!$E$54:$E$69)</f>
        <v>#DIV/0!</v>
      </c>
      <c r="FK321" s="331" t="e">
        <f t="shared" si="523"/>
        <v>#DIV/0!</v>
      </c>
      <c r="FL321" s="331">
        <f t="shared" si="524"/>
        <v>0</v>
      </c>
      <c r="FM321" s="331">
        <f t="shared" si="525"/>
        <v>0</v>
      </c>
      <c r="FN321" s="331">
        <f t="shared" si="526"/>
        <v>0</v>
      </c>
      <c r="FO321" s="331" t="e">
        <f t="shared" si="527"/>
        <v>#DIV/0!</v>
      </c>
      <c r="FP321" s="331" t="e">
        <f t="shared" si="528"/>
        <v>#DIV/0!</v>
      </c>
      <c r="FQ321" s="335" t="e">
        <f t="shared" si="529"/>
        <v>#DIV/0!</v>
      </c>
      <c r="FS321" s="331" t="e">
        <f t="shared" si="530"/>
        <v>#DIV/0!</v>
      </c>
      <c r="FT321" s="331" t="e">
        <f>IF($FB321="Activo",LOOKUP($FA321,'Datos Mes'!$A$87:$A$92,'Datos Mes'!$C$87:$C$92),0)*$EO321</f>
        <v>#DIV/0!</v>
      </c>
      <c r="FU321" s="331" t="e">
        <f>IF($FB321="Activo",'Datos Mes'!$B$31,0)*$EO321</f>
        <v>#DIV/0!</v>
      </c>
      <c r="FV321" s="331" t="e">
        <f>'Datos Mes'!$B$32*$EO321</f>
        <v>#DIV/0!</v>
      </c>
      <c r="FW321" s="331" t="e">
        <f>'Datos Mes'!$D$28*$EO321</f>
        <v>#DIV/0!</v>
      </c>
      <c r="FX321" s="331" t="e">
        <f t="shared" si="531"/>
        <v>#DIV/0!</v>
      </c>
      <c r="FY321" s="331" t="e">
        <f t="shared" si="447"/>
        <v>#DIV/0!</v>
      </c>
      <c r="FZ321" s="331" t="e">
        <f t="shared" si="448"/>
        <v>#DIV/0!</v>
      </c>
      <c r="GA321" s="331">
        <f>(AS321+'Datos Mes'!B$24)*30/12</f>
        <v>9035.326086956522</v>
      </c>
      <c r="GB321" s="331" t="e">
        <f t="shared" si="532"/>
        <v>#DIV/0!</v>
      </c>
      <c r="GC321" s="331" t="e">
        <f t="shared" si="533"/>
        <v>#DIV/0!</v>
      </c>
      <c r="GD321" s="333" t="e">
        <f t="shared" si="534"/>
        <v>#DIV/0!</v>
      </c>
    </row>
  </sheetData>
  <sheetProtection insertRows="0" deleteRows="0"/>
  <phoneticPr fontId="0" type="noConversion"/>
  <conditionalFormatting sqref="DM1:EB1 E5:F5 S12:AI321 DN13:EB14 DN18:EB20 DN22:EB22 DM2:EA2 DM12:EA321 D12:Q321 D1:Q1 E3:F3 H3:Q3 H5:Q5 S1:AI5 DN1:EB5">
    <cfRule type="cellIs" dxfId="4" priority="100" stopIfTrue="1" operator="notEqual">
      <formula>"X"</formula>
    </cfRule>
  </conditionalFormatting>
  <conditionalFormatting sqref="D10:Q10">
    <cfRule type="containsText" dxfId="3" priority="70" stopIfTrue="1" operator="containsText" text="S;D">
      <formula>NOT(ISERROR(SEARCH("S;D",D10)))</formula>
    </cfRule>
  </conditionalFormatting>
  <pageMargins left="0.19685039370078741" right="0" top="0.74803149606299213" bottom="0.74803149606299213" header="0.31496062992125984" footer="0.31496062992125984"/>
  <pageSetup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F16" sqref="F16"/>
    </sheetView>
  </sheetViews>
  <sheetFormatPr baseColWidth="10" defaultRowHeight="12.75"/>
  <cols>
    <col min="1" max="1" width="13.140625" customWidth="1"/>
    <col min="2" max="2" width="20.28515625" customWidth="1"/>
    <col min="3" max="3" width="13.7109375" customWidth="1"/>
    <col min="4" max="4" width="15.7109375" customWidth="1"/>
  </cols>
  <sheetData>
    <row r="1" spans="1:4">
      <c r="A1" s="1" t="s">
        <v>31</v>
      </c>
    </row>
    <row r="3" spans="1:4">
      <c r="A3" t="s">
        <v>32</v>
      </c>
      <c r="C3" s="444">
        <v>15000</v>
      </c>
    </row>
    <row r="4" spans="1:4">
      <c r="A4" t="s">
        <v>35</v>
      </c>
      <c r="C4" s="444">
        <v>5000</v>
      </c>
    </row>
    <row r="5" spans="1:4">
      <c r="C5" s="445"/>
    </row>
    <row r="6" spans="1:4">
      <c r="A6" s="442" t="s">
        <v>33</v>
      </c>
      <c r="B6" s="443" t="s">
        <v>34</v>
      </c>
      <c r="C6" s="453" t="s">
        <v>331</v>
      </c>
      <c r="D6" s="454" t="s">
        <v>330</v>
      </c>
    </row>
    <row r="7" spans="1:4">
      <c r="A7" s="446">
        <v>1</v>
      </c>
      <c r="B7" s="449">
        <f>C7+D7</f>
        <v>105000</v>
      </c>
      <c r="C7" s="450">
        <f>105000</f>
        <v>105000</v>
      </c>
      <c r="D7" s="450">
        <v>0</v>
      </c>
    </row>
    <row r="8" spans="1:4">
      <c r="A8" s="447">
        <v>2</v>
      </c>
      <c r="B8" s="451">
        <f>C8+D8</f>
        <v>140000</v>
      </c>
      <c r="C8" s="450">
        <v>140000</v>
      </c>
      <c r="D8" s="450">
        <v>0</v>
      </c>
    </row>
    <row r="9" spans="1:4">
      <c r="A9" s="447">
        <v>3</v>
      </c>
      <c r="B9" s="451">
        <f>C9+D9</f>
        <v>130000</v>
      </c>
      <c r="C9" s="450">
        <v>130000</v>
      </c>
      <c r="D9" s="450">
        <v>0</v>
      </c>
    </row>
    <row r="10" spans="1:4">
      <c r="A10" s="447">
        <v>4</v>
      </c>
      <c r="B10" s="451">
        <f>C10+D10</f>
        <v>250000</v>
      </c>
      <c r="C10" s="450">
        <v>250000</v>
      </c>
      <c r="D10" s="450">
        <v>0</v>
      </c>
    </row>
    <row r="11" spans="1:4">
      <c r="A11" s="448">
        <v>5</v>
      </c>
      <c r="B11" s="452">
        <f>C11+D11</f>
        <v>115000</v>
      </c>
      <c r="C11" s="450">
        <v>115000</v>
      </c>
      <c r="D11" s="450">
        <v>0</v>
      </c>
    </row>
    <row r="12" spans="1:4">
      <c r="B12" s="7"/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>
      <selection activeCell="A3" sqref="A3"/>
    </sheetView>
  </sheetViews>
  <sheetFormatPr baseColWidth="10" defaultRowHeight="12.75"/>
  <cols>
    <col min="1" max="1" width="20.7109375" customWidth="1"/>
    <col min="2" max="2" width="11.42578125" style="142" customWidth="1"/>
    <col min="8" max="9" width="11.42578125" style="142" customWidth="1"/>
    <col min="10" max="10" width="13.140625" style="142" customWidth="1"/>
    <col min="11" max="11" width="12.85546875" customWidth="1"/>
    <col min="14" max="14" width="11.42578125" style="142" customWidth="1"/>
    <col min="15" max="19" width="11.5703125" style="142" customWidth="1"/>
  </cols>
  <sheetData>
    <row r="1" spans="1:19" ht="15">
      <c r="A1" s="141">
        <f>MONTH('Datos Mes'!B3)</f>
        <v>7</v>
      </c>
    </row>
    <row r="2" spans="1:19">
      <c r="A2">
        <f>YEAR('Datos Mes'!B3)</f>
        <v>2014</v>
      </c>
    </row>
    <row r="3" spans="1:19">
      <c r="A3" s="475" t="s">
        <v>437</v>
      </c>
      <c r="D3" s="69"/>
    </row>
    <row r="4" spans="1:19">
      <c r="A4" s="69" t="str">
        <f>'Datos Mes'!B5</f>
        <v>Magal_Sueldos.TXT</v>
      </c>
    </row>
    <row r="5" spans="1:19">
      <c r="A5" t="str">
        <f>CONCATENATE($A$2,"_",$A$1,"_",'Datos Mes'!$B$2,"_",$A$3,".TXT")</f>
        <v>2014_7_CR4B_ANT.TXT</v>
      </c>
    </row>
    <row r="6" spans="1:19">
      <c r="A6">
        <f>LOOKUP(100000,ROW(A9:A77))-9</f>
        <v>68</v>
      </c>
      <c r="B6" s="142" t="s">
        <v>372</v>
      </c>
      <c r="C6" t="s">
        <v>373</v>
      </c>
      <c r="D6" t="s">
        <v>8</v>
      </c>
      <c r="E6" t="s">
        <v>374</v>
      </c>
      <c r="F6" t="s">
        <v>375</v>
      </c>
      <c r="G6" t="s">
        <v>376</v>
      </c>
      <c r="H6" s="142" t="s">
        <v>183</v>
      </c>
      <c r="I6" s="142" t="s">
        <v>377</v>
      </c>
      <c r="J6" s="142" t="s">
        <v>378</v>
      </c>
      <c r="K6" s="142" t="s">
        <v>379</v>
      </c>
      <c r="L6" s="142" t="s">
        <v>380</v>
      </c>
      <c r="M6" s="142" t="s">
        <v>382</v>
      </c>
      <c r="N6" s="142" t="s">
        <v>381</v>
      </c>
      <c r="O6" s="142" t="s">
        <v>369</v>
      </c>
      <c r="P6" s="142" t="s">
        <v>383</v>
      </c>
      <c r="Q6" s="401" t="s">
        <v>401</v>
      </c>
      <c r="R6" s="401" t="s">
        <v>402</v>
      </c>
      <c r="S6" s="401" t="s">
        <v>403</v>
      </c>
    </row>
    <row r="7" spans="1:19">
      <c r="A7" s="69">
        <f>IF((EXACT(A3,"ANT"))=TRUE(),2,19)</f>
        <v>2</v>
      </c>
      <c r="B7" s="142">
        <v>19</v>
      </c>
      <c r="K7" s="142"/>
      <c r="L7" s="142"/>
      <c r="M7" s="142"/>
    </row>
    <row r="8" spans="1:19">
      <c r="A8" s="69" t="s">
        <v>258</v>
      </c>
      <c r="B8" s="142" t="s">
        <v>316</v>
      </c>
      <c r="C8" t="s">
        <v>317</v>
      </c>
      <c r="D8" t="s">
        <v>318</v>
      </c>
      <c r="E8" t="s">
        <v>319</v>
      </c>
      <c r="F8" t="s">
        <v>320</v>
      </c>
      <c r="G8" t="s">
        <v>320</v>
      </c>
      <c r="H8" s="142" t="s">
        <v>321</v>
      </c>
      <c r="I8" s="142" t="s">
        <v>322</v>
      </c>
      <c r="J8" s="142" t="s">
        <v>323</v>
      </c>
      <c r="K8" t="s">
        <v>324</v>
      </c>
      <c r="L8" t="s">
        <v>325</v>
      </c>
      <c r="M8" t="s">
        <v>326</v>
      </c>
      <c r="N8" s="142" t="s">
        <v>327</v>
      </c>
      <c r="O8" s="142" t="s">
        <v>390</v>
      </c>
      <c r="P8" s="142" t="s">
        <v>391</v>
      </c>
      <c r="Q8" s="401" t="s">
        <v>407</v>
      </c>
      <c r="R8" s="401" t="s">
        <v>408</v>
      </c>
      <c r="S8" s="401" t="s">
        <v>409</v>
      </c>
    </row>
    <row r="9" spans="1:19">
      <c r="A9">
        <f>'JULIO   2014'!A12+'Datos Mes'!$B$1*1000</f>
        <v>8000</v>
      </c>
      <c r="B9" s="142">
        <f>'JULIO   2014'!R12</f>
        <v>0</v>
      </c>
      <c r="C9" s="6">
        <f>'JULIO   2014'!AL12</f>
        <v>0</v>
      </c>
      <c r="D9" s="6">
        <f>'JULIO   2014'!AN12</f>
        <v>0</v>
      </c>
      <c r="E9" s="6">
        <f>'JULIO   2014'!AP12</f>
        <v>0</v>
      </c>
      <c r="F9" s="6">
        <f>'JULIO   2014'!AQ12</f>
        <v>0</v>
      </c>
      <c r="G9" s="6">
        <f>'JULIO   2014'!AR12</f>
        <v>0</v>
      </c>
      <c r="H9" s="142">
        <f>'JULIO   2014'!AS12</f>
        <v>0</v>
      </c>
      <c r="I9" s="142">
        <f>'JULIO   2014'!AT12</f>
        <v>0</v>
      </c>
      <c r="J9" s="142">
        <f>'JULIO   2014'!AY12</f>
        <v>0</v>
      </c>
      <c r="K9" s="6">
        <f>'Datos Mes'!$B$25</f>
        <v>31</v>
      </c>
      <c r="L9" s="6">
        <f>'Datos Mes'!$B$26</f>
        <v>220</v>
      </c>
      <c r="M9">
        <f>'JULIO   2014'!AZ12/'Datos Mes'!$B$27</f>
        <v>0</v>
      </c>
      <c r="N9" s="142" t="e">
        <f>'JULIO   2014'!AZ12/'JULIO   2014'!AL12</f>
        <v>#DIV/0!</v>
      </c>
      <c r="O9" s="142">
        <f>'JULIO   2014'!AM12</f>
        <v>0</v>
      </c>
      <c r="P9" s="142">
        <f>'JULIO   2014'!AO12</f>
        <v>0</v>
      </c>
      <c r="Q9" s="142">
        <f>'JULIO   2014'!AV12</f>
        <v>0</v>
      </c>
      <c r="R9" s="142">
        <f>'JULIO   2014'!AW12</f>
        <v>0</v>
      </c>
      <c r="S9" s="142">
        <f>'JULIO   2014'!AX12</f>
        <v>0</v>
      </c>
    </row>
    <row r="10" spans="1:19">
      <c r="A10" t="e">
        <f>'JULIO   2014'!#REF!+'Datos Mes'!$B$1*1000</f>
        <v>#REF!</v>
      </c>
      <c r="B10" s="142" t="e">
        <f>'JULIO   2014'!#REF!</f>
        <v>#REF!</v>
      </c>
      <c r="C10" s="6" t="e">
        <f>'JULIO   2014'!#REF!</f>
        <v>#REF!</v>
      </c>
      <c r="D10" s="6" t="e">
        <f>'JULIO   2014'!#REF!</f>
        <v>#REF!</v>
      </c>
      <c r="E10" s="6" t="e">
        <f>'JULIO   2014'!#REF!</f>
        <v>#REF!</v>
      </c>
      <c r="F10" s="6" t="e">
        <f>'JULIO   2014'!#REF!</f>
        <v>#REF!</v>
      </c>
      <c r="G10" s="6" t="e">
        <f>'JULIO   2014'!#REF!</f>
        <v>#REF!</v>
      </c>
      <c r="H10" s="142" t="e">
        <f>'JULIO   2014'!#REF!</f>
        <v>#REF!</v>
      </c>
      <c r="I10" s="142" t="e">
        <f>'JULIO   2014'!#REF!</f>
        <v>#REF!</v>
      </c>
      <c r="J10" s="142" t="e">
        <f>'JULIO   2014'!#REF!</f>
        <v>#REF!</v>
      </c>
      <c r="K10" s="6">
        <f>'Datos Mes'!$B$25</f>
        <v>31</v>
      </c>
      <c r="L10" s="6">
        <f>'Datos Mes'!$B$26</f>
        <v>220</v>
      </c>
      <c r="M10" t="e">
        <f>'JULIO   2014'!#REF!/'Datos Mes'!$B$27</f>
        <v>#REF!</v>
      </c>
      <c r="N10" s="142" t="e">
        <f>'JULIO   2014'!#REF!/'JULIO   2014'!#REF!</f>
        <v>#REF!</v>
      </c>
      <c r="O10" s="142" t="e">
        <f>'JULIO   2014'!#REF!</f>
        <v>#REF!</v>
      </c>
      <c r="P10" s="142" t="e">
        <f>'JULIO   2014'!#REF!</f>
        <v>#REF!</v>
      </c>
      <c r="Q10" s="142" t="e">
        <f>'JULIO   2014'!#REF!</f>
        <v>#REF!</v>
      </c>
      <c r="R10" s="142" t="e">
        <f>'JULIO   2014'!#REF!</f>
        <v>#REF!</v>
      </c>
      <c r="S10" s="142" t="e">
        <f>'JULIO   2014'!#REF!</f>
        <v>#REF!</v>
      </c>
    </row>
    <row r="11" spans="1:19">
      <c r="A11" t="e">
        <f>'JULIO   2014'!#REF!+'Datos Mes'!$B$1*1000</f>
        <v>#REF!</v>
      </c>
      <c r="B11" s="142" t="e">
        <f>'JULIO   2014'!#REF!</f>
        <v>#REF!</v>
      </c>
      <c r="C11" s="6" t="e">
        <f>'JULIO   2014'!#REF!</f>
        <v>#REF!</v>
      </c>
      <c r="D11" s="6" t="e">
        <f>'JULIO   2014'!#REF!</f>
        <v>#REF!</v>
      </c>
      <c r="E11" s="6" t="e">
        <f>'JULIO   2014'!#REF!</f>
        <v>#REF!</v>
      </c>
      <c r="F11" s="6" t="e">
        <f>'JULIO   2014'!#REF!</f>
        <v>#REF!</v>
      </c>
      <c r="G11" s="6" t="e">
        <f>'JULIO   2014'!#REF!</f>
        <v>#REF!</v>
      </c>
      <c r="H11" s="142" t="e">
        <f>'JULIO   2014'!#REF!</f>
        <v>#REF!</v>
      </c>
      <c r="I11" s="142" t="e">
        <f>'JULIO   2014'!#REF!</f>
        <v>#REF!</v>
      </c>
      <c r="J11" s="142" t="e">
        <f>'JULIO   2014'!#REF!</f>
        <v>#REF!</v>
      </c>
      <c r="K11" s="6">
        <f>'Datos Mes'!$B$25</f>
        <v>31</v>
      </c>
      <c r="L11" s="6">
        <f>'Datos Mes'!$B$26</f>
        <v>220</v>
      </c>
      <c r="M11" t="e">
        <f>'JULIO   2014'!#REF!/'Datos Mes'!$B$27</f>
        <v>#REF!</v>
      </c>
      <c r="N11" s="142" t="e">
        <f>'JULIO   2014'!#REF!/'JULIO   2014'!#REF!</f>
        <v>#REF!</v>
      </c>
      <c r="O11" s="142" t="e">
        <f>'JULIO   2014'!#REF!</f>
        <v>#REF!</v>
      </c>
      <c r="P11" s="142" t="e">
        <f>'JULIO   2014'!#REF!</f>
        <v>#REF!</v>
      </c>
      <c r="Q11" s="142" t="e">
        <f>'JULIO   2014'!#REF!</f>
        <v>#REF!</v>
      </c>
      <c r="R11" s="142" t="e">
        <f>'JULIO   2014'!#REF!</f>
        <v>#REF!</v>
      </c>
      <c r="S11" s="142" t="e">
        <f>'JULIO   2014'!#REF!</f>
        <v>#REF!</v>
      </c>
    </row>
    <row r="12" spans="1:19">
      <c r="A12" t="e">
        <f>'JULIO   2014'!#REF!+'Datos Mes'!$B$1*1000</f>
        <v>#REF!</v>
      </c>
      <c r="B12" s="142" t="e">
        <f>'JULIO   2014'!#REF!</f>
        <v>#REF!</v>
      </c>
      <c r="C12" s="6" t="e">
        <f>'JULIO   2014'!#REF!</f>
        <v>#REF!</v>
      </c>
      <c r="D12" s="6" t="e">
        <f>'JULIO   2014'!#REF!</f>
        <v>#REF!</v>
      </c>
      <c r="E12" s="6" t="e">
        <f>'JULIO   2014'!#REF!</f>
        <v>#REF!</v>
      </c>
      <c r="F12" s="6" t="e">
        <f>'JULIO   2014'!#REF!</f>
        <v>#REF!</v>
      </c>
      <c r="G12" s="6" t="e">
        <f>'JULIO   2014'!#REF!</f>
        <v>#REF!</v>
      </c>
      <c r="H12" s="142" t="e">
        <f>'JULIO   2014'!#REF!</f>
        <v>#REF!</v>
      </c>
      <c r="I12" s="142" t="e">
        <f>'JULIO   2014'!#REF!</f>
        <v>#REF!</v>
      </c>
      <c r="J12" s="142" t="e">
        <f>'JULIO   2014'!#REF!</f>
        <v>#REF!</v>
      </c>
      <c r="K12" s="6">
        <f>'Datos Mes'!$B$25</f>
        <v>31</v>
      </c>
      <c r="L12" s="6">
        <f>'Datos Mes'!$B$26</f>
        <v>220</v>
      </c>
      <c r="M12" t="e">
        <f>'JULIO   2014'!#REF!/'Datos Mes'!$B$27</f>
        <v>#REF!</v>
      </c>
      <c r="N12" s="142" t="e">
        <f>'JULIO   2014'!#REF!/'JULIO   2014'!#REF!</f>
        <v>#REF!</v>
      </c>
      <c r="O12" s="142" t="e">
        <f>'JULIO   2014'!#REF!</f>
        <v>#REF!</v>
      </c>
      <c r="P12" s="142" t="e">
        <f>'JULIO   2014'!#REF!</f>
        <v>#REF!</v>
      </c>
      <c r="Q12" s="142" t="e">
        <f>'JULIO   2014'!#REF!</f>
        <v>#REF!</v>
      </c>
      <c r="R12" s="142" t="e">
        <f>'JULIO   2014'!#REF!</f>
        <v>#REF!</v>
      </c>
      <c r="S12" s="142" t="e">
        <f>'JULIO   2014'!#REF!</f>
        <v>#REF!</v>
      </c>
    </row>
    <row r="13" spans="1:19">
      <c r="A13" t="e">
        <f>'JULIO   2014'!#REF!+'Datos Mes'!$B$1*1000</f>
        <v>#REF!</v>
      </c>
      <c r="B13" s="142" t="e">
        <f>'JULIO   2014'!#REF!</f>
        <v>#REF!</v>
      </c>
      <c r="C13" s="6" t="e">
        <f>'JULIO   2014'!#REF!</f>
        <v>#REF!</v>
      </c>
      <c r="D13" s="6" t="e">
        <f>'JULIO   2014'!#REF!</f>
        <v>#REF!</v>
      </c>
      <c r="E13" s="6" t="e">
        <f>'JULIO   2014'!#REF!</f>
        <v>#REF!</v>
      </c>
      <c r="F13" s="6" t="e">
        <f>'JULIO   2014'!#REF!</f>
        <v>#REF!</v>
      </c>
      <c r="G13" s="6" t="e">
        <f>'JULIO   2014'!#REF!</f>
        <v>#REF!</v>
      </c>
      <c r="H13" s="142" t="e">
        <f>'JULIO   2014'!#REF!</f>
        <v>#REF!</v>
      </c>
      <c r="I13" s="142" t="e">
        <f>'JULIO   2014'!#REF!</f>
        <v>#REF!</v>
      </c>
      <c r="J13" s="142" t="e">
        <f>'JULIO   2014'!#REF!</f>
        <v>#REF!</v>
      </c>
      <c r="K13" s="6">
        <f>'Datos Mes'!$B$25</f>
        <v>31</v>
      </c>
      <c r="L13" s="6">
        <f>'Datos Mes'!$B$26</f>
        <v>220</v>
      </c>
      <c r="M13" t="e">
        <f>'JULIO   2014'!#REF!/'Datos Mes'!$B$27</f>
        <v>#REF!</v>
      </c>
      <c r="N13" s="142" t="e">
        <f>'JULIO   2014'!#REF!/'JULIO   2014'!#REF!</f>
        <v>#REF!</v>
      </c>
      <c r="O13" s="142" t="e">
        <f>'JULIO   2014'!#REF!</f>
        <v>#REF!</v>
      </c>
      <c r="P13" s="142" t="e">
        <f>'JULIO   2014'!#REF!</f>
        <v>#REF!</v>
      </c>
      <c r="Q13" s="142" t="e">
        <f>'JULIO   2014'!#REF!</f>
        <v>#REF!</v>
      </c>
      <c r="R13" s="142" t="e">
        <f>'JULIO   2014'!#REF!</f>
        <v>#REF!</v>
      </c>
      <c r="S13" s="142" t="e">
        <f>'JULIO   2014'!#REF!</f>
        <v>#REF!</v>
      </c>
    </row>
    <row r="14" spans="1:19">
      <c r="A14" t="e">
        <f>'JULIO   2014'!#REF!+'Datos Mes'!$B$1*1000</f>
        <v>#REF!</v>
      </c>
      <c r="B14" s="142" t="e">
        <f>'JULIO   2014'!#REF!</f>
        <v>#REF!</v>
      </c>
      <c r="C14" s="6" t="e">
        <f>'JULIO   2014'!#REF!</f>
        <v>#REF!</v>
      </c>
      <c r="D14" s="6" t="e">
        <f>'JULIO   2014'!#REF!</f>
        <v>#REF!</v>
      </c>
      <c r="E14" s="6" t="e">
        <f>'JULIO   2014'!#REF!</f>
        <v>#REF!</v>
      </c>
      <c r="F14" s="6" t="e">
        <f>'JULIO   2014'!#REF!</f>
        <v>#REF!</v>
      </c>
      <c r="G14" s="6" t="e">
        <f>'JULIO   2014'!#REF!</f>
        <v>#REF!</v>
      </c>
      <c r="H14" s="142" t="e">
        <f>'JULIO   2014'!#REF!</f>
        <v>#REF!</v>
      </c>
      <c r="I14" s="142" t="e">
        <f>'JULIO   2014'!#REF!</f>
        <v>#REF!</v>
      </c>
      <c r="J14" s="142" t="e">
        <f>'JULIO   2014'!#REF!</f>
        <v>#REF!</v>
      </c>
      <c r="K14" s="6">
        <f>'Datos Mes'!$B$25</f>
        <v>31</v>
      </c>
      <c r="L14" s="6">
        <f>'Datos Mes'!$B$26</f>
        <v>220</v>
      </c>
      <c r="M14" t="e">
        <f>'JULIO   2014'!#REF!/'Datos Mes'!$B$27</f>
        <v>#REF!</v>
      </c>
      <c r="N14" s="142" t="e">
        <f>'JULIO   2014'!#REF!/'JULIO   2014'!#REF!</f>
        <v>#REF!</v>
      </c>
      <c r="O14" s="142" t="e">
        <f>'JULIO   2014'!#REF!</f>
        <v>#REF!</v>
      </c>
      <c r="P14" s="142" t="e">
        <f>'JULIO   2014'!#REF!</f>
        <v>#REF!</v>
      </c>
      <c r="Q14" s="142" t="e">
        <f>'JULIO   2014'!#REF!</f>
        <v>#REF!</v>
      </c>
      <c r="R14" s="142" t="e">
        <f>'JULIO   2014'!#REF!</f>
        <v>#REF!</v>
      </c>
      <c r="S14" s="142" t="e">
        <f>'JULIO   2014'!#REF!</f>
        <v>#REF!</v>
      </c>
    </row>
    <row r="15" spans="1:19">
      <c r="A15" t="e">
        <f>'JULIO   2014'!#REF!+'Datos Mes'!$B$1*1000</f>
        <v>#REF!</v>
      </c>
      <c r="B15" s="142" t="e">
        <f>'JULIO   2014'!#REF!</f>
        <v>#REF!</v>
      </c>
      <c r="C15" s="6" t="e">
        <f>'JULIO   2014'!#REF!</f>
        <v>#REF!</v>
      </c>
      <c r="D15" s="6" t="e">
        <f>'JULIO   2014'!#REF!</f>
        <v>#REF!</v>
      </c>
      <c r="E15" s="6" t="e">
        <f>'JULIO   2014'!#REF!</f>
        <v>#REF!</v>
      </c>
      <c r="F15" s="6" t="e">
        <f>'JULIO   2014'!#REF!</f>
        <v>#REF!</v>
      </c>
      <c r="G15" s="6" t="e">
        <f>'JULIO   2014'!#REF!</f>
        <v>#REF!</v>
      </c>
      <c r="H15" s="142" t="e">
        <f>'JULIO   2014'!#REF!</f>
        <v>#REF!</v>
      </c>
      <c r="I15" s="142" t="e">
        <f>'JULIO   2014'!#REF!</f>
        <v>#REF!</v>
      </c>
      <c r="J15" s="142" t="e">
        <f>'JULIO   2014'!#REF!</f>
        <v>#REF!</v>
      </c>
      <c r="K15" s="6">
        <f>'Datos Mes'!$B$25</f>
        <v>31</v>
      </c>
      <c r="L15" s="6">
        <f>'Datos Mes'!$B$26</f>
        <v>220</v>
      </c>
      <c r="M15" t="e">
        <f>'JULIO   2014'!#REF!/'Datos Mes'!$B$27</f>
        <v>#REF!</v>
      </c>
      <c r="N15" s="142" t="e">
        <f>'JULIO   2014'!#REF!/'JULIO   2014'!#REF!</f>
        <v>#REF!</v>
      </c>
      <c r="O15" s="142" t="e">
        <f>'JULIO   2014'!#REF!</f>
        <v>#REF!</v>
      </c>
      <c r="P15" s="142" t="e">
        <f>'JULIO   2014'!#REF!</f>
        <v>#REF!</v>
      </c>
      <c r="Q15" s="142" t="e">
        <f>'JULIO   2014'!#REF!</f>
        <v>#REF!</v>
      </c>
      <c r="R15" s="142" t="e">
        <f>'JULIO   2014'!#REF!</f>
        <v>#REF!</v>
      </c>
      <c r="S15" s="142" t="e">
        <f>'JULIO   2014'!#REF!</f>
        <v>#REF!</v>
      </c>
    </row>
    <row r="16" spans="1:19">
      <c r="A16" t="e">
        <f>'JULIO   2014'!#REF!+'Datos Mes'!$B$1*1000</f>
        <v>#REF!</v>
      </c>
      <c r="B16" s="142" t="e">
        <f>'JULIO   2014'!#REF!</f>
        <v>#REF!</v>
      </c>
      <c r="C16" s="6" t="e">
        <f>'JULIO   2014'!#REF!</f>
        <v>#REF!</v>
      </c>
      <c r="D16" s="6" t="e">
        <f>'JULIO   2014'!#REF!</f>
        <v>#REF!</v>
      </c>
      <c r="E16" s="6" t="e">
        <f>'JULIO   2014'!#REF!</f>
        <v>#REF!</v>
      </c>
      <c r="F16" s="6" t="e">
        <f>'JULIO   2014'!#REF!</f>
        <v>#REF!</v>
      </c>
      <c r="G16" s="6" t="e">
        <f>'JULIO   2014'!#REF!</f>
        <v>#REF!</v>
      </c>
      <c r="H16" s="142" t="e">
        <f>'JULIO   2014'!#REF!</f>
        <v>#REF!</v>
      </c>
      <c r="I16" s="142" t="e">
        <f>'JULIO   2014'!#REF!</f>
        <v>#REF!</v>
      </c>
      <c r="J16" s="142" t="e">
        <f>'JULIO   2014'!#REF!</f>
        <v>#REF!</v>
      </c>
      <c r="K16" s="6">
        <f>'Datos Mes'!$B$25</f>
        <v>31</v>
      </c>
      <c r="L16" s="6">
        <f>'Datos Mes'!$B$26</f>
        <v>220</v>
      </c>
      <c r="M16" t="e">
        <f>'JULIO   2014'!#REF!/'Datos Mes'!$B$27</f>
        <v>#REF!</v>
      </c>
      <c r="N16" s="142" t="e">
        <f>'JULIO   2014'!#REF!/'JULIO   2014'!#REF!</f>
        <v>#REF!</v>
      </c>
      <c r="O16" s="142" t="e">
        <f>'JULIO   2014'!#REF!</f>
        <v>#REF!</v>
      </c>
      <c r="P16" s="142" t="e">
        <f>'JULIO   2014'!#REF!</f>
        <v>#REF!</v>
      </c>
      <c r="Q16" s="142" t="e">
        <f>'JULIO   2014'!#REF!</f>
        <v>#REF!</v>
      </c>
      <c r="R16" s="142" t="e">
        <f>'JULIO   2014'!#REF!</f>
        <v>#REF!</v>
      </c>
      <c r="S16" s="142" t="e">
        <f>'JULIO   2014'!#REF!</f>
        <v>#REF!</v>
      </c>
    </row>
    <row r="17" spans="1:19">
      <c r="A17" t="e">
        <f>'JULIO   2014'!#REF!+'Datos Mes'!$B$1*1000</f>
        <v>#REF!</v>
      </c>
      <c r="B17" s="142" t="e">
        <f>'JULIO   2014'!#REF!</f>
        <v>#REF!</v>
      </c>
      <c r="C17" s="6" t="e">
        <f>'JULIO   2014'!#REF!</f>
        <v>#REF!</v>
      </c>
      <c r="D17" s="6" t="e">
        <f>'JULIO   2014'!#REF!</f>
        <v>#REF!</v>
      </c>
      <c r="E17" s="6" t="e">
        <f>'JULIO   2014'!#REF!</f>
        <v>#REF!</v>
      </c>
      <c r="F17" s="6" t="e">
        <f>'JULIO   2014'!#REF!</f>
        <v>#REF!</v>
      </c>
      <c r="G17" s="6" t="e">
        <f>'JULIO   2014'!#REF!</f>
        <v>#REF!</v>
      </c>
      <c r="H17" s="142" t="e">
        <f>'JULIO   2014'!#REF!</f>
        <v>#REF!</v>
      </c>
      <c r="I17" s="142" t="e">
        <f>'JULIO   2014'!#REF!</f>
        <v>#REF!</v>
      </c>
      <c r="J17" s="142" t="e">
        <f>'JULIO   2014'!#REF!</f>
        <v>#REF!</v>
      </c>
      <c r="K17" s="6">
        <f>'Datos Mes'!$B$25</f>
        <v>31</v>
      </c>
      <c r="L17" s="6">
        <f>'Datos Mes'!$B$26</f>
        <v>220</v>
      </c>
      <c r="M17" t="e">
        <f>'JULIO   2014'!#REF!/'Datos Mes'!$B$27</f>
        <v>#REF!</v>
      </c>
      <c r="N17" s="142" t="e">
        <f>'JULIO   2014'!#REF!/'JULIO   2014'!#REF!</f>
        <v>#REF!</v>
      </c>
      <c r="O17" s="142" t="e">
        <f>'JULIO   2014'!#REF!</f>
        <v>#REF!</v>
      </c>
      <c r="P17" s="142" t="e">
        <f>'JULIO   2014'!#REF!</f>
        <v>#REF!</v>
      </c>
      <c r="Q17" s="142" t="e">
        <f>'JULIO   2014'!#REF!</f>
        <v>#REF!</v>
      </c>
      <c r="R17" s="142" t="e">
        <f>'JULIO   2014'!#REF!</f>
        <v>#REF!</v>
      </c>
      <c r="S17" s="142" t="e">
        <f>'JULIO   2014'!#REF!</f>
        <v>#REF!</v>
      </c>
    </row>
    <row r="18" spans="1:19">
      <c r="A18" t="e">
        <f>'JULIO   2014'!#REF!+'Datos Mes'!$B$1*1000</f>
        <v>#REF!</v>
      </c>
      <c r="B18" s="142" t="e">
        <f>'JULIO   2014'!#REF!</f>
        <v>#REF!</v>
      </c>
      <c r="C18" s="6" t="e">
        <f>'JULIO   2014'!#REF!</f>
        <v>#REF!</v>
      </c>
      <c r="D18" s="6" t="e">
        <f>'JULIO   2014'!#REF!</f>
        <v>#REF!</v>
      </c>
      <c r="E18" s="6" t="e">
        <f>'JULIO   2014'!#REF!</f>
        <v>#REF!</v>
      </c>
      <c r="F18" s="6" t="e">
        <f>'JULIO   2014'!#REF!</f>
        <v>#REF!</v>
      </c>
      <c r="G18" s="6" t="e">
        <f>'JULIO   2014'!#REF!</f>
        <v>#REF!</v>
      </c>
      <c r="H18" s="142" t="e">
        <f>'JULIO   2014'!#REF!</f>
        <v>#REF!</v>
      </c>
      <c r="I18" s="142" t="e">
        <f>'JULIO   2014'!#REF!</f>
        <v>#REF!</v>
      </c>
      <c r="J18" s="142" t="e">
        <f>'JULIO   2014'!#REF!</f>
        <v>#REF!</v>
      </c>
      <c r="K18" s="6">
        <f>'Datos Mes'!$B$25</f>
        <v>31</v>
      </c>
      <c r="L18" s="6">
        <f>'Datos Mes'!$B$26</f>
        <v>220</v>
      </c>
      <c r="M18" t="e">
        <f>'JULIO   2014'!#REF!/'Datos Mes'!$B$27</f>
        <v>#REF!</v>
      </c>
      <c r="N18" s="142" t="e">
        <f>'JULIO   2014'!#REF!/'JULIO   2014'!#REF!</f>
        <v>#REF!</v>
      </c>
      <c r="O18" s="142" t="e">
        <f>'JULIO   2014'!#REF!</f>
        <v>#REF!</v>
      </c>
      <c r="P18" s="142" t="e">
        <f>'JULIO   2014'!#REF!</f>
        <v>#REF!</v>
      </c>
      <c r="Q18" s="142" t="e">
        <f>'JULIO   2014'!#REF!</f>
        <v>#REF!</v>
      </c>
      <c r="R18" s="142" t="e">
        <f>'JULIO   2014'!#REF!</f>
        <v>#REF!</v>
      </c>
      <c r="S18" s="142" t="e">
        <f>'JULIO   2014'!#REF!</f>
        <v>#REF!</v>
      </c>
    </row>
    <row r="19" spans="1:19">
      <c r="A19" t="e">
        <f>'JULIO   2014'!#REF!+'Datos Mes'!$B$1*1000</f>
        <v>#REF!</v>
      </c>
      <c r="B19" s="142" t="e">
        <f>'JULIO   2014'!#REF!</f>
        <v>#REF!</v>
      </c>
      <c r="C19" s="6" t="e">
        <f>'JULIO   2014'!#REF!</f>
        <v>#REF!</v>
      </c>
      <c r="D19" s="6" t="e">
        <f>'JULIO   2014'!#REF!</f>
        <v>#REF!</v>
      </c>
      <c r="E19" s="6" t="e">
        <f>'JULIO   2014'!#REF!</f>
        <v>#REF!</v>
      </c>
      <c r="F19" s="6" t="e">
        <f>'JULIO   2014'!#REF!</f>
        <v>#REF!</v>
      </c>
      <c r="G19" s="6" t="e">
        <f>'JULIO   2014'!#REF!</f>
        <v>#REF!</v>
      </c>
      <c r="H19" s="142" t="e">
        <f>'JULIO   2014'!#REF!</f>
        <v>#REF!</v>
      </c>
      <c r="I19" s="142" t="e">
        <f>'JULIO   2014'!#REF!</f>
        <v>#REF!</v>
      </c>
      <c r="J19" s="142" t="e">
        <f>'JULIO   2014'!#REF!</f>
        <v>#REF!</v>
      </c>
      <c r="K19" s="6">
        <f>'Datos Mes'!$B$25</f>
        <v>31</v>
      </c>
      <c r="L19" s="6">
        <f>'Datos Mes'!$B$26</f>
        <v>220</v>
      </c>
      <c r="M19" t="e">
        <f>'JULIO   2014'!#REF!/'Datos Mes'!$B$27</f>
        <v>#REF!</v>
      </c>
      <c r="N19" s="142" t="e">
        <f>'JULIO   2014'!#REF!/'JULIO   2014'!#REF!</f>
        <v>#REF!</v>
      </c>
      <c r="O19" s="142" t="e">
        <f>'JULIO   2014'!#REF!</f>
        <v>#REF!</v>
      </c>
      <c r="P19" s="142" t="e">
        <f>'JULIO   2014'!#REF!</f>
        <v>#REF!</v>
      </c>
      <c r="Q19" s="142" t="e">
        <f>'JULIO   2014'!#REF!</f>
        <v>#REF!</v>
      </c>
      <c r="R19" s="142" t="e">
        <f>'JULIO   2014'!#REF!</f>
        <v>#REF!</v>
      </c>
      <c r="S19" s="142" t="e">
        <f>'JULIO   2014'!#REF!</f>
        <v>#REF!</v>
      </c>
    </row>
    <row r="20" spans="1:19">
      <c r="A20" t="e">
        <f>'JULIO   2014'!#REF!+'Datos Mes'!$B$1*1000</f>
        <v>#REF!</v>
      </c>
      <c r="B20" s="142" t="e">
        <f>'JULIO   2014'!#REF!</f>
        <v>#REF!</v>
      </c>
      <c r="C20" s="6" t="e">
        <f>'JULIO   2014'!#REF!</f>
        <v>#REF!</v>
      </c>
      <c r="D20" s="6" t="e">
        <f>'JULIO   2014'!#REF!</f>
        <v>#REF!</v>
      </c>
      <c r="E20" s="6" t="e">
        <f>'JULIO   2014'!#REF!</f>
        <v>#REF!</v>
      </c>
      <c r="F20" s="6" t="e">
        <f>'JULIO   2014'!#REF!</f>
        <v>#REF!</v>
      </c>
      <c r="G20" s="6" t="e">
        <f>'JULIO   2014'!#REF!</f>
        <v>#REF!</v>
      </c>
      <c r="H20" s="142" t="e">
        <f>'JULIO   2014'!#REF!</f>
        <v>#REF!</v>
      </c>
      <c r="I20" s="142" t="e">
        <f>'JULIO   2014'!#REF!</f>
        <v>#REF!</v>
      </c>
      <c r="J20" s="142" t="e">
        <f>'JULIO   2014'!#REF!</f>
        <v>#REF!</v>
      </c>
      <c r="K20" s="6">
        <f>'Datos Mes'!$B$25</f>
        <v>31</v>
      </c>
      <c r="L20" s="6">
        <f>'Datos Mes'!$B$26</f>
        <v>220</v>
      </c>
      <c r="M20" t="e">
        <f>'JULIO   2014'!#REF!/'Datos Mes'!$B$27</f>
        <v>#REF!</v>
      </c>
      <c r="N20" s="142" t="e">
        <f>'JULIO   2014'!#REF!/'JULIO   2014'!#REF!</f>
        <v>#REF!</v>
      </c>
      <c r="O20" s="142" t="e">
        <f>'JULIO   2014'!#REF!</f>
        <v>#REF!</v>
      </c>
      <c r="P20" s="142" t="e">
        <f>'JULIO   2014'!#REF!</f>
        <v>#REF!</v>
      </c>
      <c r="Q20" s="142" t="e">
        <f>'JULIO   2014'!#REF!</f>
        <v>#REF!</v>
      </c>
      <c r="R20" s="142" t="e">
        <f>'JULIO   2014'!#REF!</f>
        <v>#REF!</v>
      </c>
      <c r="S20" s="142" t="e">
        <f>'JULIO   2014'!#REF!</f>
        <v>#REF!</v>
      </c>
    </row>
    <row r="21" spans="1:19">
      <c r="A21" t="e">
        <f>'JULIO   2014'!#REF!+'Datos Mes'!$B$1*1000</f>
        <v>#REF!</v>
      </c>
      <c r="B21" s="142" t="e">
        <f>'JULIO   2014'!#REF!</f>
        <v>#REF!</v>
      </c>
      <c r="C21" s="6" t="e">
        <f>'JULIO   2014'!#REF!</f>
        <v>#REF!</v>
      </c>
      <c r="D21" s="6" t="e">
        <f>'JULIO   2014'!#REF!</f>
        <v>#REF!</v>
      </c>
      <c r="E21" s="6" t="e">
        <f>'JULIO   2014'!#REF!</f>
        <v>#REF!</v>
      </c>
      <c r="F21" s="6" t="e">
        <f>'JULIO   2014'!#REF!</f>
        <v>#REF!</v>
      </c>
      <c r="G21" s="6" t="e">
        <f>'JULIO   2014'!#REF!</f>
        <v>#REF!</v>
      </c>
      <c r="H21" s="142" t="e">
        <f>'JULIO   2014'!#REF!</f>
        <v>#REF!</v>
      </c>
      <c r="I21" s="142" t="e">
        <f>'JULIO   2014'!#REF!</f>
        <v>#REF!</v>
      </c>
      <c r="J21" s="142" t="e">
        <f>'JULIO   2014'!#REF!</f>
        <v>#REF!</v>
      </c>
      <c r="K21" s="6">
        <f>'Datos Mes'!$B$25</f>
        <v>31</v>
      </c>
      <c r="L21" s="6">
        <f>'Datos Mes'!$B$26</f>
        <v>220</v>
      </c>
      <c r="M21" t="e">
        <f>'JULIO   2014'!#REF!/'Datos Mes'!$B$27</f>
        <v>#REF!</v>
      </c>
      <c r="N21" s="142" t="e">
        <f>'JULIO   2014'!#REF!/'JULIO   2014'!#REF!</f>
        <v>#REF!</v>
      </c>
      <c r="O21" s="142" t="e">
        <f>'JULIO   2014'!#REF!</f>
        <v>#REF!</v>
      </c>
      <c r="P21" s="142" t="e">
        <f>'JULIO   2014'!#REF!</f>
        <v>#REF!</v>
      </c>
      <c r="Q21" s="142" t="e">
        <f>'JULIO   2014'!#REF!</f>
        <v>#REF!</v>
      </c>
      <c r="R21" s="142" t="e">
        <f>'JULIO   2014'!#REF!</f>
        <v>#REF!</v>
      </c>
      <c r="S21" s="142" t="e">
        <f>'JULIO   2014'!#REF!</f>
        <v>#REF!</v>
      </c>
    </row>
    <row r="22" spans="1:19">
      <c r="A22" t="e">
        <f>'JULIO   2014'!#REF!+'Datos Mes'!$B$1*1000</f>
        <v>#REF!</v>
      </c>
      <c r="B22" s="142" t="e">
        <f>'JULIO   2014'!#REF!</f>
        <v>#REF!</v>
      </c>
      <c r="C22" s="6" t="e">
        <f>'JULIO   2014'!#REF!</f>
        <v>#REF!</v>
      </c>
      <c r="D22" s="6" t="e">
        <f>'JULIO   2014'!#REF!</f>
        <v>#REF!</v>
      </c>
      <c r="E22" s="6" t="e">
        <f>'JULIO   2014'!#REF!</f>
        <v>#REF!</v>
      </c>
      <c r="F22" s="6" t="e">
        <f>'JULIO   2014'!#REF!</f>
        <v>#REF!</v>
      </c>
      <c r="G22" s="6" t="e">
        <f>'JULIO   2014'!#REF!</f>
        <v>#REF!</v>
      </c>
      <c r="H22" s="142" t="e">
        <f>'JULIO   2014'!#REF!</f>
        <v>#REF!</v>
      </c>
      <c r="I22" s="142" t="e">
        <f>'JULIO   2014'!#REF!</f>
        <v>#REF!</v>
      </c>
      <c r="J22" s="142" t="e">
        <f>'JULIO   2014'!#REF!</f>
        <v>#REF!</v>
      </c>
      <c r="K22" s="6">
        <f>'Datos Mes'!$B$25</f>
        <v>31</v>
      </c>
      <c r="L22" s="6">
        <f>'Datos Mes'!$B$26</f>
        <v>220</v>
      </c>
      <c r="M22" t="e">
        <f>'JULIO   2014'!#REF!/'Datos Mes'!$B$27</f>
        <v>#REF!</v>
      </c>
      <c r="N22" s="142" t="e">
        <f>'JULIO   2014'!#REF!/'JULIO   2014'!#REF!</f>
        <v>#REF!</v>
      </c>
      <c r="O22" s="142" t="e">
        <f>'JULIO   2014'!#REF!</f>
        <v>#REF!</v>
      </c>
      <c r="P22" s="142" t="e">
        <f>'JULIO   2014'!#REF!</f>
        <v>#REF!</v>
      </c>
      <c r="Q22" s="142" t="e">
        <f>'JULIO   2014'!#REF!</f>
        <v>#REF!</v>
      </c>
      <c r="R22" s="142" t="e">
        <f>'JULIO   2014'!#REF!</f>
        <v>#REF!</v>
      </c>
      <c r="S22" s="142" t="e">
        <f>'JULIO   2014'!#REF!</f>
        <v>#REF!</v>
      </c>
    </row>
    <row r="23" spans="1:19">
      <c r="A23" t="e">
        <f>'JULIO   2014'!#REF!+'Datos Mes'!$B$1*1000</f>
        <v>#REF!</v>
      </c>
      <c r="B23" s="142" t="e">
        <f>'JULIO   2014'!#REF!</f>
        <v>#REF!</v>
      </c>
      <c r="C23" s="6" t="e">
        <f>'JULIO   2014'!#REF!</f>
        <v>#REF!</v>
      </c>
      <c r="D23" s="6" t="e">
        <f>'JULIO   2014'!#REF!</f>
        <v>#REF!</v>
      </c>
      <c r="E23" s="6" t="e">
        <f>'JULIO   2014'!#REF!</f>
        <v>#REF!</v>
      </c>
      <c r="F23" s="6" t="e">
        <f>'JULIO   2014'!#REF!</f>
        <v>#REF!</v>
      </c>
      <c r="G23" s="6" t="e">
        <f>'JULIO   2014'!#REF!</f>
        <v>#REF!</v>
      </c>
      <c r="H23" s="142" t="e">
        <f>'JULIO   2014'!#REF!</f>
        <v>#REF!</v>
      </c>
      <c r="I23" s="142" t="e">
        <f>'JULIO   2014'!#REF!</f>
        <v>#REF!</v>
      </c>
      <c r="J23" s="142" t="e">
        <f>'JULIO   2014'!#REF!</f>
        <v>#REF!</v>
      </c>
      <c r="K23" s="6">
        <f>'Datos Mes'!$B$25</f>
        <v>31</v>
      </c>
      <c r="L23" s="6">
        <f>'Datos Mes'!$B$26</f>
        <v>220</v>
      </c>
      <c r="M23" t="e">
        <f>'JULIO   2014'!#REF!/'Datos Mes'!$B$27</f>
        <v>#REF!</v>
      </c>
      <c r="N23" s="142" t="e">
        <f>'JULIO   2014'!#REF!/'JULIO   2014'!#REF!</f>
        <v>#REF!</v>
      </c>
      <c r="O23" s="142" t="e">
        <f>'JULIO   2014'!#REF!</f>
        <v>#REF!</v>
      </c>
      <c r="P23" s="142" t="e">
        <f>'JULIO   2014'!#REF!</f>
        <v>#REF!</v>
      </c>
      <c r="Q23" s="142" t="e">
        <f>'JULIO   2014'!#REF!</f>
        <v>#REF!</v>
      </c>
      <c r="R23" s="142" t="e">
        <f>'JULIO   2014'!#REF!</f>
        <v>#REF!</v>
      </c>
      <c r="S23" s="142" t="e">
        <f>'JULIO   2014'!#REF!</f>
        <v>#REF!</v>
      </c>
    </row>
    <row r="24" spans="1:19">
      <c r="A24" t="e">
        <f>'JULIO   2014'!#REF!+'Datos Mes'!$B$1*1000</f>
        <v>#REF!</v>
      </c>
      <c r="B24" s="142" t="e">
        <f>'JULIO   2014'!#REF!</f>
        <v>#REF!</v>
      </c>
      <c r="C24" s="6" t="e">
        <f>'JULIO   2014'!#REF!</f>
        <v>#REF!</v>
      </c>
      <c r="D24" s="6" t="e">
        <f>'JULIO   2014'!#REF!</f>
        <v>#REF!</v>
      </c>
      <c r="E24" s="6" t="e">
        <f>'JULIO   2014'!#REF!</f>
        <v>#REF!</v>
      </c>
      <c r="F24" s="6" t="e">
        <f>'JULIO   2014'!#REF!</f>
        <v>#REF!</v>
      </c>
      <c r="G24" s="6" t="e">
        <f>'JULIO   2014'!#REF!</f>
        <v>#REF!</v>
      </c>
      <c r="H24" s="142" t="e">
        <f>'JULIO   2014'!#REF!</f>
        <v>#REF!</v>
      </c>
      <c r="I24" s="142" t="e">
        <f>'JULIO   2014'!#REF!</f>
        <v>#REF!</v>
      </c>
      <c r="J24" s="142" t="e">
        <f>'JULIO   2014'!#REF!</f>
        <v>#REF!</v>
      </c>
      <c r="K24" s="6">
        <f>'Datos Mes'!$B$25</f>
        <v>31</v>
      </c>
      <c r="L24" s="6">
        <f>'Datos Mes'!$B$26</f>
        <v>220</v>
      </c>
      <c r="M24" t="e">
        <f>'JULIO   2014'!#REF!/'Datos Mes'!$B$27</f>
        <v>#REF!</v>
      </c>
      <c r="N24" s="142" t="e">
        <f>'JULIO   2014'!#REF!/'JULIO   2014'!#REF!</f>
        <v>#REF!</v>
      </c>
      <c r="O24" s="142" t="e">
        <f>'JULIO   2014'!#REF!</f>
        <v>#REF!</v>
      </c>
      <c r="P24" s="142" t="e">
        <f>'JULIO   2014'!#REF!</f>
        <v>#REF!</v>
      </c>
      <c r="Q24" s="142" t="e">
        <f>'JULIO   2014'!#REF!</f>
        <v>#REF!</v>
      </c>
      <c r="R24" s="142" t="e">
        <f>'JULIO   2014'!#REF!</f>
        <v>#REF!</v>
      </c>
      <c r="S24" s="142" t="e">
        <f>'JULIO   2014'!#REF!</f>
        <v>#REF!</v>
      </c>
    </row>
    <row r="25" spans="1:19">
      <c r="A25" t="e">
        <f>'JULIO   2014'!#REF!+'Datos Mes'!$B$1*1000</f>
        <v>#REF!</v>
      </c>
      <c r="B25" s="142" t="e">
        <f>'JULIO   2014'!#REF!</f>
        <v>#REF!</v>
      </c>
      <c r="C25" s="6" t="e">
        <f>'JULIO   2014'!#REF!</f>
        <v>#REF!</v>
      </c>
      <c r="D25" s="6" t="e">
        <f>'JULIO   2014'!#REF!</f>
        <v>#REF!</v>
      </c>
      <c r="E25" s="6" t="e">
        <f>'JULIO   2014'!#REF!</f>
        <v>#REF!</v>
      </c>
      <c r="F25" s="6" t="e">
        <f>'JULIO   2014'!#REF!</f>
        <v>#REF!</v>
      </c>
      <c r="G25" s="6" t="e">
        <f>'JULIO   2014'!#REF!</f>
        <v>#REF!</v>
      </c>
      <c r="H25" s="142" t="e">
        <f>'JULIO   2014'!#REF!</f>
        <v>#REF!</v>
      </c>
      <c r="I25" s="142" t="e">
        <f>'JULIO   2014'!#REF!</f>
        <v>#REF!</v>
      </c>
      <c r="J25" s="142" t="e">
        <f>'JULIO   2014'!#REF!</f>
        <v>#REF!</v>
      </c>
      <c r="K25" s="6">
        <f>'Datos Mes'!$B$25</f>
        <v>31</v>
      </c>
      <c r="L25" s="6">
        <f>'Datos Mes'!$B$26</f>
        <v>220</v>
      </c>
      <c r="M25" t="e">
        <f>'JULIO   2014'!#REF!/'Datos Mes'!$B$27</f>
        <v>#REF!</v>
      </c>
      <c r="N25" s="142" t="e">
        <f>'JULIO   2014'!#REF!/'JULIO   2014'!#REF!</f>
        <v>#REF!</v>
      </c>
      <c r="O25" s="142" t="e">
        <f>'JULIO   2014'!#REF!</f>
        <v>#REF!</v>
      </c>
      <c r="P25" s="142" t="e">
        <f>'JULIO   2014'!#REF!</f>
        <v>#REF!</v>
      </c>
      <c r="Q25" s="142" t="e">
        <f>'JULIO   2014'!#REF!</f>
        <v>#REF!</v>
      </c>
      <c r="R25" s="142" t="e">
        <f>'JULIO   2014'!#REF!</f>
        <v>#REF!</v>
      </c>
      <c r="S25" s="142" t="e">
        <f>'JULIO   2014'!#REF!</f>
        <v>#REF!</v>
      </c>
    </row>
    <row r="26" spans="1:19">
      <c r="A26" t="e">
        <f>'JULIO   2014'!#REF!+'Datos Mes'!$B$1*1000</f>
        <v>#REF!</v>
      </c>
      <c r="B26" s="142" t="e">
        <f>'JULIO   2014'!#REF!</f>
        <v>#REF!</v>
      </c>
      <c r="C26" s="6" t="e">
        <f>'JULIO   2014'!#REF!</f>
        <v>#REF!</v>
      </c>
      <c r="D26" s="6" t="e">
        <f>'JULIO   2014'!#REF!</f>
        <v>#REF!</v>
      </c>
      <c r="E26" s="6" t="e">
        <f>'JULIO   2014'!#REF!</f>
        <v>#REF!</v>
      </c>
      <c r="F26" s="6" t="e">
        <f>'JULIO   2014'!#REF!</f>
        <v>#REF!</v>
      </c>
      <c r="G26" s="6" t="e">
        <f>'JULIO   2014'!#REF!</f>
        <v>#REF!</v>
      </c>
      <c r="H26" s="142" t="e">
        <f>'JULIO   2014'!#REF!</f>
        <v>#REF!</v>
      </c>
      <c r="I26" s="142" t="e">
        <f>'JULIO   2014'!#REF!</f>
        <v>#REF!</v>
      </c>
      <c r="J26" s="142" t="e">
        <f>'JULIO   2014'!#REF!</f>
        <v>#REF!</v>
      </c>
      <c r="K26" s="6">
        <f>'Datos Mes'!$B$25</f>
        <v>31</v>
      </c>
      <c r="L26" s="6">
        <f>'Datos Mes'!$B$26</f>
        <v>220</v>
      </c>
      <c r="M26" t="e">
        <f>'JULIO   2014'!#REF!/'Datos Mes'!$B$27</f>
        <v>#REF!</v>
      </c>
      <c r="N26" s="142" t="e">
        <f>'JULIO   2014'!#REF!/'JULIO   2014'!#REF!</f>
        <v>#REF!</v>
      </c>
      <c r="O26" s="142" t="e">
        <f>'JULIO   2014'!#REF!</f>
        <v>#REF!</v>
      </c>
      <c r="P26" s="142" t="e">
        <f>'JULIO   2014'!#REF!</f>
        <v>#REF!</v>
      </c>
      <c r="Q26" s="142" t="e">
        <f>'JULIO   2014'!#REF!</f>
        <v>#REF!</v>
      </c>
      <c r="R26" s="142" t="e">
        <f>'JULIO   2014'!#REF!</f>
        <v>#REF!</v>
      </c>
      <c r="S26" s="142" t="e">
        <f>'JULIO   2014'!#REF!</f>
        <v>#REF!</v>
      </c>
    </row>
    <row r="27" spans="1:19">
      <c r="A27" t="e">
        <f>'JULIO   2014'!#REF!+'Datos Mes'!$B$1*1000</f>
        <v>#REF!</v>
      </c>
      <c r="B27" s="142" t="e">
        <f>'JULIO   2014'!#REF!</f>
        <v>#REF!</v>
      </c>
      <c r="C27" s="6" t="e">
        <f>'JULIO   2014'!#REF!</f>
        <v>#REF!</v>
      </c>
      <c r="D27" s="6" t="e">
        <f>'JULIO   2014'!#REF!</f>
        <v>#REF!</v>
      </c>
      <c r="E27" s="6" t="e">
        <f>'JULIO   2014'!#REF!</f>
        <v>#REF!</v>
      </c>
      <c r="F27" s="6" t="e">
        <f>'JULIO   2014'!#REF!</f>
        <v>#REF!</v>
      </c>
      <c r="G27" s="6" t="e">
        <f>'JULIO   2014'!#REF!</f>
        <v>#REF!</v>
      </c>
      <c r="H27" s="142" t="e">
        <f>'JULIO   2014'!#REF!</f>
        <v>#REF!</v>
      </c>
      <c r="I27" s="142" t="e">
        <f>'JULIO   2014'!#REF!</f>
        <v>#REF!</v>
      </c>
      <c r="J27" s="142" t="e">
        <f>'JULIO   2014'!#REF!</f>
        <v>#REF!</v>
      </c>
      <c r="K27" s="6">
        <f>'Datos Mes'!$B$25</f>
        <v>31</v>
      </c>
      <c r="L27" s="6">
        <f>'Datos Mes'!$B$26</f>
        <v>220</v>
      </c>
      <c r="M27" t="e">
        <f>'JULIO   2014'!#REF!/'Datos Mes'!$B$27</f>
        <v>#REF!</v>
      </c>
      <c r="N27" s="142" t="e">
        <f>'JULIO   2014'!#REF!/'JULIO   2014'!#REF!</f>
        <v>#REF!</v>
      </c>
      <c r="O27" s="142" t="e">
        <f>'JULIO   2014'!#REF!</f>
        <v>#REF!</v>
      </c>
      <c r="P27" s="142" t="e">
        <f>'JULIO   2014'!#REF!</f>
        <v>#REF!</v>
      </c>
      <c r="Q27" s="142" t="e">
        <f>'JULIO   2014'!#REF!</f>
        <v>#REF!</v>
      </c>
      <c r="R27" s="142" t="e">
        <f>'JULIO   2014'!#REF!</f>
        <v>#REF!</v>
      </c>
      <c r="S27" s="142" t="e">
        <f>'JULIO   2014'!#REF!</f>
        <v>#REF!</v>
      </c>
    </row>
    <row r="28" spans="1:19">
      <c r="A28" t="e">
        <f>'JULIO   2014'!#REF!+'Datos Mes'!$B$1*1000</f>
        <v>#REF!</v>
      </c>
      <c r="B28" s="142" t="e">
        <f>'JULIO   2014'!#REF!</f>
        <v>#REF!</v>
      </c>
      <c r="C28" s="6" t="e">
        <f>'JULIO   2014'!#REF!</f>
        <v>#REF!</v>
      </c>
      <c r="D28" s="6" t="e">
        <f>'JULIO   2014'!#REF!</f>
        <v>#REF!</v>
      </c>
      <c r="E28" s="6" t="e">
        <f>'JULIO   2014'!#REF!</f>
        <v>#REF!</v>
      </c>
      <c r="F28" s="6" t="e">
        <f>'JULIO   2014'!#REF!</f>
        <v>#REF!</v>
      </c>
      <c r="G28" s="6" t="e">
        <f>'JULIO   2014'!#REF!</f>
        <v>#REF!</v>
      </c>
      <c r="H28" s="142" t="e">
        <f>'JULIO   2014'!#REF!</f>
        <v>#REF!</v>
      </c>
      <c r="I28" s="142" t="e">
        <f>'JULIO   2014'!#REF!</f>
        <v>#REF!</v>
      </c>
      <c r="J28" s="142" t="e">
        <f>'JULIO   2014'!#REF!</f>
        <v>#REF!</v>
      </c>
      <c r="K28" s="6">
        <f>'Datos Mes'!$B$25</f>
        <v>31</v>
      </c>
      <c r="L28" s="6">
        <f>'Datos Mes'!$B$26</f>
        <v>220</v>
      </c>
      <c r="M28" t="e">
        <f>'JULIO   2014'!#REF!/'Datos Mes'!$B$27</f>
        <v>#REF!</v>
      </c>
      <c r="N28" s="142" t="e">
        <f>'JULIO   2014'!#REF!/'JULIO   2014'!#REF!</f>
        <v>#REF!</v>
      </c>
      <c r="O28" s="142" t="e">
        <f>'JULIO   2014'!#REF!</f>
        <v>#REF!</v>
      </c>
      <c r="P28" s="142" t="e">
        <f>'JULIO   2014'!#REF!</f>
        <v>#REF!</v>
      </c>
      <c r="Q28" s="142" t="e">
        <f>'JULIO   2014'!#REF!</f>
        <v>#REF!</v>
      </c>
      <c r="R28" s="142" t="e">
        <f>'JULIO   2014'!#REF!</f>
        <v>#REF!</v>
      </c>
      <c r="S28" s="142" t="e">
        <f>'JULIO   2014'!#REF!</f>
        <v>#REF!</v>
      </c>
    </row>
    <row r="29" spans="1:19">
      <c r="A29" t="e">
        <f>'JULIO   2014'!#REF!+'Datos Mes'!$B$1*1000</f>
        <v>#REF!</v>
      </c>
      <c r="B29" s="142" t="e">
        <f>'JULIO   2014'!#REF!</f>
        <v>#REF!</v>
      </c>
      <c r="C29" s="6" t="e">
        <f>'JULIO   2014'!#REF!</f>
        <v>#REF!</v>
      </c>
      <c r="D29" s="6" t="e">
        <f>'JULIO   2014'!#REF!</f>
        <v>#REF!</v>
      </c>
      <c r="E29" s="6" t="e">
        <f>'JULIO   2014'!#REF!</f>
        <v>#REF!</v>
      </c>
      <c r="F29" s="6" t="e">
        <f>'JULIO   2014'!#REF!</f>
        <v>#REF!</v>
      </c>
      <c r="G29" s="6" t="e">
        <f>'JULIO   2014'!#REF!</f>
        <v>#REF!</v>
      </c>
      <c r="H29" s="142" t="e">
        <f>'JULIO   2014'!#REF!</f>
        <v>#REF!</v>
      </c>
      <c r="I29" s="142" t="e">
        <f>'JULIO   2014'!#REF!</f>
        <v>#REF!</v>
      </c>
      <c r="J29" s="142" t="e">
        <f>'JULIO   2014'!#REF!</f>
        <v>#REF!</v>
      </c>
      <c r="K29" s="6">
        <f>'Datos Mes'!$B$25</f>
        <v>31</v>
      </c>
      <c r="L29" s="6">
        <f>'Datos Mes'!$B$26</f>
        <v>220</v>
      </c>
      <c r="M29" t="e">
        <f>'JULIO   2014'!#REF!/'Datos Mes'!$B$27</f>
        <v>#REF!</v>
      </c>
      <c r="N29" s="142" t="e">
        <f>'JULIO   2014'!#REF!/'JULIO   2014'!#REF!</f>
        <v>#REF!</v>
      </c>
      <c r="O29" s="142" t="e">
        <f>'JULIO   2014'!#REF!</f>
        <v>#REF!</v>
      </c>
      <c r="P29" s="142" t="e">
        <f>'JULIO   2014'!#REF!</f>
        <v>#REF!</v>
      </c>
      <c r="Q29" s="142" t="e">
        <f>'JULIO   2014'!#REF!</f>
        <v>#REF!</v>
      </c>
      <c r="R29" s="142" t="e">
        <f>'JULIO   2014'!#REF!</f>
        <v>#REF!</v>
      </c>
      <c r="S29" s="142" t="e">
        <f>'JULIO   2014'!#REF!</f>
        <v>#REF!</v>
      </c>
    </row>
    <row r="30" spans="1:19">
      <c r="A30" t="e">
        <f>'JULIO   2014'!#REF!+'Datos Mes'!$B$1*1000</f>
        <v>#REF!</v>
      </c>
      <c r="B30" s="142" t="e">
        <f>'JULIO   2014'!#REF!</f>
        <v>#REF!</v>
      </c>
      <c r="C30" s="6" t="e">
        <f>'JULIO   2014'!#REF!</f>
        <v>#REF!</v>
      </c>
      <c r="D30" s="6" t="e">
        <f>'JULIO   2014'!#REF!</f>
        <v>#REF!</v>
      </c>
      <c r="E30" s="6" t="e">
        <f>'JULIO   2014'!#REF!</f>
        <v>#REF!</v>
      </c>
      <c r="F30" s="6" t="e">
        <f>'JULIO   2014'!#REF!</f>
        <v>#REF!</v>
      </c>
      <c r="G30" s="6" t="e">
        <f>'JULIO   2014'!#REF!</f>
        <v>#REF!</v>
      </c>
      <c r="H30" s="142" t="e">
        <f>'JULIO   2014'!#REF!</f>
        <v>#REF!</v>
      </c>
      <c r="I30" s="142" t="e">
        <f>'JULIO   2014'!#REF!</f>
        <v>#REF!</v>
      </c>
      <c r="J30" s="142" t="e">
        <f>'JULIO   2014'!#REF!</f>
        <v>#REF!</v>
      </c>
      <c r="K30" s="6">
        <f>'Datos Mes'!$B$25</f>
        <v>31</v>
      </c>
      <c r="L30" s="6">
        <f>'Datos Mes'!$B$26</f>
        <v>220</v>
      </c>
      <c r="M30" t="e">
        <f>'JULIO   2014'!#REF!/'Datos Mes'!$B$27</f>
        <v>#REF!</v>
      </c>
      <c r="N30" s="142" t="e">
        <f>'JULIO   2014'!#REF!/'JULIO   2014'!#REF!</f>
        <v>#REF!</v>
      </c>
      <c r="O30" s="142" t="e">
        <f>'JULIO   2014'!#REF!</f>
        <v>#REF!</v>
      </c>
      <c r="P30" s="142" t="e">
        <f>'JULIO   2014'!#REF!</f>
        <v>#REF!</v>
      </c>
      <c r="Q30" s="142" t="e">
        <f>'JULIO   2014'!#REF!</f>
        <v>#REF!</v>
      </c>
      <c r="R30" s="142" t="e">
        <f>'JULIO   2014'!#REF!</f>
        <v>#REF!</v>
      </c>
      <c r="S30" s="142" t="e">
        <f>'JULIO   2014'!#REF!</f>
        <v>#REF!</v>
      </c>
    </row>
    <row r="31" spans="1:19">
      <c r="A31" t="e">
        <f>'JULIO   2014'!#REF!+'Datos Mes'!$B$1*1000</f>
        <v>#REF!</v>
      </c>
      <c r="B31" s="142" t="e">
        <f>'JULIO   2014'!#REF!</f>
        <v>#REF!</v>
      </c>
      <c r="C31" s="6" t="e">
        <f>'JULIO   2014'!#REF!</f>
        <v>#REF!</v>
      </c>
      <c r="D31" s="6" t="e">
        <f>'JULIO   2014'!#REF!</f>
        <v>#REF!</v>
      </c>
      <c r="E31" s="6" t="e">
        <f>'JULIO   2014'!#REF!</f>
        <v>#REF!</v>
      </c>
      <c r="F31" s="6" t="e">
        <f>'JULIO   2014'!#REF!</f>
        <v>#REF!</v>
      </c>
      <c r="G31" s="6" t="e">
        <f>'JULIO   2014'!#REF!</f>
        <v>#REF!</v>
      </c>
      <c r="H31" s="142" t="e">
        <f>'JULIO   2014'!#REF!</f>
        <v>#REF!</v>
      </c>
      <c r="I31" s="142" t="e">
        <f>'JULIO   2014'!#REF!</f>
        <v>#REF!</v>
      </c>
      <c r="J31" s="142" t="e">
        <f>'JULIO   2014'!#REF!</f>
        <v>#REF!</v>
      </c>
      <c r="K31" s="6">
        <f>'Datos Mes'!$B$25</f>
        <v>31</v>
      </c>
      <c r="L31" s="6">
        <f>'Datos Mes'!$B$26</f>
        <v>220</v>
      </c>
      <c r="M31" t="e">
        <f>'JULIO   2014'!#REF!/'Datos Mes'!$B$27</f>
        <v>#REF!</v>
      </c>
      <c r="N31" s="142" t="e">
        <f>'JULIO   2014'!#REF!/'JULIO   2014'!#REF!</f>
        <v>#REF!</v>
      </c>
      <c r="O31" s="142" t="e">
        <f>'JULIO   2014'!#REF!</f>
        <v>#REF!</v>
      </c>
      <c r="P31" s="142" t="e">
        <f>'JULIO   2014'!#REF!</f>
        <v>#REF!</v>
      </c>
      <c r="Q31" s="142" t="e">
        <f>'JULIO   2014'!#REF!</f>
        <v>#REF!</v>
      </c>
      <c r="R31" s="142" t="e">
        <f>'JULIO   2014'!#REF!</f>
        <v>#REF!</v>
      </c>
      <c r="S31" s="142" t="e">
        <f>'JULIO   2014'!#REF!</f>
        <v>#REF!</v>
      </c>
    </row>
    <row r="32" spans="1:19">
      <c r="A32" t="e">
        <f>'JULIO   2014'!#REF!+'Datos Mes'!$B$1*1000</f>
        <v>#REF!</v>
      </c>
      <c r="B32" s="142" t="e">
        <f>'JULIO   2014'!#REF!</f>
        <v>#REF!</v>
      </c>
      <c r="C32" s="6" t="e">
        <f>'JULIO   2014'!#REF!</f>
        <v>#REF!</v>
      </c>
      <c r="D32" s="6" t="e">
        <f>'JULIO   2014'!#REF!</f>
        <v>#REF!</v>
      </c>
      <c r="E32" s="6" t="e">
        <f>'JULIO   2014'!#REF!</f>
        <v>#REF!</v>
      </c>
      <c r="F32" s="6" t="e">
        <f>'JULIO   2014'!#REF!</f>
        <v>#REF!</v>
      </c>
      <c r="G32" s="6" t="e">
        <f>'JULIO   2014'!#REF!</f>
        <v>#REF!</v>
      </c>
      <c r="H32" s="142" t="e">
        <f>'JULIO   2014'!#REF!</f>
        <v>#REF!</v>
      </c>
      <c r="I32" s="142" t="e">
        <f>'JULIO   2014'!#REF!</f>
        <v>#REF!</v>
      </c>
      <c r="J32" s="142" t="e">
        <f>'JULIO   2014'!#REF!</f>
        <v>#REF!</v>
      </c>
      <c r="K32" s="6">
        <f>'Datos Mes'!$B$25</f>
        <v>31</v>
      </c>
      <c r="L32" s="6">
        <f>'Datos Mes'!$B$26</f>
        <v>220</v>
      </c>
      <c r="M32" t="e">
        <f>'JULIO   2014'!#REF!/'Datos Mes'!$B$27</f>
        <v>#REF!</v>
      </c>
      <c r="N32" s="142" t="e">
        <f>'JULIO   2014'!#REF!/'JULIO   2014'!#REF!</f>
        <v>#REF!</v>
      </c>
      <c r="O32" s="142" t="e">
        <f>'JULIO   2014'!#REF!</f>
        <v>#REF!</v>
      </c>
      <c r="P32" s="142" t="e">
        <f>'JULIO   2014'!#REF!</f>
        <v>#REF!</v>
      </c>
      <c r="Q32" s="142" t="e">
        <f>'JULIO   2014'!#REF!</f>
        <v>#REF!</v>
      </c>
      <c r="R32" s="142" t="e">
        <f>'JULIO   2014'!#REF!</f>
        <v>#REF!</v>
      </c>
      <c r="S32" s="142" t="e">
        <f>'JULIO   2014'!#REF!</f>
        <v>#REF!</v>
      </c>
    </row>
    <row r="33" spans="1:19">
      <c r="A33" t="e">
        <f>'JULIO   2014'!#REF!+'Datos Mes'!$B$1*1000</f>
        <v>#REF!</v>
      </c>
      <c r="B33" s="142" t="e">
        <f>'JULIO   2014'!#REF!</f>
        <v>#REF!</v>
      </c>
      <c r="C33" s="6" t="e">
        <f>'JULIO   2014'!#REF!</f>
        <v>#REF!</v>
      </c>
      <c r="D33" s="6" t="e">
        <f>'JULIO   2014'!#REF!</f>
        <v>#REF!</v>
      </c>
      <c r="E33" s="6" t="e">
        <f>'JULIO   2014'!#REF!</f>
        <v>#REF!</v>
      </c>
      <c r="F33" s="6" t="e">
        <f>'JULIO   2014'!#REF!</f>
        <v>#REF!</v>
      </c>
      <c r="G33" s="6" t="e">
        <f>'JULIO   2014'!#REF!</f>
        <v>#REF!</v>
      </c>
      <c r="H33" s="142" t="e">
        <f>'JULIO   2014'!#REF!</f>
        <v>#REF!</v>
      </c>
      <c r="I33" s="142" t="e">
        <f>'JULIO   2014'!#REF!</f>
        <v>#REF!</v>
      </c>
      <c r="J33" s="142" t="e">
        <f>'JULIO   2014'!#REF!</f>
        <v>#REF!</v>
      </c>
      <c r="K33" s="6">
        <f>'Datos Mes'!$B$25</f>
        <v>31</v>
      </c>
      <c r="L33" s="6">
        <f>'Datos Mes'!$B$26</f>
        <v>220</v>
      </c>
      <c r="M33" t="e">
        <f>'JULIO   2014'!#REF!/'Datos Mes'!$B$27</f>
        <v>#REF!</v>
      </c>
      <c r="N33" s="142" t="e">
        <f>'JULIO   2014'!#REF!/'JULIO   2014'!#REF!</f>
        <v>#REF!</v>
      </c>
      <c r="O33" s="142" t="e">
        <f>'JULIO   2014'!#REF!</f>
        <v>#REF!</v>
      </c>
      <c r="P33" s="142" t="e">
        <f>'JULIO   2014'!#REF!</f>
        <v>#REF!</v>
      </c>
      <c r="Q33" s="142" t="e">
        <f>'JULIO   2014'!#REF!</f>
        <v>#REF!</v>
      </c>
      <c r="R33" s="142" t="e">
        <f>'JULIO   2014'!#REF!</f>
        <v>#REF!</v>
      </c>
      <c r="S33" s="142" t="e">
        <f>'JULIO   2014'!#REF!</f>
        <v>#REF!</v>
      </c>
    </row>
    <row r="34" spans="1:19">
      <c r="A34" t="e">
        <f>'JULIO   2014'!#REF!+'Datos Mes'!$B$1*1000</f>
        <v>#REF!</v>
      </c>
      <c r="B34" s="142" t="e">
        <f>'JULIO   2014'!#REF!</f>
        <v>#REF!</v>
      </c>
      <c r="C34" s="6" t="e">
        <f>'JULIO   2014'!#REF!</f>
        <v>#REF!</v>
      </c>
      <c r="D34" s="6" t="e">
        <f>'JULIO   2014'!#REF!</f>
        <v>#REF!</v>
      </c>
      <c r="E34" s="6" t="e">
        <f>'JULIO   2014'!#REF!</f>
        <v>#REF!</v>
      </c>
      <c r="F34" s="6" t="e">
        <f>'JULIO   2014'!#REF!</f>
        <v>#REF!</v>
      </c>
      <c r="G34" s="6" t="e">
        <f>'JULIO   2014'!#REF!</f>
        <v>#REF!</v>
      </c>
      <c r="H34" s="142" t="e">
        <f>'JULIO   2014'!#REF!</f>
        <v>#REF!</v>
      </c>
      <c r="I34" s="142" t="e">
        <f>'JULIO   2014'!#REF!</f>
        <v>#REF!</v>
      </c>
      <c r="J34" s="142" t="e">
        <f>'JULIO   2014'!#REF!</f>
        <v>#REF!</v>
      </c>
      <c r="K34" s="6">
        <f>'Datos Mes'!$B$25</f>
        <v>31</v>
      </c>
      <c r="L34" s="6">
        <f>'Datos Mes'!$B$26</f>
        <v>220</v>
      </c>
      <c r="M34" t="e">
        <f>'JULIO   2014'!#REF!/'Datos Mes'!$B$27</f>
        <v>#REF!</v>
      </c>
      <c r="N34" s="142" t="e">
        <f>'JULIO   2014'!#REF!/'JULIO   2014'!#REF!</f>
        <v>#REF!</v>
      </c>
      <c r="O34" s="142" t="e">
        <f>'JULIO   2014'!#REF!</f>
        <v>#REF!</v>
      </c>
      <c r="P34" s="142" t="e">
        <f>'JULIO   2014'!#REF!</f>
        <v>#REF!</v>
      </c>
      <c r="Q34" s="142" t="e">
        <f>'JULIO   2014'!#REF!</f>
        <v>#REF!</v>
      </c>
      <c r="R34" s="142" t="e">
        <f>'JULIO   2014'!#REF!</f>
        <v>#REF!</v>
      </c>
      <c r="S34" s="142" t="e">
        <f>'JULIO   2014'!#REF!</f>
        <v>#REF!</v>
      </c>
    </row>
    <row r="35" spans="1:19">
      <c r="A35" t="e">
        <f>'JULIO   2014'!#REF!+'Datos Mes'!$B$1*1000</f>
        <v>#REF!</v>
      </c>
      <c r="B35" s="142" t="e">
        <f>'JULIO   2014'!#REF!</f>
        <v>#REF!</v>
      </c>
      <c r="C35" s="6" t="e">
        <f>'JULIO   2014'!#REF!</f>
        <v>#REF!</v>
      </c>
      <c r="D35" s="6" t="e">
        <f>'JULIO   2014'!#REF!</f>
        <v>#REF!</v>
      </c>
      <c r="E35" s="6" t="e">
        <f>'JULIO   2014'!#REF!</f>
        <v>#REF!</v>
      </c>
      <c r="F35" s="6" t="e">
        <f>'JULIO   2014'!#REF!</f>
        <v>#REF!</v>
      </c>
      <c r="G35" s="6" t="e">
        <f>'JULIO   2014'!#REF!</f>
        <v>#REF!</v>
      </c>
      <c r="H35" s="142" t="e">
        <f>'JULIO   2014'!#REF!</f>
        <v>#REF!</v>
      </c>
      <c r="I35" s="142" t="e">
        <f>'JULIO   2014'!#REF!</f>
        <v>#REF!</v>
      </c>
      <c r="J35" s="142" t="e">
        <f>'JULIO   2014'!#REF!</f>
        <v>#REF!</v>
      </c>
      <c r="K35" s="6">
        <f>'Datos Mes'!$B$25</f>
        <v>31</v>
      </c>
      <c r="L35" s="6">
        <f>'Datos Mes'!$B$26</f>
        <v>220</v>
      </c>
      <c r="M35" t="e">
        <f>'JULIO   2014'!#REF!/'Datos Mes'!$B$27</f>
        <v>#REF!</v>
      </c>
      <c r="N35" s="142" t="e">
        <f>'JULIO   2014'!#REF!/'JULIO   2014'!#REF!</f>
        <v>#REF!</v>
      </c>
      <c r="O35" s="142" t="e">
        <f>'JULIO   2014'!#REF!</f>
        <v>#REF!</v>
      </c>
      <c r="P35" s="142" t="e">
        <f>'JULIO   2014'!#REF!</f>
        <v>#REF!</v>
      </c>
      <c r="Q35" s="142" t="e">
        <f>'JULIO   2014'!#REF!</f>
        <v>#REF!</v>
      </c>
      <c r="R35" s="142" t="e">
        <f>'JULIO   2014'!#REF!</f>
        <v>#REF!</v>
      </c>
      <c r="S35" s="142" t="e">
        <f>'JULIO   2014'!#REF!</f>
        <v>#REF!</v>
      </c>
    </row>
    <row r="36" spans="1:19">
      <c r="A36" t="e">
        <f>'JULIO   2014'!#REF!+'Datos Mes'!$B$1*1000</f>
        <v>#REF!</v>
      </c>
      <c r="B36" s="142" t="e">
        <f>'JULIO   2014'!#REF!</f>
        <v>#REF!</v>
      </c>
      <c r="C36" s="6" t="e">
        <f>'JULIO   2014'!#REF!</f>
        <v>#REF!</v>
      </c>
      <c r="D36" s="6" t="e">
        <f>'JULIO   2014'!#REF!</f>
        <v>#REF!</v>
      </c>
      <c r="E36" s="6" t="e">
        <f>'JULIO   2014'!#REF!</f>
        <v>#REF!</v>
      </c>
      <c r="F36" s="6" t="e">
        <f>'JULIO   2014'!#REF!</f>
        <v>#REF!</v>
      </c>
      <c r="G36" s="6" t="e">
        <f>'JULIO   2014'!#REF!</f>
        <v>#REF!</v>
      </c>
      <c r="H36" s="142" t="e">
        <f>'JULIO   2014'!#REF!</f>
        <v>#REF!</v>
      </c>
      <c r="I36" s="142" t="e">
        <f>'JULIO   2014'!#REF!</f>
        <v>#REF!</v>
      </c>
      <c r="J36" s="142" t="e">
        <f>'JULIO   2014'!#REF!</f>
        <v>#REF!</v>
      </c>
      <c r="K36" s="6">
        <f>'Datos Mes'!$B$25</f>
        <v>31</v>
      </c>
      <c r="L36" s="6">
        <f>'Datos Mes'!$B$26</f>
        <v>220</v>
      </c>
      <c r="M36" t="e">
        <f>'JULIO   2014'!#REF!/'Datos Mes'!$B$27</f>
        <v>#REF!</v>
      </c>
      <c r="N36" s="142" t="e">
        <f>'JULIO   2014'!#REF!/'JULIO   2014'!#REF!</f>
        <v>#REF!</v>
      </c>
      <c r="O36" s="142" t="e">
        <f>'JULIO   2014'!#REF!</f>
        <v>#REF!</v>
      </c>
      <c r="P36" s="142" t="e">
        <f>'JULIO   2014'!#REF!</f>
        <v>#REF!</v>
      </c>
      <c r="Q36" s="142" t="e">
        <f>'JULIO   2014'!#REF!</f>
        <v>#REF!</v>
      </c>
      <c r="R36" s="142" t="e">
        <f>'JULIO   2014'!#REF!</f>
        <v>#REF!</v>
      </c>
      <c r="S36" s="142" t="e">
        <f>'JULIO   2014'!#REF!</f>
        <v>#REF!</v>
      </c>
    </row>
    <row r="37" spans="1:19">
      <c r="A37" t="e">
        <f>'JULIO   2014'!#REF!+'Datos Mes'!$B$1*1000</f>
        <v>#REF!</v>
      </c>
      <c r="B37" s="142" t="e">
        <f>'JULIO   2014'!#REF!</f>
        <v>#REF!</v>
      </c>
      <c r="C37" s="6" t="e">
        <f>'JULIO   2014'!#REF!</f>
        <v>#REF!</v>
      </c>
      <c r="D37" s="6" t="e">
        <f>'JULIO   2014'!#REF!</f>
        <v>#REF!</v>
      </c>
      <c r="E37" s="6" t="e">
        <f>'JULIO   2014'!#REF!</f>
        <v>#REF!</v>
      </c>
      <c r="F37" s="6" t="e">
        <f>'JULIO   2014'!#REF!</f>
        <v>#REF!</v>
      </c>
      <c r="G37" s="6" t="e">
        <f>'JULIO   2014'!#REF!</f>
        <v>#REF!</v>
      </c>
      <c r="H37" s="142" t="e">
        <f>'JULIO   2014'!#REF!</f>
        <v>#REF!</v>
      </c>
      <c r="I37" s="142" t="e">
        <f>'JULIO   2014'!#REF!</f>
        <v>#REF!</v>
      </c>
      <c r="J37" s="142" t="e">
        <f>'JULIO   2014'!#REF!</f>
        <v>#REF!</v>
      </c>
      <c r="K37" s="6">
        <f>'Datos Mes'!$B$25</f>
        <v>31</v>
      </c>
      <c r="L37" s="6">
        <f>'Datos Mes'!$B$26</f>
        <v>220</v>
      </c>
      <c r="M37" t="e">
        <f>'JULIO   2014'!#REF!/'Datos Mes'!$B$27</f>
        <v>#REF!</v>
      </c>
      <c r="N37" s="142" t="e">
        <f>'JULIO   2014'!#REF!/'JULIO   2014'!#REF!</f>
        <v>#REF!</v>
      </c>
      <c r="O37" s="142" t="e">
        <f>'JULIO   2014'!#REF!</f>
        <v>#REF!</v>
      </c>
      <c r="P37" s="142" t="e">
        <f>'JULIO   2014'!#REF!</f>
        <v>#REF!</v>
      </c>
      <c r="Q37" s="142" t="e">
        <f>'JULIO   2014'!#REF!</f>
        <v>#REF!</v>
      </c>
      <c r="R37" s="142" t="e">
        <f>'JULIO   2014'!#REF!</f>
        <v>#REF!</v>
      </c>
      <c r="S37" s="142" t="e">
        <f>'JULIO   2014'!#REF!</f>
        <v>#REF!</v>
      </c>
    </row>
    <row r="38" spans="1:19">
      <c r="A38" t="e">
        <f>'JULIO   2014'!#REF!+'Datos Mes'!$B$1*1000</f>
        <v>#REF!</v>
      </c>
      <c r="B38" s="142" t="e">
        <f>'JULIO   2014'!#REF!</f>
        <v>#REF!</v>
      </c>
      <c r="C38" s="6" t="e">
        <f>'JULIO   2014'!#REF!</f>
        <v>#REF!</v>
      </c>
      <c r="D38" s="6" t="e">
        <f>'JULIO   2014'!#REF!</f>
        <v>#REF!</v>
      </c>
      <c r="E38" s="6" t="e">
        <f>'JULIO   2014'!#REF!</f>
        <v>#REF!</v>
      </c>
      <c r="F38" s="6" t="e">
        <f>'JULIO   2014'!#REF!</f>
        <v>#REF!</v>
      </c>
      <c r="G38" s="6" t="e">
        <f>'JULIO   2014'!#REF!</f>
        <v>#REF!</v>
      </c>
      <c r="H38" s="142" t="e">
        <f>'JULIO   2014'!#REF!</f>
        <v>#REF!</v>
      </c>
      <c r="I38" s="142" t="e">
        <f>'JULIO   2014'!#REF!</f>
        <v>#REF!</v>
      </c>
      <c r="J38" s="142" t="e">
        <f>'JULIO   2014'!#REF!</f>
        <v>#REF!</v>
      </c>
      <c r="K38" s="6">
        <f>'Datos Mes'!$B$25</f>
        <v>31</v>
      </c>
      <c r="L38" s="6">
        <f>'Datos Mes'!$B$26</f>
        <v>220</v>
      </c>
      <c r="M38" t="e">
        <f>'JULIO   2014'!#REF!/'Datos Mes'!$B$27</f>
        <v>#REF!</v>
      </c>
      <c r="N38" s="142" t="e">
        <f>'JULIO   2014'!#REF!/'JULIO   2014'!#REF!</f>
        <v>#REF!</v>
      </c>
      <c r="O38" s="142" t="e">
        <f>'JULIO   2014'!#REF!</f>
        <v>#REF!</v>
      </c>
      <c r="P38" s="142" t="e">
        <f>'JULIO   2014'!#REF!</f>
        <v>#REF!</v>
      </c>
      <c r="Q38" s="142" t="e">
        <f>'JULIO   2014'!#REF!</f>
        <v>#REF!</v>
      </c>
      <c r="R38" s="142" t="e">
        <f>'JULIO   2014'!#REF!</f>
        <v>#REF!</v>
      </c>
      <c r="S38" s="142" t="e">
        <f>'JULIO   2014'!#REF!</f>
        <v>#REF!</v>
      </c>
    </row>
    <row r="39" spans="1:19">
      <c r="A39" t="e">
        <f>'JULIO   2014'!#REF!+'Datos Mes'!$B$1*1000</f>
        <v>#REF!</v>
      </c>
      <c r="B39" s="142" t="e">
        <f>'JULIO   2014'!#REF!</f>
        <v>#REF!</v>
      </c>
      <c r="C39" s="6" t="e">
        <f>'JULIO   2014'!#REF!</f>
        <v>#REF!</v>
      </c>
      <c r="D39" s="6" t="e">
        <f>'JULIO   2014'!#REF!</f>
        <v>#REF!</v>
      </c>
      <c r="E39" s="6" t="e">
        <f>'JULIO   2014'!#REF!</f>
        <v>#REF!</v>
      </c>
      <c r="F39" s="6" t="e">
        <f>'JULIO   2014'!#REF!</f>
        <v>#REF!</v>
      </c>
      <c r="G39" s="6" t="e">
        <f>'JULIO   2014'!#REF!</f>
        <v>#REF!</v>
      </c>
      <c r="H39" s="142" t="e">
        <f>'JULIO   2014'!#REF!</f>
        <v>#REF!</v>
      </c>
      <c r="I39" s="142" t="e">
        <f>'JULIO   2014'!#REF!</f>
        <v>#REF!</v>
      </c>
      <c r="J39" s="142" t="e">
        <f>'JULIO   2014'!#REF!</f>
        <v>#REF!</v>
      </c>
      <c r="K39" s="6">
        <f>'Datos Mes'!$B$25</f>
        <v>31</v>
      </c>
      <c r="L39" s="6">
        <f>'Datos Mes'!$B$26</f>
        <v>220</v>
      </c>
      <c r="M39" t="e">
        <f>'JULIO   2014'!#REF!/'Datos Mes'!$B$27</f>
        <v>#REF!</v>
      </c>
      <c r="N39" s="142" t="e">
        <f>'JULIO   2014'!#REF!/'JULIO   2014'!#REF!</f>
        <v>#REF!</v>
      </c>
      <c r="O39" s="142" t="e">
        <f>'JULIO   2014'!#REF!</f>
        <v>#REF!</v>
      </c>
      <c r="P39" s="142" t="e">
        <f>'JULIO   2014'!#REF!</f>
        <v>#REF!</v>
      </c>
      <c r="Q39" s="142" t="e">
        <f>'JULIO   2014'!#REF!</f>
        <v>#REF!</v>
      </c>
      <c r="R39" s="142" t="e">
        <f>'JULIO   2014'!#REF!</f>
        <v>#REF!</v>
      </c>
      <c r="S39" s="142" t="e">
        <f>'JULIO   2014'!#REF!</f>
        <v>#REF!</v>
      </c>
    </row>
    <row r="40" spans="1:19">
      <c r="A40" t="e">
        <f>'JULIO   2014'!#REF!+'Datos Mes'!$B$1*1000</f>
        <v>#REF!</v>
      </c>
      <c r="B40" s="142" t="e">
        <f>'JULIO   2014'!#REF!</f>
        <v>#REF!</v>
      </c>
      <c r="C40" s="6" t="e">
        <f>'JULIO   2014'!#REF!</f>
        <v>#REF!</v>
      </c>
      <c r="D40" s="6" t="e">
        <f>'JULIO   2014'!#REF!</f>
        <v>#REF!</v>
      </c>
      <c r="E40" s="6" t="e">
        <f>'JULIO   2014'!#REF!</f>
        <v>#REF!</v>
      </c>
      <c r="F40" s="6" t="e">
        <f>'JULIO   2014'!#REF!</f>
        <v>#REF!</v>
      </c>
      <c r="G40" s="6" t="e">
        <f>'JULIO   2014'!#REF!</f>
        <v>#REF!</v>
      </c>
      <c r="H40" s="142" t="e">
        <f>'JULIO   2014'!#REF!</f>
        <v>#REF!</v>
      </c>
      <c r="I40" s="142" t="e">
        <f>'JULIO   2014'!#REF!</f>
        <v>#REF!</v>
      </c>
      <c r="J40" s="142" t="e">
        <f>'JULIO   2014'!#REF!</f>
        <v>#REF!</v>
      </c>
      <c r="K40" s="6">
        <f>'Datos Mes'!$B$25</f>
        <v>31</v>
      </c>
      <c r="L40" s="6">
        <f>'Datos Mes'!$B$26</f>
        <v>220</v>
      </c>
      <c r="M40" t="e">
        <f>'JULIO   2014'!#REF!/'Datos Mes'!$B$27</f>
        <v>#REF!</v>
      </c>
      <c r="N40" s="142" t="e">
        <f>'JULIO   2014'!#REF!/'JULIO   2014'!#REF!</f>
        <v>#REF!</v>
      </c>
      <c r="O40" s="142" t="e">
        <f>'JULIO   2014'!#REF!</f>
        <v>#REF!</v>
      </c>
      <c r="P40" s="142" t="e">
        <f>'JULIO   2014'!#REF!</f>
        <v>#REF!</v>
      </c>
      <c r="Q40" s="142" t="e">
        <f>'JULIO   2014'!#REF!</f>
        <v>#REF!</v>
      </c>
      <c r="R40" s="142" t="e">
        <f>'JULIO   2014'!#REF!</f>
        <v>#REF!</v>
      </c>
      <c r="S40" s="142" t="e">
        <f>'JULIO   2014'!#REF!</f>
        <v>#REF!</v>
      </c>
    </row>
    <row r="41" spans="1:19">
      <c r="A41" t="e">
        <f>'JULIO   2014'!#REF!+'Datos Mes'!$B$1*1000</f>
        <v>#REF!</v>
      </c>
      <c r="B41" s="142" t="e">
        <f>'JULIO   2014'!#REF!</f>
        <v>#REF!</v>
      </c>
      <c r="C41" s="6" t="e">
        <f>'JULIO   2014'!#REF!</f>
        <v>#REF!</v>
      </c>
      <c r="D41" s="6" t="e">
        <f>'JULIO   2014'!#REF!</f>
        <v>#REF!</v>
      </c>
      <c r="E41" s="6" t="e">
        <f>'JULIO   2014'!#REF!</f>
        <v>#REF!</v>
      </c>
      <c r="F41" s="6" t="e">
        <f>'JULIO   2014'!#REF!</f>
        <v>#REF!</v>
      </c>
      <c r="G41" s="6" t="e">
        <f>'JULIO   2014'!#REF!</f>
        <v>#REF!</v>
      </c>
      <c r="H41" s="142" t="e">
        <f>'JULIO   2014'!#REF!</f>
        <v>#REF!</v>
      </c>
      <c r="I41" s="142" t="e">
        <f>'JULIO   2014'!#REF!</f>
        <v>#REF!</v>
      </c>
      <c r="J41" s="142" t="e">
        <f>'JULIO   2014'!#REF!</f>
        <v>#REF!</v>
      </c>
      <c r="K41" s="6">
        <f>'Datos Mes'!$B$25</f>
        <v>31</v>
      </c>
      <c r="L41" s="6">
        <f>'Datos Mes'!$B$26</f>
        <v>220</v>
      </c>
      <c r="M41" t="e">
        <f>'JULIO   2014'!#REF!/'Datos Mes'!$B$27</f>
        <v>#REF!</v>
      </c>
      <c r="N41" s="142" t="e">
        <f>'JULIO   2014'!#REF!/'JULIO   2014'!#REF!</f>
        <v>#REF!</v>
      </c>
      <c r="O41" s="142" t="e">
        <f>'JULIO   2014'!#REF!</f>
        <v>#REF!</v>
      </c>
      <c r="P41" s="142" t="e">
        <f>'JULIO   2014'!#REF!</f>
        <v>#REF!</v>
      </c>
      <c r="Q41" s="142" t="e">
        <f>'JULIO   2014'!#REF!</f>
        <v>#REF!</v>
      </c>
      <c r="R41" s="142" t="e">
        <f>'JULIO   2014'!#REF!</f>
        <v>#REF!</v>
      </c>
      <c r="S41" s="142" t="e">
        <f>'JULIO   2014'!#REF!</f>
        <v>#REF!</v>
      </c>
    </row>
    <row r="42" spans="1:19">
      <c r="A42" t="e">
        <f>'JULIO   2014'!#REF!+'Datos Mes'!$B$1*1000</f>
        <v>#REF!</v>
      </c>
      <c r="B42" s="142" t="e">
        <f>'JULIO   2014'!#REF!</f>
        <v>#REF!</v>
      </c>
      <c r="C42" s="6" t="e">
        <f>'JULIO   2014'!#REF!</f>
        <v>#REF!</v>
      </c>
      <c r="D42" s="6" t="e">
        <f>'JULIO   2014'!#REF!</f>
        <v>#REF!</v>
      </c>
      <c r="E42" s="6" t="e">
        <f>'JULIO   2014'!#REF!</f>
        <v>#REF!</v>
      </c>
      <c r="F42" s="6" t="e">
        <f>'JULIO   2014'!#REF!</f>
        <v>#REF!</v>
      </c>
      <c r="G42" s="6" t="e">
        <f>'JULIO   2014'!#REF!</f>
        <v>#REF!</v>
      </c>
      <c r="H42" s="142" t="e">
        <f>'JULIO   2014'!#REF!</f>
        <v>#REF!</v>
      </c>
      <c r="I42" s="142" t="e">
        <f>'JULIO   2014'!#REF!</f>
        <v>#REF!</v>
      </c>
      <c r="J42" s="142" t="e">
        <f>'JULIO   2014'!#REF!</f>
        <v>#REF!</v>
      </c>
      <c r="K42" s="6">
        <f>'Datos Mes'!$B$25</f>
        <v>31</v>
      </c>
      <c r="L42" s="6">
        <f>'Datos Mes'!$B$26</f>
        <v>220</v>
      </c>
      <c r="M42" t="e">
        <f>'JULIO   2014'!#REF!/'Datos Mes'!$B$27</f>
        <v>#REF!</v>
      </c>
      <c r="N42" s="142" t="e">
        <f>'JULIO   2014'!#REF!/'JULIO   2014'!#REF!</f>
        <v>#REF!</v>
      </c>
      <c r="O42" s="142" t="e">
        <f>'JULIO   2014'!#REF!</f>
        <v>#REF!</v>
      </c>
      <c r="P42" s="142" t="e">
        <f>'JULIO   2014'!#REF!</f>
        <v>#REF!</v>
      </c>
      <c r="Q42" s="142" t="e">
        <f>'JULIO   2014'!#REF!</f>
        <v>#REF!</v>
      </c>
      <c r="R42" s="142" t="e">
        <f>'JULIO   2014'!#REF!</f>
        <v>#REF!</v>
      </c>
      <c r="S42" s="142" t="e">
        <f>'JULIO   2014'!#REF!</f>
        <v>#REF!</v>
      </c>
    </row>
    <row r="43" spans="1:19" ht="13.5" customHeight="1">
      <c r="A43" t="e">
        <f>'JULIO   2014'!#REF!+'Datos Mes'!$B$1*1000</f>
        <v>#REF!</v>
      </c>
      <c r="B43" s="142" t="e">
        <f>'JULIO   2014'!#REF!</f>
        <v>#REF!</v>
      </c>
      <c r="C43" s="6" t="e">
        <f>'JULIO   2014'!#REF!</f>
        <v>#REF!</v>
      </c>
      <c r="D43" s="6" t="e">
        <f>'JULIO   2014'!#REF!</f>
        <v>#REF!</v>
      </c>
      <c r="E43" s="6" t="e">
        <f>'JULIO   2014'!#REF!</f>
        <v>#REF!</v>
      </c>
      <c r="F43" s="6" t="e">
        <f>'JULIO   2014'!#REF!</f>
        <v>#REF!</v>
      </c>
      <c r="G43" s="6" t="e">
        <f>'JULIO   2014'!#REF!</f>
        <v>#REF!</v>
      </c>
      <c r="H43" s="142" t="e">
        <f>'JULIO   2014'!#REF!</f>
        <v>#REF!</v>
      </c>
      <c r="I43" s="142" t="e">
        <f>'JULIO   2014'!#REF!</f>
        <v>#REF!</v>
      </c>
      <c r="J43" s="142" t="e">
        <f>'JULIO   2014'!#REF!</f>
        <v>#REF!</v>
      </c>
      <c r="K43" s="6">
        <f>'Datos Mes'!$B$25</f>
        <v>31</v>
      </c>
      <c r="L43" s="6">
        <f>'Datos Mes'!$B$26</f>
        <v>220</v>
      </c>
      <c r="M43" t="e">
        <f>'JULIO   2014'!#REF!/'Datos Mes'!$B$27</f>
        <v>#REF!</v>
      </c>
      <c r="N43" s="142" t="e">
        <f>'JULIO   2014'!#REF!/'JULIO   2014'!#REF!</f>
        <v>#REF!</v>
      </c>
      <c r="O43" s="142" t="e">
        <f>'JULIO   2014'!#REF!</f>
        <v>#REF!</v>
      </c>
      <c r="P43" s="142" t="e">
        <f>'JULIO   2014'!#REF!</f>
        <v>#REF!</v>
      </c>
      <c r="Q43" s="142" t="e">
        <f>'JULIO   2014'!#REF!</f>
        <v>#REF!</v>
      </c>
      <c r="R43" s="142" t="e">
        <f>'JULIO   2014'!#REF!</f>
        <v>#REF!</v>
      </c>
      <c r="S43" s="142" t="e">
        <f>'JULIO   2014'!#REF!</f>
        <v>#REF!</v>
      </c>
    </row>
    <row r="44" spans="1:19">
      <c r="A44" t="e">
        <f>'JULIO   2014'!#REF!+'Datos Mes'!$B$1*1000</f>
        <v>#REF!</v>
      </c>
      <c r="B44" s="142" t="e">
        <f>'JULIO   2014'!#REF!</f>
        <v>#REF!</v>
      </c>
      <c r="C44" s="6" t="e">
        <f>'JULIO   2014'!#REF!</f>
        <v>#REF!</v>
      </c>
      <c r="D44" s="6" t="e">
        <f>'JULIO   2014'!#REF!</f>
        <v>#REF!</v>
      </c>
      <c r="E44" s="6" t="e">
        <f>'JULIO   2014'!#REF!</f>
        <v>#REF!</v>
      </c>
      <c r="F44" s="6" t="e">
        <f>'JULIO   2014'!#REF!</f>
        <v>#REF!</v>
      </c>
      <c r="G44" s="6" t="e">
        <f>'JULIO   2014'!#REF!</f>
        <v>#REF!</v>
      </c>
      <c r="H44" s="142" t="e">
        <f>'JULIO   2014'!#REF!</f>
        <v>#REF!</v>
      </c>
      <c r="I44" s="142" t="e">
        <f>'JULIO   2014'!#REF!</f>
        <v>#REF!</v>
      </c>
      <c r="J44" s="142" t="e">
        <f>'JULIO   2014'!#REF!</f>
        <v>#REF!</v>
      </c>
      <c r="K44" s="6">
        <f>'Datos Mes'!$B$25</f>
        <v>31</v>
      </c>
      <c r="L44" s="6">
        <f>'Datos Mes'!$B$26</f>
        <v>220</v>
      </c>
      <c r="M44" t="e">
        <f>'JULIO   2014'!#REF!/'Datos Mes'!$B$27</f>
        <v>#REF!</v>
      </c>
      <c r="N44" s="142" t="e">
        <f>'JULIO   2014'!#REF!/'JULIO   2014'!#REF!</f>
        <v>#REF!</v>
      </c>
      <c r="O44" s="142" t="e">
        <f>'JULIO   2014'!#REF!</f>
        <v>#REF!</v>
      </c>
      <c r="P44" s="142" t="e">
        <f>'JULIO   2014'!#REF!</f>
        <v>#REF!</v>
      </c>
      <c r="Q44" s="142" t="e">
        <f>'JULIO   2014'!#REF!</f>
        <v>#REF!</v>
      </c>
      <c r="R44" s="142" t="e">
        <f>'JULIO   2014'!#REF!</f>
        <v>#REF!</v>
      </c>
      <c r="S44" s="142" t="e">
        <f>'JULIO   2014'!#REF!</f>
        <v>#REF!</v>
      </c>
    </row>
    <row r="45" spans="1:19">
      <c r="A45" t="e">
        <f>'JULIO   2014'!#REF!+'Datos Mes'!$B$1*1000</f>
        <v>#REF!</v>
      </c>
      <c r="B45" s="142" t="e">
        <f>'JULIO   2014'!#REF!</f>
        <v>#REF!</v>
      </c>
      <c r="C45" s="6" t="e">
        <f>'JULIO   2014'!#REF!</f>
        <v>#REF!</v>
      </c>
      <c r="D45" s="6" t="e">
        <f>'JULIO   2014'!#REF!</f>
        <v>#REF!</v>
      </c>
      <c r="E45" s="6" t="e">
        <f>'JULIO   2014'!#REF!</f>
        <v>#REF!</v>
      </c>
      <c r="F45" s="6" t="e">
        <f>'JULIO   2014'!#REF!</f>
        <v>#REF!</v>
      </c>
      <c r="G45" s="6" t="e">
        <f>'JULIO   2014'!#REF!</f>
        <v>#REF!</v>
      </c>
      <c r="H45" s="142" t="e">
        <f>'JULIO   2014'!#REF!</f>
        <v>#REF!</v>
      </c>
      <c r="I45" s="142" t="e">
        <f>'JULIO   2014'!#REF!</f>
        <v>#REF!</v>
      </c>
      <c r="J45" s="142" t="e">
        <f>'JULIO   2014'!#REF!</f>
        <v>#REF!</v>
      </c>
      <c r="K45" s="6">
        <f>'Datos Mes'!$B$25</f>
        <v>31</v>
      </c>
      <c r="L45" s="6">
        <f>'Datos Mes'!$B$26</f>
        <v>220</v>
      </c>
      <c r="M45" t="e">
        <f>'JULIO   2014'!#REF!/'Datos Mes'!$B$27</f>
        <v>#REF!</v>
      </c>
      <c r="N45" s="142" t="e">
        <f>'JULIO   2014'!#REF!/'JULIO   2014'!#REF!</f>
        <v>#REF!</v>
      </c>
      <c r="O45" s="142" t="e">
        <f>'JULIO   2014'!#REF!</f>
        <v>#REF!</v>
      </c>
      <c r="P45" s="142" t="e">
        <f>'JULIO   2014'!#REF!</f>
        <v>#REF!</v>
      </c>
      <c r="Q45" s="142" t="e">
        <f>'JULIO   2014'!#REF!</f>
        <v>#REF!</v>
      </c>
      <c r="R45" s="142" t="e">
        <f>'JULIO   2014'!#REF!</f>
        <v>#REF!</v>
      </c>
      <c r="S45" s="142" t="e">
        <f>'JULIO   2014'!#REF!</f>
        <v>#REF!</v>
      </c>
    </row>
    <row r="46" spans="1:19">
      <c r="A46" t="e">
        <f>'JULIO   2014'!#REF!+'Datos Mes'!$B$1*1000</f>
        <v>#REF!</v>
      </c>
      <c r="B46" s="142" t="e">
        <f>'JULIO   2014'!#REF!</f>
        <v>#REF!</v>
      </c>
      <c r="C46" s="6" t="e">
        <f>'JULIO   2014'!#REF!</f>
        <v>#REF!</v>
      </c>
      <c r="D46" s="6" t="e">
        <f>'JULIO   2014'!#REF!</f>
        <v>#REF!</v>
      </c>
      <c r="E46" s="6" t="e">
        <f>'JULIO   2014'!#REF!</f>
        <v>#REF!</v>
      </c>
      <c r="F46" s="6" t="e">
        <f>'JULIO   2014'!#REF!</f>
        <v>#REF!</v>
      </c>
      <c r="G46" s="6" t="e">
        <f>'JULIO   2014'!#REF!</f>
        <v>#REF!</v>
      </c>
      <c r="H46" s="142" t="e">
        <f>'JULIO   2014'!#REF!</f>
        <v>#REF!</v>
      </c>
      <c r="I46" s="142" t="e">
        <f>'JULIO   2014'!#REF!</f>
        <v>#REF!</v>
      </c>
      <c r="J46" s="142" t="e">
        <f>'JULIO   2014'!#REF!</f>
        <v>#REF!</v>
      </c>
      <c r="K46" s="6">
        <f>'Datos Mes'!$B$25</f>
        <v>31</v>
      </c>
      <c r="L46" s="6">
        <f>'Datos Mes'!$B$26</f>
        <v>220</v>
      </c>
      <c r="M46" t="e">
        <f>'JULIO   2014'!#REF!/'Datos Mes'!$B$27</f>
        <v>#REF!</v>
      </c>
      <c r="N46" s="142" t="e">
        <f>'JULIO   2014'!#REF!/'JULIO   2014'!#REF!</f>
        <v>#REF!</v>
      </c>
      <c r="O46" s="142" t="e">
        <f>'JULIO   2014'!#REF!</f>
        <v>#REF!</v>
      </c>
      <c r="P46" s="142" t="e">
        <f>'JULIO   2014'!#REF!</f>
        <v>#REF!</v>
      </c>
      <c r="Q46" s="142" t="e">
        <f>'JULIO   2014'!#REF!</f>
        <v>#REF!</v>
      </c>
      <c r="R46" s="142" t="e">
        <f>'JULIO   2014'!#REF!</f>
        <v>#REF!</v>
      </c>
      <c r="S46" s="142" t="e">
        <f>'JULIO   2014'!#REF!</f>
        <v>#REF!</v>
      </c>
    </row>
    <row r="47" spans="1:19">
      <c r="A47" t="e">
        <f>'JULIO   2014'!#REF!+'Datos Mes'!$B$1*1000</f>
        <v>#REF!</v>
      </c>
      <c r="B47" s="142" t="e">
        <f>'JULIO   2014'!#REF!</f>
        <v>#REF!</v>
      </c>
      <c r="C47" s="6" t="e">
        <f>'JULIO   2014'!#REF!</f>
        <v>#REF!</v>
      </c>
      <c r="D47" s="6" t="e">
        <f>'JULIO   2014'!#REF!</f>
        <v>#REF!</v>
      </c>
      <c r="E47" s="6" t="e">
        <f>'JULIO   2014'!#REF!</f>
        <v>#REF!</v>
      </c>
      <c r="F47" s="6" t="e">
        <f>'JULIO   2014'!#REF!</f>
        <v>#REF!</v>
      </c>
      <c r="G47" s="6" t="e">
        <f>'JULIO   2014'!#REF!</f>
        <v>#REF!</v>
      </c>
      <c r="H47" s="142" t="e">
        <f>'JULIO   2014'!#REF!</f>
        <v>#REF!</v>
      </c>
      <c r="I47" s="142" t="e">
        <f>'JULIO   2014'!#REF!</f>
        <v>#REF!</v>
      </c>
      <c r="J47" s="142" t="e">
        <f>'JULIO   2014'!#REF!</f>
        <v>#REF!</v>
      </c>
      <c r="K47" s="6">
        <f>'Datos Mes'!$B$25</f>
        <v>31</v>
      </c>
      <c r="L47" s="6">
        <f>'Datos Mes'!$B$26</f>
        <v>220</v>
      </c>
      <c r="M47" t="e">
        <f>'JULIO   2014'!#REF!/'Datos Mes'!$B$27</f>
        <v>#REF!</v>
      </c>
      <c r="N47" s="142" t="e">
        <f>'JULIO   2014'!#REF!/'JULIO   2014'!#REF!</f>
        <v>#REF!</v>
      </c>
      <c r="O47" s="142" t="e">
        <f>'JULIO   2014'!#REF!</f>
        <v>#REF!</v>
      </c>
      <c r="P47" s="142" t="e">
        <f>'JULIO   2014'!#REF!</f>
        <v>#REF!</v>
      </c>
      <c r="Q47" s="142" t="e">
        <f>'JULIO   2014'!#REF!</f>
        <v>#REF!</v>
      </c>
      <c r="R47" s="142" t="e">
        <f>'JULIO   2014'!#REF!</f>
        <v>#REF!</v>
      </c>
      <c r="S47" s="142" t="e">
        <f>'JULIO   2014'!#REF!</f>
        <v>#REF!</v>
      </c>
    </row>
    <row r="48" spans="1:19">
      <c r="A48" t="e">
        <f>'JULIO   2014'!#REF!+'Datos Mes'!$B$1*1000</f>
        <v>#REF!</v>
      </c>
      <c r="B48" s="142" t="e">
        <f>'JULIO   2014'!#REF!</f>
        <v>#REF!</v>
      </c>
      <c r="C48" s="6" t="e">
        <f>'JULIO   2014'!#REF!</f>
        <v>#REF!</v>
      </c>
      <c r="D48" s="6" t="e">
        <f>'JULIO   2014'!#REF!</f>
        <v>#REF!</v>
      </c>
      <c r="E48" s="6" t="e">
        <f>'JULIO   2014'!#REF!</f>
        <v>#REF!</v>
      </c>
      <c r="F48" s="6" t="e">
        <f>'JULIO   2014'!#REF!</f>
        <v>#REF!</v>
      </c>
      <c r="G48" s="6" t="e">
        <f>'JULIO   2014'!#REF!</f>
        <v>#REF!</v>
      </c>
      <c r="H48" s="142" t="e">
        <f>'JULIO   2014'!#REF!</f>
        <v>#REF!</v>
      </c>
      <c r="I48" s="142" t="e">
        <f>'JULIO   2014'!#REF!</f>
        <v>#REF!</v>
      </c>
      <c r="J48" s="142" t="e">
        <f>'JULIO   2014'!#REF!</f>
        <v>#REF!</v>
      </c>
      <c r="K48" s="6">
        <f>'Datos Mes'!$B$25</f>
        <v>31</v>
      </c>
      <c r="L48" s="6">
        <f>'Datos Mes'!$B$26</f>
        <v>220</v>
      </c>
      <c r="M48" t="e">
        <f>'JULIO   2014'!#REF!/'Datos Mes'!$B$27</f>
        <v>#REF!</v>
      </c>
      <c r="N48" s="142" t="e">
        <f>'JULIO   2014'!#REF!/'JULIO   2014'!#REF!</f>
        <v>#REF!</v>
      </c>
      <c r="O48" s="142" t="e">
        <f>'JULIO   2014'!#REF!</f>
        <v>#REF!</v>
      </c>
      <c r="P48" s="142" t="e">
        <f>'JULIO   2014'!#REF!</f>
        <v>#REF!</v>
      </c>
      <c r="Q48" s="142" t="e">
        <f>'JULIO   2014'!#REF!</f>
        <v>#REF!</v>
      </c>
      <c r="R48" s="142" t="e">
        <f>'JULIO   2014'!#REF!</f>
        <v>#REF!</v>
      </c>
      <c r="S48" s="142" t="e">
        <f>'JULIO   2014'!#REF!</f>
        <v>#REF!</v>
      </c>
    </row>
    <row r="49" spans="1:19">
      <c r="A49" t="e">
        <f>'JULIO   2014'!#REF!+'Datos Mes'!$B$1*1000</f>
        <v>#REF!</v>
      </c>
      <c r="B49" s="142" t="e">
        <f>'JULIO   2014'!#REF!</f>
        <v>#REF!</v>
      </c>
      <c r="C49" s="6" t="e">
        <f>'JULIO   2014'!#REF!</f>
        <v>#REF!</v>
      </c>
      <c r="D49" s="6" t="e">
        <f>'JULIO   2014'!#REF!</f>
        <v>#REF!</v>
      </c>
      <c r="E49" s="6" t="e">
        <f>'JULIO   2014'!#REF!</f>
        <v>#REF!</v>
      </c>
      <c r="F49" s="6" t="e">
        <f>'JULIO   2014'!#REF!</f>
        <v>#REF!</v>
      </c>
      <c r="G49" s="6" t="e">
        <f>'JULIO   2014'!#REF!</f>
        <v>#REF!</v>
      </c>
      <c r="H49" s="142" t="e">
        <f>'JULIO   2014'!#REF!</f>
        <v>#REF!</v>
      </c>
      <c r="I49" s="142" t="e">
        <f>'JULIO   2014'!#REF!</f>
        <v>#REF!</v>
      </c>
      <c r="J49" s="142" t="e">
        <f>'JULIO   2014'!#REF!</f>
        <v>#REF!</v>
      </c>
      <c r="K49" s="6">
        <f>'Datos Mes'!$B$25</f>
        <v>31</v>
      </c>
      <c r="L49" s="6">
        <f>'Datos Mes'!$B$26</f>
        <v>220</v>
      </c>
      <c r="M49" t="e">
        <f>'JULIO   2014'!#REF!/'Datos Mes'!$B$27</f>
        <v>#REF!</v>
      </c>
      <c r="N49" s="142" t="e">
        <f>'JULIO   2014'!#REF!/'JULIO   2014'!#REF!</f>
        <v>#REF!</v>
      </c>
      <c r="O49" s="142" t="e">
        <f>'JULIO   2014'!#REF!</f>
        <v>#REF!</v>
      </c>
      <c r="P49" s="142" t="e">
        <f>'JULIO   2014'!#REF!</f>
        <v>#REF!</v>
      </c>
      <c r="Q49" s="142" t="e">
        <f>'JULIO   2014'!#REF!</f>
        <v>#REF!</v>
      </c>
      <c r="R49" s="142" t="e">
        <f>'JULIO   2014'!#REF!</f>
        <v>#REF!</v>
      </c>
      <c r="S49" s="142" t="e">
        <f>'JULIO   2014'!#REF!</f>
        <v>#REF!</v>
      </c>
    </row>
    <row r="50" spans="1:19">
      <c r="A50" t="e">
        <f>'JULIO   2014'!#REF!+'Datos Mes'!$B$1*1000</f>
        <v>#REF!</v>
      </c>
      <c r="B50" s="142" t="e">
        <f>'JULIO   2014'!#REF!</f>
        <v>#REF!</v>
      </c>
      <c r="C50" s="6" t="e">
        <f>'JULIO   2014'!#REF!</f>
        <v>#REF!</v>
      </c>
      <c r="D50" s="6" t="e">
        <f>'JULIO   2014'!#REF!</f>
        <v>#REF!</v>
      </c>
      <c r="E50" s="6" t="e">
        <f>'JULIO   2014'!#REF!</f>
        <v>#REF!</v>
      </c>
      <c r="F50" s="6" t="e">
        <f>'JULIO   2014'!#REF!</f>
        <v>#REF!</v>
      </c>
      <c r="G50" s="6" t="e">
        <f>'JULIO   2014'!#REF!</f>
        <v>#REF!</v>
      </c>
      <c r="H50" s="142" t="e">
        <f>'JULIO   2014'!#REF!</f>
        <v>#REF!</v>
      </c>
      <c r="I50" s="142" t="e">
        <f>'JULIO   2014'!#REF!</f>
        <v>#REF!</v>
      </c>
      <c r="J50" s="142" t="e">
        <f>'JULIO   2014'!#REF!</f>
        <v>#REF!</v>
      </c>
      <c r="K50" s="6">
        <f>'Datos Mes'!$B$25</f>
        <v>31</v>
      </c>
      <c r="L50" s="6">
        <f>'Datos Mes'!$B$26</f>
        <v>220</v>
      </c>
      <c r="M50" t="e">
        <f>'JULIO   2014'!#REF!/'Datos Mes'!$B$27</f>
        <v>#REF!</v>
      </c>
      <c r="N50" s="142" t="e">
        <f>'JULIO   2014'!#REF!/'JULIO   2014'!#REF!</f>
        <v>#REF!</v>
      </c>
      <c r="O50" s="142" t="e">
        <f>'JULIO   2014'!#REF!</f>
        <v>#REF!</v>
      </c>
      <c r="P50" s="142" t="e">
        <f>'JULIO   2014'!#REF!</f>
        <v>#REF!</v>
      </c>
      <c r="Q50" s="142" t="e">
        <f>'JULIO   2014'!#REF!</f>
        <v>#REF!</v>
      </c>
      <c r="R50" s="142" t="e">
        <f>'JULIO   2014'!#REF!</f>
        <v>#REF!</v>
      </c>
      <c r="S50" s="142" t="e">
        <f>'JULIO   2014'!#REF!</f>
        <v>#REF!</v>
      </c>
    </row>
    <row r="51" spans="1:19">
      <c r="A51" t="e">
        <f>'JULIO   2014'!#REF!+'Datos Mes'!$B$1*1000</f>
        <v>#REF!</v>
      </c>
      <c r="B51" s="142" t="e">
        <f>'JULIO   2014'!#REF!</f>
        <v>#REF!</v>
      </c>
      <c r="C51" s="6" t="e">
        <f>'JULIO   2014'!#REF!</f>
        <v>#REF!</v>
      </c>
      <c r="D51" s="6" t="e">
        <f>'JULIO   2014'!#REF!</f>
        <v>#REF!</v>
      </c>
      <c r="E51" s="6" t="e">
        <f>'JULIO   2014'!#REF!</f>
        <v>#REF!</v>
      </c>
      <c r="F51" s="6" t="e">
        <f>'JULIO   2014'!#REF!</f>
        <v>#REF!</v>
      </c>
      <c r="G51" s="6" t="e">
        <f>'JULIO   2014'!#REF!</f>
        <v>#REF!</v>
      </c>
      <c r="H51" s="142" t="e">
        <f>'JULIO   2014'!#REF!</f>
        <v>#REF!</v>
      </c>
      <c r="I51" s="142" t="e">
        <f>'JULIO   2014'!#REF!</f>
        <v>#REF!</v>
      </c>
      <c r="J51" s="142" t="e">
        <f>'JULIO   2014'!#REF!</f>
        <v>#REF!</v>
      </c>
      <c r="K51" s="6">
        <f>'Datos Mes'!$B$25</f>
        <v>31</v>
      </c>
      <c r="L51" s="6">
        <f>'Datos Mes'!$B$26</f>
        <v>220</v>
      </c>
      <c r="M51" t="e">
        <f>'JULIO   2014'!#REF!/'Datos Mes'!$B$27</f>
        <v>#REF!</v>
      </c>
      <c r="N51" s="142" t="e">
        <f>'JULIO   2014'!#REF!/'JULIO   2014'!#REF!</f>
        <v>#REF!</v>
      </c>
      <c r="O51" s="142" t="e">
        <f>'JULIO   2014'!#REF!</f>
        <v>#REF!</v>
      </c>
      <c r="P51" s="142" t="e">
        <f>'JULIO   2014'!#REF!</f>
        <v>#REF!</v>
      </c>
      <c r="Q51" s="142" t="e">
        <f>'JULIO   2014'!#REF!</f>
        <v>#REF!</v>
      </c>
      <c r="R51" s="142" t="e">
        <f>'JULIO   2014'!#REF!</f>
        <v>#REF!</v>
      </c>
      <c r="S51" s="142" t="e">
        <f>'JULIO   2014'!#REF!</f>
        <v>#REF!</v>
      </c>
    </row>
    <row r="52" spans="1:19">
      <c r="A52" t="e">
        <f>'JULIO   2014'!#REF!+'Datos Mes'!$B$1*1000</f>
        <v>#REF!</v>
      </c>
      <c r="B52" s="142" t="e">
        <f>'JULIO   2014'!#REF!</f>
        <v>#REF!</v>
      </c>
      <c r="C52" s="6" t="e">
        <f>'JULIO   2014'!#REF!</f>
        <v>#REF!</v>
      </c>
      <c r="D52" s="6" t="e">
        <f>'JULIO   2014'!#REF!</f>
        <v>#REF!</v>
      </c>
      <c r="E52" s="6" t="e">
        <f>'JULIO   2014'!#REF!</f>
        <v>#REF!</v>
      </c>
      <c r="F52" s="6" t="e">
        <f>'JULIO   2014'!#REF!</f>
        <v>#REF!</v>
      </c>
      <c r="G52" s="6" t="e">
        <f>'JULIO   2014'!#REF!</f>
        <v>#REF!</v>
      </c>
      <c r="H52" s="142" t="e">
        <f>'JULIO   2014'!#REF!</f>
        <v>#REF!</v>
      </c>
      <c r="I52" s="142" t="e">
        <f>'JULIO   2014'!#REF!</f>
        <v>#REF!</v>
      </c>
      <c r="J52" s="142" t="e">
        <f>'JULIO   2014'!#REF!</f>
        <v>#REF!</v>
      </c>
      <c r="K52" s="6">
        <f>'Datos Mes'!$B$25</f>
        <v>31</v>
      </c>
      <c r="L52" s="6">
        <f>'Datos Mes'!$B$26</f>
        <v>220</v>
      </c>
      <c r="M52" t="e">
        <f>'JULIO   2014'!#REF!/'Datos Mes'!$B$27</f>
        <v>#REF!</v>
      </c>
      <c r="N52" s="142" t="e">
        <f>'JULIO   2014'!#REF!/'JULIO   2014'!#REF!</f>
        <v>#REF!</v>
      </c>
      <c r="O52" s="142" t="e">
        <f>'JULIO   2014'!#REF!</f>
        <v>#REF!</v>
      </c>
      <c r="P52" s="142" t="e">
        <f>'JULIO   2014'!#REF!</f>
        <v>#REF!</v>
      </c>
      <c r="Q52" s="142" t="e">
        <f>'JULIO   2014'!#REF!</f>
        <v>#REF!</v>
      </c>
      <c r="R52" s="142" t="e">
        <f>'JULIO   2014'!#REF!</f>
        <v>#REF!</v>
      </c>
      <c r="S52" s="142" t="e">
        <f>'JULIO   2014'!#REF!</f>
        <v>#REF!</v>
      </c>
    </row>
    <row r="53" spans="1:19">
      <c r="A53" t="e">
        <f>'JULIO   2014'!#REF!+'Datos Mes'!$B$1*1000</f>
        <v>#REF!</v>
      </c>
      <c r="B53" s="142" t="e">
        <f>'JULIO   2014'!#REF!</f>
        <v>#REF!</v>
      </c>
      <c r="C53" s="6" t="e">
        <f>'JULIO   2014'!#REF!</f>
        <v>#REF!</v>
      </c>
      <c r="D53" s="6" t="e">
        <f>'JULIO   2014'!#REF!</f>
        <v>#REF!</v>
      </c>
      <c r="E53" s="6" t="e">
        <f>'JULIO   2014'!#REF!</f>
        <v>#REF!</v>
      </c>
      <c r="F53" s="6" t="e">
        <f>'JULIO   2014'!#REF!</f>
        <v>#REF!</v>
      </c>
      <c r="G53" s="6" t="e">
        <f>'JULIO   2014'!#REF!</f>
        <v>#REF!</v>
      </c>
      <c r="H53" s="142" t="e">
        <f>'JULIO   2014'!#REF!</f>
        <v>#REF!</v>
      </c>
      <c r="I53" s="142" t="e">
        <f>'JULIO   2014'!#REF!</f>
        <v>#REF!</v>
      </c>
      <c r="J53" s="142" t="e">
        <f>'JULIO   2014'!#REF!</f>
        <v>#REF!</v>
      </c>
      <c r="K53" s="6">
        <f>'Datos Mes'!$B$25</f>
        <v>31</v>
      </c>
      <c r="L53" s="6">
        <f>'Datos Mes'!$B$26</f>
        <v>220</v>
      </c>
      <c r="M53" t="e">
        <f>'JULIO   2014'!#REF!/'Datos Mes'!$B$27</f>
        <v>#REF!</v>
      </c>
      <c r="N53" s="142" t="e">
        <f>'JULIO   2014'!#REF!/'JULIO   2014'!#REF!</f>
        <v>#REF!</v>
      </c>
      <c r="O53" s="142" t="e">
        <f>'JULIO   2014'!#REF!</f>
        <v>#REF!</v>
      </c>
      <c r="P53" s="142" t="e">
        <f>'JULIO   2014'!#REF!</f>
        <v>#REF!</v>
      </c>
      <c r="Q53" s="142" t="e">
        <f>'JULIO   2014'!#REF!</f>
        <v>#REF!</v>
      </c>
      <c r="R53" s="142" t="e">
        <f>'JULIO   2014'!#REF!</f>
        <v>#REF!</v>
      </c>
      <c r="S53" s="142" t="e">
        <f>'JULIO   2014'!#REF!</f>
        <v>#REF!</v>
      </c>
    </row>
    <row r="54" spans="1:19">
      <c r="A54" t="e">
        <f>'JULIO   2014'!#REF!+'Datos Mes'!$B$1*1000</f>
        <v>#REF!</v>
      </c>
      <c r="B54" s="142" t="e">
        <f>'JULIO   2014'!#REF!</f>
        <v>#REF!</v>
      </c>
      <c r="C54" s="6" t="e">
        <f>'JULIO   2014'!#REF!</f>
        <v>#REF!</v>
      </c>
      <c r="D54" s="6" t="e">
        <f>'JULIO   2014'!#REF!</f>
        <v>#REF!</v>
      </c>
      <c r="E54" s="6" t="e">
        <f>'JULIO   2014'!#REF!</f>
        <v>#REF!</v>
      </c>
      <c r="F54" s="6" t="e">
        <f>'JULIO   2014'!#REF!</f>
        <v>#REF!</v>
      </c>
      <c r="G54" s="6" t="e">
        <f>'JULIO   2014'!#REF!</f>
        <v>#REF!</v>
      </c>
      <c r="H54" s="142" t="e">
        <f>'JULIO   2014'!#REF!</f>
        <v>#REF!</v>
      </c>
      <c r="I54" s="142" t="e">
        <f>'JULIO   2014'!#REF!</f>
        <v>#REF!</v>
      </c>
      <c r="J54" s="142" t="e">
        <f>'JULIO   2014'!#REF!</f>
        <v>#REF!</v>
      </c>
      <c r="K54" s="6">
        <f>'Datos Mes'!$B$25</f>
        <v>31</v>
      </c>
      <c r="L54" s="6">
        <f>'Datos Mes'!$B$26</f>
        <v>220</v>
      </c>
      <c r="M54" t="e">
        <f>'JULIO   2014'!#REF!/'Datos Mes'!$B$27</f>
        <v>#REF!</v>
      </c>
      <c r="N54" s="142" t="e">
        <f>'JULIO   2014'!#REF!/'JULIO   2014'!#REF!</f>
        <v>#REF!</v>
      </c>
      <c r="O54" s="142" t="e">
        <f>'JULIO   2014'!#REF!</f>
        <v>#REF!</v>
      </c>
      <c r="P54" s="142" t="e">
        <f>'JULIO   2014'!#REF!</f>
        <v>#REF!</v>
      </c>
      <c r="Q54" s="142" t="e">
        <f>'JULIO   2014'!#REF!</f>
        <v>#REF!</v>
      </c>
      <c r="R54" s="142" t="e">
        <f>'JULIO   2014'!#REF!</f>
        <v>#REF!</v>
      </c>
      <c r="S54" s="142" t="e">
        <f>'JULIO   2014'!#REF!</f>
        <v>#REF!</v>
      </c>
    </row>
    <row r="55" spans="1:19">
      <c r="A55" t="e">
        <f>'JULIO   2014'!#REF!+'Datos Mes'!$B$1*1000</f>
        <v>#REF!</v>
      </c>
      <c r="B55" s="142" t="e">
        <f>'JULIO   2014'!#REF!</f>
        <v>#REF!</v>
      </c>
      <c r="C55" s="6" t="e">
        <f>'JULIO   2014'!#REF!</f>
        <v>#REF!</v>
      </c>
      <c r="D55" s="6" t="e">
        <f>'JULIO   2014'!#REF!</f>
        <v>#REF!</v>
      </c>
      <c r="E55" s="6" t="e">
        <f>'JULIO   2014'!#REF!</f>
        <v>#REF!</v>
      </c>
      <c r="F55" s="6" t="e">
        <f>'JULIO   2014'!#REF!</f>
        <v>#REF!</v>
      </c>
      <c r="G55" s="6" t="e">
        <f>'JULIO   2014'!#REF!</f>
        <v>#REF!</v>
      </c>
      <c r="H55" s="142" t="e">
        <f>'JULIO   2014'!#REF!</f>
        <v>#REF!</v>
      </c>
      <c r="I55" s="142" t="e">
        <f>'JULIO   2014'!#REF!</f>
        <v>#REF!</v>
      </c>
      <c r="J55" s="142" t="e">
        <f>'JULIO   2014'!#REF!</f>
        <v>#REF!</v>
      </c>
      <c r="K55" s="6">
        <f>'Datos Mes'!$B$25</f>
        <v>31</v>
      </c>
      <c r="L55" s="6">
        <f>'Datos Mes'!$B$26</f>
        <v>220</v>
      </c>
      <c r="M55" t="e">
        <f>'JULIO   2014'!#REF!/'Datos Mes'!$B$27</f>
        <v>#REF!</v>
      </c>
      <c r="N55" s="142" t="e">
        <f>'JULIO   2014'!#REF!/'JULIO   2014'!#REF!</f>
        <v>#REF!</v>
      </c>
      <c r="O55" s="142" t="e">
        <f>'JULIO   2014'!#REF!</f>
        <v>#REF!</v>
      </c>
      <c r="P55" s="142" t="e">
        <f>'JULIO   2014'!#REF!</f>
        <v>#REF!</v>
      </c>
      <c r="Q55" s="142" t="e">
        <f>'JULIO   2014'!#REF!</f>
        <v>#REF!</v>
      </c>
      <c r="R55" s="142" t="e">
        <f>'JULIO   2014'!#REF!</f>
        <v>#REF!</v>
      </c>
      <c r="S55" s="142" t="e">
        <f>'JULIO   2014'!#REF!</f>
        <v>#REF!</v>
      </c>
    </row>
    <row r="56" spans="1:19">
      <c r="A56" t="e">
        <f>'JULIO   2014'!#REF!+'Datos Mes'!$B$1*1000</f>
        <v>#REF!</v>
      </c>
      <c r="B56" s="142" t="e">
        <f>'JULIO   2014'!#REF!</f>
        <v>#REF!</v>
      </c>
      <c r="C56" s="6" t="e">
        <f>'JULIO   2014'!#REF!</f>
        <v>#REF!</v>
      </c>
      <c r="D56" s="6" t="e">
        <f>'JULIO   2014'!#REF!</f>
        <v>#REF!</v>
      </c>
      <c r="E56" s="6" t="e">
        <f>'JULIO   2014'!#REF!</f>
        <v>#REF!</v>
      </c>
      <c r="F56" s="6" t="e">
        <f>'JULIO   2014'!#REF!</f>
        <v>#REF!</v>
      </c>
      <c r="G56" s="6" t="e">
        <f>'JULIO   2014'!#REF!</f>
        <v>#REF!</v>
      </c>
      <c r="H56" s="142" t="e">
        <f>'JULIO   2014'!#REF!</f>
        <v>#REF!</v>
      </c>
      <c r="I56" s="142" t="e">
        <f>'JULIO   2014'!#REF!</f>
        <v>#REF!</v>
      </c>
      <c r="J56" s="142" t="e">
        <f>'JULIO   2014'!#REF!</f>
        <v>#REF!</v>
      </c>
      <c r="K56" s="6">
        <f>'Datos Mes'!$B$25</f>
        <v>31</v>
      </c>
      <c r="L56" s="6">
        <f>'Datos Mes'!$B$26</f>
        <v>220</v>
      </c>
      <c r="M56" t="e">
        <f>'JULIO   2014'!#REF!/'Datos Mes'!$B$27</f>
        <v>#REF!</v>
      </c>
      <c r="N56" s="142" t="e">
        <f>'JULIO   2014'!#REF!/'JULIO   2014'!#REF!</f>
        <v>#REF!</v>
      </c>
      <c r="O56" s="142" t="e">
        <f>'JULIO   2014'!#REF!</f>
        <v>#REF!</v>
      </c>
      <c r="P56" s="142" t="e">
        <f>'JULIO   2014'!#REF!</f>
        <v>#REF!</v>
      </c>
      <c r="Q56" s="142" t="e">
        <f>'JULIO   2014'!#REF!</f>
        <v>#REF!</v>
      </c>
      <c r="R56" s="142" t="e">
        <f>'JULIO   2014'!#REF!</f>
        <v>#REF!</v>
      </c>
      <c r="S56" s="142" t="e">
        <f>'JULIO   2014'!#REF!</f>
        <v>#REF!</v>
      </c>
    </row>
    <row r="57" spans="1:19" ht="14.25" customHeight="1">
      <c r="A57" t="e">
        <f>'JULIO   2014'!#REF!+'Datos Mes'!$B$1*1000</f>
        <v>#REF!</v>
      </c>
      <c r="B57" s="142" t="e">
        <f>'JULIO   2014'!#REF!</f>
        <v>#REF!</v>
      </c>
      <c r="C57" s="6" t="e">
        <f>'JULIO   2014'!#REF!</f>
        <v>#REF!</v>
      </c>
      <c r="D57" s="6" t="e">
        <f>'JULIO   2014'!#REF!</f>
        <v>#REF!</v>
      </c>
      <c r="E57" s="6" t="e">
        <f>'JULIO   2014'!#REF!</f>
        <v>#REF!</v>
      </c>
      <c r="F57" s="6" t="e">
        <f>'JULIO   2014'!#REF!</f>
        <v>#REF!</v>
      </c>
      <c r="G57" s="6" t="e">
        <f>'JULIO   2014'!#REF!</f>
        <v>#REF!</v>
      </c>
      <c r="H57" s="142" t="e">
        <f>'JULIO   2014'!#REF!</f>
        <v>#REF!</v>
      </c>
      <c r="I57" s="142" t="e">
        <f>'JULIO   2014'!#REF!</f>
        <v>#REF!</v>
      </c>
      <c r="J57" s="142" t="e">
        <f>'JULIO   2014'!#REF!</f>
        <v>#REF!</v>
      </c>
      <c r="K57" s="6">
        <f>'Datos Mes'!$B$25</f>
        <v>31</v>
      </c>
      <c r="L57" s="6">
        <f>'Datos Mes'!$B$26</f>
        <v>220</v>
      </c>
      <c r="M57" t="e">
        <f>'JULIO   2014'!#REF!/'Datos Mes'!$B$27</f>
        <v>#REF!</v>
      </c>
      <c r="N57" s="142" t="e">
        <f>'JULIO   2014'!#REF!/'JULIO   2014'!#REF!</f>
        <v>#REF!</v>
      </c>
      <c r="O57" s="142" t="e">
        <f>'JULIO   2014'!#REF!</f>
        <v>#REF!</v>
      </c>
      <c r="P57" s="142" t="e">
        <f>'JULIO   2014'!#REF!</f>
        <v>#REF!</v>
      </c>
      <c r="Q57" s="142" t="e">
        <f>'JULIO   2014'!#REF!</f>
        <v>#REF!</v>
      </c>
      <c r="R57" s="142" t="e">
        <f>'JULIO   2014'!#REF!</f>
        <v>#REF!</v>
      </c>
      <c r="S57" s="142" t="e">
        <f>'JULIO   2014'!#REF!</f>
        <v>#REF!</v>
      </c>
    </row>
    <row r="58" spans="1:19">
      <c r="A58" t="e">
        <f>'JULIO   2014'!#REF!+'Datos Mes'!$B$1*1000</f>
        <v>#REF!</v>
      </c>
      <c r="B58" s="142" t="e">
        <f>'JULIO   2014'!#REF!</f>
        <v>#REF!</v>
      </c>
      <c r="C58" s="6" t="e">
        <f>'JULIO   2014'!#REF!</f>
        <v>#REF!</v>
      </c>
      <c r="D58" s="6" t="e">
        <f>'JULIO   2014'!#REF!</f>
        <v>#REF!</v>
      </c>
      <c r="E58" s="6" t="e">
        <f>'JULIO   2014'!#REF!</f>
        <v>#REF!</v>
      </c>
      <c r="F58" s="6" t="e">
        <f>'JULIO   2014'!#REF!</f>
        <v>#REF!</v>
      </c>
      <c r="G58" s="6" t="e">
        <f>'JULIO   2014'!#REF!</f>
        <v>#REF!</v>
      </c>
      <c r="H58" s="142" t="e">
        <f>'JULIO   2014'!#REF!</f>
        <v>#REF!</v>
      </c>
      <c r="I58" s="142" t="e">
        <f>'JULIO   2014'!#REF!</f>
        <v>#REF!</v>
      </c>
      <c r="J58" s="142" t="e">
        <f>'JULIO   2014'!#REF!</f>
        <v>#REF!</v>
      </c>
      <c r="K58" s="6">
        <f>'Datos Mes'!$B$25</f>
        <v>31</v>
      </c>
      <c r="L58" s="6">
        <f>'Datos Mes'!$B$26</f>
        <v>220</v>
      </c>
      <c r="M58" t="e">
        <f>'JULIO   2014'!#REF!/'Datos Mes'!$B$27</f>
        <v>#REF!</v>
      </c>
      <c r="N58" s="142" t="e">
        <f>'JULIO   2014'!#REF!/'JULIO   2014'!#REF!</f>
        <v>#REF!</v>
      </c>
      <c r="O58" s="142" t="e">
        <f>'JULIO   2014'!#REF!</f>
        <v>#REF!</v>
      </c>
      <c r="P58" s="142" t="e">
        <f>'JULIO   2014'!#REF!</f>
        <v>#REF!</v>
      </c>
      <c r="Q58" s="142" t="e">
        <f>'JULIO   2014'!#REF!</f>
        <v>#REF!</v>
      </c>
      <c r="R58" s="142" t="e">
        <f>'JULIO   2014'!#REF!</f>
        <v>#REF!</v>
      </c>
      <c r="S58" s="142" t="e">
        <f>'JULIO   2014'!#REF!</f>
        <v>#REF!</v>
      </c>
    </row>
    <row r="59" spans="1:19">
      <c r="A59" t="e">
        <f>'JULIO   2014'!#REF!+'Datos Mes'!$B$1*1000</f>
        <v>#REF!</v>
      </c>
      <c r="B59" s="142" t="e">
        <f>'JULIO   2014'!#REF!</f>
        <v>#REF!</v>
      </c>
      <c r="C59" s="6" t="e">
        <f>'JULIO   2014'!#REF!</f>
        <v>#REF!</v>
      </c>
      <c r="D59" s="6" t="e">
        <f>'JULIO   2014'!#REF!</f>
        <v>#REF!</v>
      </c>
      <c r="E59" s="6" t="e">
        <f>'JULIO   2014'!#REF!</f>
        <v>#REF!</v>
      </c>
      <c r="F59" s="6" t="e">
        <f>'JULIO   2014'!#REF!</f>
        <v>#REF!</v>
      </c>
      <c r="G59" s="6" t="e">
        <f>'JULIO   2014'!#REF!</f>
        <v>#REF!</v>
      </c>
      <c r="H59" s="142" t="e">
        <f>'JULIO   2014'!#REF!</f>
        <v>#REF!</v>
      </c>
      <c r="I59" s="142" t="e">
        <f>'JULIO   2014'!#REF!</f>
        <v>#REF!</v>
      </c>
      <c r="J59" s="142" t="e">
        <f>'JULIO   2014'!#REF!</f>
        <v>#REF!</v>
      </c>
      <c r="K59" s="6">
        <f>'Datos Mes'!$B$25</f>
        <v>31</v>
      </c>
      <c r="L59" s="6">
        <f>'Datos Mes'!$B$26</f>
        <v>220</v>
      </c>
      <c r="M59" t="e">
        <f>'JULIO   2014'!#REF!/'Datos Mes'!$B$27</f>
        <v>#REF!</v>
      </c>
      <c r="N59" s="142" t="e">
        <f>'JULIO   2014'!#REF!/'JULIO   2014'!#REF!</f>
        <v>#REF!</v>
      </c>
      <c r="O59" s="142" t="e">
        <f>'JULIO   2014'!#REF!</f>
        <v>#REF!</v>
      </c>
      <c r="P59" s="142" t="e">
        <f>'JULIO   2014'!#REF!</f>
        <v>#REF!</v>
      </c>
      <c r="Q59" s="142" t="e">
        <f>'JULIO   2014'!#REF!</f>
        <v>#REF!</v>
      </c>
      <c r="R59" s="142" t="e">
        <f>'JULIO   2014'!#REF!</f>
        <v>#REF!</v>
      </c>
      <c r="S59" s="142" t="e">
        <f>'JULIO   2014'!#REF!</f>
        <v>#REF!</v>
      </c>
    </row>
    <row r="60" spans="1:19">
      <c r="A60" t="e">
        <f>'JULIO   2014'!#REF!+'Datos Mes'!$B$1*1000</f>
        <v>#REF!</v>
      </c>
      <c r="B60" s="142" t="e">
        <f>'JULIO   2014'!#REF!</f>
        <v>#REF!</v>
      </c>
      <c r="C60" s="6" t="e">
        <f>'JULIO   2014'!#REF!</f>
        <v>#REF!</v>
      </c>
      <c r="D60" s="6" t="e">
        <f>'JULIO   2014'!#REF!</f>
        <v>#REF!</v>
      </c>
      <c r="E60" s="6" t="e">
        <f>'JULIO   2014'!#REF!</f>
        <v>#REF!</v>
      </c>
      <c r="F60" s="6" t="e">
        <f>'JULIO   2014'!#REF!</f>
        <v>#REF!</v>
      </c>
      <c r="G60" s="6" t="e">
        <f>'JULIO   2014'!#REF!</f>
        <v>#REF!</v>
      </c>
      <c r="H60" s="142" t="e">
        <f>'JULIO   2014'!#REF!</f>
        <v>#REF!</v>
      </c>
      <c r="I60" s="142" t="e">
        <f>'JULIO   2014'!#REF!</f>
        <v>#REF!</v>
      </c>
      <c r="J60" s="142" t="e">
        <f>'JULIO   2014'!#REF!</f>
        <v>#REF!</v>
      </c>
      <c r="K60" s="6">
        <f>'Datos Mes'!$B$25</f>
        <v>31</v>
      </c>
      <c r="L60" s="6">
        <f>'Datos Mes'!$B$26</f>
        <v>220</v>
      </c>
      <c r="M60" t="e">
        <f>'JULIO   2014'!#REF!/'Datos Mes'!$B$27</f>
        <v>#REF!</v>
      </c>
      <c r="N60" s="142" t="e">
        <f>'JULIO   2014'!#REF!/'JULIO   2014'!#REF!</f>
        <v>#REF!</v>
      </c>
      <c r="O60" s="142" t="e">
        <f>'JULIO   2014'!#REF!</f>
        <v>#REF!</v>
      </c>
      <c r="P60" s="142" t="e">
        <f>'JULIO   2014'!#REF!</f>
        <v>#REF!</v>
      </c>
      <c r="Q60" s="142" t="e">
        <f>'JULIO   2014'!#REF!</f>
        <v>#REF!</v>
      </c>
      <c r="R60" s="142" t="e">
        <f>'JULIO   2014'!#REF!</f>
        <v>#REF!</v>
      </c>
      <c r="S60" s="142" t="e">
        <f>'JULIO   2014'!#REF!</f>
        <v>#REF!</v>
      </c>
    </row>
    <row r="61" spans="1:19">
      <c r="A61" t="e">
        <f>'JULIO   2014'!#REF!+'Datos Mes'!$B$1*1000</f>
        <v>#REF!</v>
      </c>
      <c r="B61" s="142" t="e">
        <f>'JULIO   2014'!#REF!</f>
        <v>#REF!</v>
      </c>
      <c r="C61" s="6" t="e">
        <f>'JULIO   2014'!#REF!</f>
        <v>#REF!</v>
      </c>
      <c r="D61" s="6" t="e">
        <f>'JULIO   2014'!#REF!</f>
        <v>#REF!</v>
      </c>
      <c r="E61" s="6" t="e">
        <f>'JULIO   2014'!#REF!</f>
        <v>#REF!</v>
      </c>
      <c r="F61" s="6" t="e">
        <f>'JULIO   2014'!#REF!</f>
        <v>#REF!</v>
      </c>
      <c r="G61" s="6" t="e">
        <f>'JULIO   2014'!#REF!</f>
        <v>#REF!</v>
      </c>
      <c r="H61" s="142" t="e">
        <f>'JULIO   2014'!#REF!</f>
        <v>#REF!</v>
      </c>
      <c r="I61" s="142" t="e">
        <f>'JULIO   2014'!#REF!</f>
        <v>#REF!</v>
      </c>
      <c r="J61" s="142" t="e">
        <f>'JULIO   2014'!#REF!</f>
        <v>#REF!</v>
      </c>
      <c r="K61" s="6">
        <f>'Datos Mes'!$B$25</f>
        <v>31</v>
      </c>
      <c r="L61" s="6">
        <f>'Datos Mes'!$B$26</f>
        <v>220</v>
      </c>
      <c r="M61" t="e">
        <f>'JULIO   2014'!#REF!/'Datos Mes'!$B$27</f>
        <v>#REF!</v>
      </c>
      <c r="N61" s="142" t="e">
        <f>'JULIO   2014'!#REF!/'JULIO   2014'!#REF!</f>
        <v>#REF!</v>
      </c>
      <c r="O61" s="142" t="e">
        <f>'JULIO   2014'!#REF!</f>
        <v>#REF!</v>
      </c>
      <c r="P61" s="142" t="e">
        <f>'JULIO   2014'!#REF!</f>
        <v>#REF!</v>
      </c>
      <c r="Q61" s="142" t="e">
        <f>'JULIO   2014'!#REF!</f>
        <v>#REF!</v>
      </c>
      <c r="R61" s="142" t="e">
        <f>'JULIO   2014'!#REF!</f>
        <v>#REF!</v>
      </c>
      <c r="S61" s="142" t="e">
        <f>'JULIO   2014'!#REF!</f>
        <v>#REF!</v>
      </c>
    </row>
    <row r="62" spans="1:19">
      <c r="A62" t="e">
        <f>'JULIO   2014'!#REF!+'Datos Mes'!$B$1*1000</f>
        <v>#REF!</v>
      </c>
      <c r="B62" s="142" t="e">
        <f>'JULIO   2014'!#REF!</f>
        <v>#REF!</v>
      </c>
      <c r="C62" s="6" t="e">
        <f>'JULIO   2014'!#REF!</f>
        <v>#REF!</v>
      </c>
      <c r="D62" s="6" t="e">
        <f>'JULIO   2014'!#REF!</f>
        <v>#REF!</v>
      </c>
      <c r="E62" s="6" t="e">
        <f>'JULIO   2014'!#REF!</f>
        <v>#REF!</v>
      </c>
      <c r="F62" s="6" t="e">
        <f>'JULIO   2014'!#REF!</f>
        <v>#REF!</v>
      </c>
      <c r="G62" s="6" t="e">
        <f>'JULIO   2014'!#REF!</f>
        <v>#REF!</v>
      </c>
      <c r="H62" s="142" t="e">
        <f>'JULIO   2014'!#REF!</f>
        <v>#REF!</v>
      </c>
      <c r="I62" s="142" t="e">
        <f>'JULIO   2014'!#REF!</f>
        <v>#REF!</v>
      </c>
      <c r="J62" s="142" t="e">
        <f>'JULIO   2014'!#REF!</f>
        <v>#REF!</v>
      </c>
      <c r="K62" s="6">
        <f>'Datos Mes'!$B$25</f>
        <v>31</v>
      </c>
      <c r="L62" s="6">
        <f>'Datos Mes'!$B$26</f>
        <v>220</v>
      </c>
      <c r="M62" t="e">
        <f>'JULIO   2014'!#REF!/'Datos Mes'!$B$27</f>
        <v>#REF!</v>
      </c>
      <c r="N62" s="142" t="e">
        <f>'JULIO   2014'!#REF!/'JULIO   2014'!#REF!</f>
        <v>#REF!</v>
      </c>
      <c r="O62" s="142" t="e">
        <f>'JULIO   2014'!#REF!</f>
        <v>#REF!</v>
      </c>
      <c r="P62" s="142" t="e">
        <f>'JULIO   2014'!#REF!</f>
        <v>#REF!</v>
      </c>
      <c r="Q62" s="142" t="e">
        <f>'JULIO   2014'!#REF!</f>
        <v>#REF!</v>
      </c>
      <c r="R62" s="142" t="e">
        <f>'JULIO   2014'!#REF!</f>
        <v>#REF!</v>
      </c>
      <c r="S62" s="142" t="e">
        <f>'JULIO   2014'!#REF!</f>
        <v>#REF!</v>
      </c>
    </row>
    <row r="63" spans="1:19">
      <c r="A63" t="e">
        <f>'JULIO   2014'!#REF!+'Datos Mes'!$B$1*1000</f>
        <v>#REF!</v>
      </c>
      <c r="B63" s="142" t="e">
        <f>'JULIO   2014'!#REF!</f>
        <v>#REF!</v>
      </c>
      <c r="C63" s="6" t="e">
        <f>'JULIO   2014'!#REF!</f>
        <v>#REF!</v>
      </c>
      <c r="D63" s="6" t="e">
        <f>'JULIO   2014'!#REF!</f>
        <v>#REF!</v>
      </c>
      <c r="E63" s="6" t="e">
        <f>'JULIO   2014'!#REF!</f>
        <v>#REF!</v>
      </c>
      <c r="F63" s="6" t="e">
        <f>'JULIO   2014'!#REF!</f>
        <v>#REF!</v>
      </c>
      <c r="G63" s="6" t="e">
        <f>'JULIO   2014'!#REF!</f>
        <v>#REF!</v>
      </c>
      <c r="H63" s="142" t="e">
        <f>'JULIO   2014'!#REF!</f>
        <v>#REF!</v>
      </c>
      <c r="I63" s="142" t="e">
        <f>'JULIO   2014'!#REF!</f>
        <v>#REF!</v>
      </c>
      <c r="J63" s="142" t="e">
        <f>'JULIO   2014'!#REF!</f>
        <v>#REF!</v>
      </c>
      <c r="K63" s="6">
        <f>'Datos Mes'!$B$25</f>
        <v>31</v>
      </c>
      <c r="L63" s="6">
        <f>'Datos Mes'!$B$26</f>
        <v>220</v>
      </c>
      <c r="M63" t="e">
        <f>'JULIO   2014'!#REF!/'Datos Mes'!$B$27</f>
        <v>#REF!</v>
      </c>
      <c r="N63" s="142" t="e">
        <f>'JULIO   2014'!#REF!/'JULIO   2014'!#REF!</f>
        <v>#REF!</v>
      </c>
      <c r="O63" s="142" t="e">
        <f>'JULIO   2014'!#REF!</f>
        <v>#REF!</v>
      </c>
      <c r="P63" s="142" t="e">
        <f>'JULIO   2014'!#REF!</f>
        <v>#REF!</v>
      </c>
      <c r="Q63" s="142" t="e">
        <f>'JULIO   2014'!#REF!</f>
        <v>#REF!</v>
      </c>
      <c r="R63" s="142" t="e">
        <f>'JULIO   2014'!#REF!</f>
        <v>#REF!</v>
      </c>
      <c r="S63" s="142" t="e">
        <f>'JULIO   2014'!#REF!</f>
        <v>#REF!</v>
      </c>
    </row>
    <row r="64" spans="1:19">
      <c r="A64" t="e">
        <f>'JULIO   2014'!#REF!+'Datos Mes'!$B$1*1000</f>
        <v>#REF!</v>
      </c>
      <c r="B64" s="142" t="e">
        <f>'JULIO   2014'!#REF!</f>
        <v>#REF!</v>
      </c>
      <c r="C64" s="6" t="e">
        <f>'JULIO   2014'!#REF!</f>
        <v>#REF!</v>
      </c>
      <c r="D64" s="6" t="e">
        <f>'JULIO   2014'!#REF!</f>
        <v>#REF!</v>
      </c>
      <c r="E64" s="6" t="e">
        <f>'JULIO   2014'!#REF!</f>
        <v>#REF!</v>
      </c>
      <c r="F64" s="6" t="e">
        <f>'JULIO   2014'!#REF!</f>
        <v>#REF!</v>
      </c>
      <c r="G64" s="6" t="e">
        <f>'JULIO   2014'!#REF!</f>
        <v>#REF!</v>
      </c>
      <c r="H64" s="142" t="e">
        <f>'JULIO   2014'!#REF!</f>
        <v>#REF!</v>
      </c>
      <c r="I64" s="142" t="e">
        <f>'JULIO   2014'!#REF!</f>
        <v>#REF!</v>
      </c>
      <c r="J64" s="142" t="e">
        <f>'JULIO   2014'!#REF!</f>
        <v>#REF!</v>
      </c>
      <c r="K64" s="6">
        <f>'Datos Mes'!$B$25</f>
        <v>31</v>
      </c>
      <c r="L64" s="6">
        <f>'Datos Mes'!$B$26</f>
        <v>220</v>
      </c>
      <c r="M64" t="e">
        <f>'JULIO   2014'!#REF!/'Datos Mes'!$B$27</f>
        <v>#REF!</v>
      </c>
      <c r="N64" s="142" t="e">
        <f>'JULIO   2014'!#REF!/'JULIO   2014'!#REF!</f>
        <v>#REF!</v>
      </c>
      <c r="O64" s="142" t="e">
        <f>'JULIO   2014'!#REF!</f>
        <v>#REF!</v>
      </c>
      <c r="P64" s="142" t="e">
        <f>'JULIO   2014'!#REF!</f>
        <v>#REF!</v>
      </c>
      <c r="Q64" s="142" t="e">
        <f>'JULIO   2014'!#REF!</f>
        <v>#REF!</v>
      </c>
      <c r="R64" s="142" t="e">
        <f>'JULIO   2014'!#REF!</f>
        <v>#REF!</v>
      </c>
      <c r="S64" s="142" t="e">
        <f>'JULIO   2014'!#REF!</f>
        <v>#REF!</v>
      </c>
    </row>
    <row r="65" spans="1:19">
      <c r="A65" t="e">
        <f>'JULIO   2014'!#REF!+'Datos Mes'!$B$1*1000</f>
        <v>#REF!</v>
      </c>
      <c r="B65" s="142" t="e">
        <f>'JULIO   2014'!#REF!</f>
        <v>#REF!</v>
      </c>
      <c r="C65" s="6" t="e">
        <f>'JULIO   2014'!#REF!</f>
        <v>#REF!</v>
      </c>
      <c r="D65" s="6" t="e">
        <f>'JULIO   2014'!#REF!</f>
        <v>#REF!</v>
      </c>
      <c r="E65" s="6" t="e">
        <f>'JULIO   2014'!#REF!</f>
        <v>#REF!</v>
      </c>
      <c r="F65" s="6" t="e">
        <f>'JULIO   2014'!#REF!</f>
        <v>#REF!</v>
      </c>
      <c r="G65" s="6" t="e">
        <f>'JULIO   2014'!#REF!</f>
        <v>#REF!</v>
      </c>
      <c r="H65" s="142" t="e">
        <f>'JULIO   2014'!#REF!</f>
        <v>#REF!</v>
      </c>
      <c r="I65" s="142" t="e">
        <f>'JULIO   2014'!#REF!</f>
        <v>#REF!</v>
      </c>
      <c r="J65" s="142" t="e">
        <f>'JULIO   2014'!#REF!</f>
        <v>#REF!</v>
      </c>
      <c r="K65" s="6">
        <f>'Datos Mes'!$B$25</f>
        <v>31</v>
      </c>
      <c r="L65" s="6">
        <f>'Datos Mes'!$B$26</f>
        <v>220</v>
      </c>
      <c r="M65" t="e">
        <f>'JULIO   2014'!#REF!/'Datos Mes'!$B$27</f>
        <v>#REF!</v>
      </c>
      <c r="N65" s="142" t="e">
        <f>'JULIO   2014'!#REF!/'JULIO   2014'!#REF!</f>
        <v>#REF!</v>
      </c>
      <c r="O65" s="142" t="e">
        <f>'JULIO   2014'!#REF!</f>
        <v>#REF!</v>
      </c>
      <c r="P65" s="142" t="e">
        <f>'JULIO   2014'!#REF!</f>
        <v>#REF!</v>
      </c>
      <c r="Q65" s="142" t="e">
        <f>'JULIO   2014'!#REF!</f>
        <v>#REF!</v>
      </c>
      <c r="R65" s="142" t="e">
        <f>'JULIO   2014'!#REF!</f>
        <v>#REF!</v>
      </c>
      <c r="S65" s="142" t="e">
        <f>'JULIO   2014'!#REF!</f>
        <v>#REF!</v>
      </c>
    </row>
    <row r="66" spans="1:19">
      <c r="A66" t="e">
        <f>'JULIO   2014'!#REF!+'Datos Mes'!$B$1*1000</f>
        <v>#REF!</v>
      </c>
      <c r="B66" s="142" t="e">
        <f>'JULIO   2014'!#REF!</f>
        <v>#REF!</v>
      </c>
      <c r="C66" s="6" t="e">
        <f>'JULIO   2014'!#REF!</f>
        <v>#REF!</v>
      </c>
      <c r="D66" s="6" t="e">
        <f>'JULIO   2014'!#REF!</f>
        <v>#REF!</v>
      </c>
      <c r="E66" s="6" t="e">
        <f>'JULIO   2014'!#REF!</f>
        <v>#REF!</v>
      </c>
      <c r="F66" s="6" t="e">
        <f>'JULIO   2014'!#REF!</f>
        <v>#REF!</v>
      </c>
      <c r="G66" s="6" t="e">
        <f>'JULIO   2014'!#REF!</f>
        <v>#REF!</v>
      </c>
      <c r="H66" s="142" t="e">
        <f>'JULIO   2014'!#REF!</f>
        <v>#REF!</v>
      </c>
      <c r="I66" s="142" t="e">
        <f>'JULIO   2014'!#REF!</f>
        <v>#REF!</v>
      </c>
      <c r="J66" s="142" t="e">
        <f>'JULIO   2014'!#REF!</f>
        <v>#REF!</v>
      </c>
      <c r="K66" s="6">
        <f>'Datos Mes'!$B$25</f>
        <v>31</v>
      </c>
      <c r="L66" s="6">
        <f>'Datos Mes'!$B$26</f>
        <v>220</v>
      </c>
      <c r="M66" t="e">
        <f>'JULIO   2014'!#REF!/'Datos Mes'!$B$27</f>
        <v>#REF!</v>
      </c>
      <c r="N66" s="142" t="e">
        <f>'JULIO   2014'!#REF!/'JULIO   2014'!#REF!</f>
        <v>#REF!</v>
      </c>
      <c r="O66" s="142" t="e">
        <f>'JULIO   2014'!#REF!</f>
        <v>#REF!</v>
      </c>
      <c r="P66" s="142" t="e">
        <f>'JULIO   2014'!#REF!</f>
        <v>#REF!</v>
      </c>
      <c r="Q66" s="142" t="e">
        <f>'JULIO   2014'!#REF!</f>
        <v>#REF!</v>
      </c>
      <c r="R66" s="142" t="e">
        <f>'JULIO   2014'!#REF!</f>
        <v>#REF!</v>
      </c>
      <c r="S66" s="142" t="e">
        <f>'JULIO   2014'!#REF!</f>
        <v>#REF!</v>
      </c>
    </row>
    <row r="67" spans="1:19">
      <c r="A67" t="e">
        <f>'JULIO   2014'!#REF!+'Datos Mes'!$B$1*1000</f>
        <v>#REF!</v>
      </c>
      <c r="B67" s="142" t="e">
        <f>'JULIO   2014'!#REF!</f>
        <v>#REF!</v>
      </c>
      <c r="C67" s="6" t="e">
        <f>'JULIO   2014'!#REF!</f>
        <v>#REF!</v>
      </c>
      <c r="D67" s="6" t="e">
        <f>'JULIO   2014'!#REF!</f>
        <v>#REF!</v>
      </c>
      <c r="E67" s="6" t="e">
        <f>'JULIO   2014'!#REF!</f>
        <v>#REF!</v>
      </c>
      <c r="F67" s="6" t="e">
        <f>'JULIO   2014'!#REF!</f>
        <v>#REF!</v>
      </c>
      <c r="G67" s="6" t="e">
        <f>'JULIO   2014'!#REF!</f>
        <v>#REF!</v>
      </c>
      <c r="H67" s="142" t="e">
        <f>'JULIO   2014'!#REF!</f>
        <v>#REF!</v>
      </c>
      <c r="I67" s="142" t="e">
        <f>'JULIO   2014'!#REF!</f>
        <v>#REF!</v>
      </c>
      <c r="J67" s="142" t="e">
        <f>'JULIO   2014'!#REF!</f>
        <v>#REF!</v>
      </c>
      <c r="K67" s="6">
        <f>'Datos Mes'!$B$25</f>
        <v>31</v>
      </c>
      <c r="L67" s="6">
        <f>'Datos Mes'!$B$26</f>
        <v>220</v>
      </c>
      <c r="M67" t="e">
        <f>'JULIO   2014'!#REF!/'Datos Mes'!$B$27</f>
        <v>#REF!</v>
      </c>
      <c r="N67" s="142" t="e">
        <f>'JULIO   2014'!#REF!/'JULIO   2014'!#REF!</f>
        <v>#REF!</v>
      </c>
      <c r="O67" s="142" t="e">
        <f>'JULIO   2014'!#REF!</f>
        <v>#REF!</v>
      </c>
      <c r="P67" s="142" t="e">
        <f>'JULIO   2014'!#REF!</f>
        <v>#REF!</v>
      </c>
      <c r="Q67" s="142" t="e">
        <f>'JULIO   2014'!#REF!</f>
        <v>#REF!</v>
      </c>
      <c r="R67" s="142" t="e">
        <f>'JULIO   2014'!#REF!</f>
        <v>#REF!</v>
      </c>
      <c r="S67" s="142" t="e">
        <f>'JULIO   2014'!#REF!</f>
        <v>#REF!</v>
      </c>
    </row>
    <row r="68" spans="1:19">
      <c r="A68" t="e">
        <f>'JULIO   2014'!#REF!+'Datos Mes'!$B$1*1000</f>
        <v>#REF!</v>
      </c>
      <c r="B68" s="142" t="e">
        <f>'JULIO   2014'!#REF!</f>
        <v>#REF!</v>
      </c>
      <c r="C68" s="6" t="e">
        <f>'JULIO   2014'!#REF!</f>
        <v>#REF!</v>
      </c>
      <c r="D68" s="6" t="e">
        <f>'JULIO   2014'!#REF!</f>
        <v>#REF!</v>
      </c>
      <c r="E68" s="6" t="e">
        <f>'JULIO   2014'!#REF!</f>
        <v>#REF!</v>
      </c>
      <c r="F68" s="6" t="e">
        <f>'JULIO   2014'!#REF!</f>
        <v>#REF!</v>
      </c>
      <c r="G68" s="6" t="e">
        <f>'JULIO   2014'!#REF!</f>
        <v>#REF!</v>
      </c>
      <c r="H68" s="142" t="e">
        <f>'JULIO   2014'!#REF!</f>
        <v>#REF!</v>
      </c>
      <c r="I68" s="142" t="e">
        <f>'JULIO   2014'!#REF!</f>
        <v>#REF!</v>
      </c>
      <c r="J68" s="142" t="e">
        <f>'JULIO   2014'!#REF!</f>
        <v>#REF!</v>
      </c>
      <c r="K68" s="6">
        <f>'Datos Mes'!$B$25</f>
        <v>31</v>
      </c>
      <c r="L68" s="6">
        <f>'Datos Mes'!$B$26</f>
        <v>220</v>
      </c>
      <c r="M68" t="e">
        <f>'JULIO   2014'!#REF!/'Datos Mes'!$B$27</f>
        <v>#REF!</v>
      </c>
      <c r="N68" s="142" t="e">
        <f>'JULIO   2014'!#REF!/'JULIO   2014'!#REF!</f>
        <v>#REF!</v>
      </c>
      <c r="O68" s="142" t="e">
        <f>'JULIO   2014'!#REF!</f>
        <v>#REF!</v>
      </c>
      <c r="P68" s="142" t="e">
        <f>'JULIO   2014'!#REF!</f>
        <v>#REF!</v>
      </c>
      <c r="Q68" s="142" t="e">
        <f>'JULIO   2014'!#REF!</f>
        <v>#REF!</v>
      </c>
      <c r="R68" s="142" t="e">
        <f>'JULIO   2014'!#REF!</f>
        <v>#REF!</v>
      </c>
      <c r="S68" s="142" t="e">
        <f>'JULIO   2014'!#REF!</f>
        <v>#REF!</v>
      </c>
    </row>
    <row r="69" spans="1:19">
      <c r="A69" t="e">
        <f>'JULIO   2014'!#REF!+'Datos Mes'!$B$1*1000</f>
        <v>#REF!</v>
      </c>
      <c r="B69" s="142" t="e">
        <f>'JULIO   2014'!#REF!</f>
        <v>#REF!</v>
      </c>
      <c r="C69" s="6" t="e">
        <f>'JULIO   2014'!#REF!</f>
        <v>#REF!</v>
      </c>
      <c r="D69" s="6" t="e">
        <f>'JULIO   2014'!#REF!</f>
        <v>#REF!</v>
      </c>
      <c r="E69" s="6" t="e">
        <f>'JULIO   2014'!#REF!</f>
        <v>#REF!</v>
      </c>
      <c r="F69" s="6" t="e">
        <f>'JULIO   2014'!#REF!</f>
        <v>#REF!</v>
      </c>
      <c r="G69" s="6" t="e">
        <f>'JULIO   2014'!#REF!</f>
        <v>#REF!</v>
      </c>
      <c r="H69" s="142" t="e">
        <f>'JULIO   2014'!#REF!</f>
        <v>#REF!</v>
      </c>
      <c r="I69" s="142" t="e">
        <f>'JULIO   2014'!#REF!</f>
        <v>#REF!</v>
      </c>
      <c r="J69" s="142" t="e">
        <f>'JULIO   2014'!#REF!</f>
        <v>#REF!</v>
      </c>
      <c r="K69" s="6">
        <f>'Datos Mes'!$B$25</f>
        <v>31</v>
      </c>
      <c r="L69" s="6">
        <f>'Datos Mes'!$B$26</f>
        <v>220</v>
      </c>
      <c r="M69" t="e">
        <f>'JULIO   2014'!#REF!/'Datos Mes'!$B$27</f>
        <v>#REF!</v>
      </c>
      <c r="N69" s="142" t="e">
        <f>'JULIO   2014'!#REF!/'JULIO   2014'!#REF!</f>
        <v>#REF!</v>
      </c>
      <c r="O69" s="142" t="e">
        <f>'JULIO   2014'!#REF!</f>
        <v>#REF!</v>
      </c>
      <c r="P69" s="142" t="e">
        <f>'JULIO   2014'!#REF!</f>
        <v>#REF!</v>
      </c>
      <c r="Q69" s="142" t="e">
        <f>'JULIO   2014'!#REF!</f>
        <v>#REF!</v>
      </c>
      <c r="R69" s="142" t="e">
        <f>'JULIO   2014'!#REF!</f>
        <v>#REF!</v>
      </c>
      <c r="S69" s="142" t="e">
        <f>'JULIO   2014'!#REF!</f>
        <v>#REF!</v>
      </c>
    </row>
    <row r="70" spans="1:19">
      <c r="A70" t="e">
        <f>'JULIO   2014'!#REF!+'Datos Mes'!$B$1*1000</f>
        <v>#REF!</v>
      </c>
      <c r="B70" s="142" t="e">
        <f>'JULIO   2014'!#REF!</f>
        <v>#REF!</v>
      </c>
      <c r="C70" s="6" t="e">
        <f>'JULIO   2014'!#REF!</f>
        <v>#REF!</v>
      </c>
      <c r="D70" s="6" t="e">
        <f>'JULIO   2014'!#REF!</f>
        <v>#REF!</v>
      </c>
      <c r="E70" s="6" t="e">
        <f>'JULIO   2014'!#REF!</f>
        <v>#REF!</v>
      </c>
      <c r="F70" s="6" t="e">
        <f>'JULIO   2014'!#REF!</f>
        <v>#REF!</v>
      </c>
      <c r="G70" s="6" t="e">
        <f>'JULIO   2014'!#REF!</f>
        <v>#REF!</v>
      </c>
      <c r="H70" s="142" t="e">
        <f>'JULIO   2014'!#REF!</f>
        <v>#REF!</v>
      </c>
      <c r="I70" s="142" t="e">
        <f>'JULIO   2014'!#REF!</f>
        <v>#REF!</v>
      </c>
      <c r="J70" s="142" t="e">
        <f>'JULIO   2014'!#REF!</f>
        <v>#REF!</v>
      </c>
      <c r="K70" s="6">
        <f>'Datos Mes'!$B$25</f>
        <v>31</v>
      </c>
      <c r="L70" s="6">
        <f>'Datos Mes'!$B$26</f>
        <v>220</v>
      </c>
      <c r="M70" t="e">
        <f>'JULIO   2014'!#REF!/'Datos Mes'!$B$27</f>
        <v>#REF!</v>
      </c>
      <c r="N70" s="142" t="e">
        <f>'JULIO   2014'!#REF!/'JULIO   2014'!#REF!</f>
        <v>#REF!</v>
      </c>
      <c r="O70" s="142" t="e">
        <f>'JULIO   2014'!#REF!</f>
        <v>#REF!</v>
      </c>
      <c r="P70" s="142" t="e">
        <f>'JULIO   2014'!#REF!</f>
        <v>#REF!</v>
      </c>
      <c r="Q70" s="142" t="e">
        <f>'JULIO   2014'!#REF!</f>
        <v>#REF!</v>
      </c>
      <c r="R70" s="142" t="e">
        <f>'JULIO   2014'!#REF!</f>
        <v>#REF!</v>
      </c>
      <c r="S70" s="142" t="e">
        <f>'JULIO   2014'!#REF!</f>
        <v>#REF!</v>
      </c>
    </row>
    <row r="71" spans="1:19">
      <c r="A71" t="e">
        <f>'JULIO   2014'!#REF!+'Datos Mes'!$B$1*1000</f>
        <v>#REF!</v>
      </c>
      <c r="B71" s="142" t="e">
        <f>'JULIO   2014'!#REF!</f>
        <v>#REF!</v>
      </c>
      <c r="C71" s="6" t="e">
        <f>'JULIO   2014'!#REF!</f>
        <v>#REF!</v>
      </c>
      <c r="D71" s="6" t="e">
        <f>'JULIO   2014'!#REF!</f>
        <v>#REF!</v>
      </c>
      <c r="E71" s="6" t="e">
        <f>'JULIO   2014'!#REF!</f>
        <v>#REF!</v>
      </c>
      <c r="F71" s="6" t="e">
        <f>'JULIO   2014'!#REF!</f>
        <v>#REF!</v>
      </c>
      <c r="G71" s="6" t="e">
        <f>'JULIO   2014'!#REF!</f>
        <v>#REF!</v>
      </c>
      <c r="H71" s="142" t="e">
        <f>'JULIO   2014'!#REF!</f>
        <v>#REF!</v>
      </c>
      <c r="I71" s="142" t="e">
        <f>'JULIO   2014'!#REF!</f>
        <v>#REF!</v>
      </c>
      <c r="J71" s="142" t="e">
        <f>'JULIO   2014'!#REF!</f>
        <v>#REF!</v>
      </c>
      <c r="K71" s="6">
        <f>'Datos Mes'!$B$25</f>
        <v>31</v>
      </c>
      <c r="L71" s="6">
        <f>'Datos Mes'!$B$26</f>
        <v>220</v>
      </c>
      <c r="M71" t="e">
        <f>'JULIO   2014'!#REF!/'Datos Mes'!$B$27</f>
        <v>#REF!</v>
      </c>
      <c r="N71" s="142" t="e">
        <f>'JULIO   2014'!#REF!/'JULIO   2014'!#REF!</f>
        <v>#REF!</v>
      </c>
      <c r="O71" s="142" t="e">
        <f>'JULIO   2014'!#REF!</f>
        <v>#REF!</v>
      </c>
      <c r="P71" s="142" t="e">
        <f>'JULIO   2014'!#REF!</f>
        <v>#REF!</v>
      </c>
      <c r="Q71" s="142" t="e">
        <f>'JULIO   2014'!#REF!</f>
        <v>#REF!</v>
      </c>
      <c r="R71" s="142" t="e">
        <f>'JULIO   2014'!#REF!</f>
        <v>#REF!</v>
      </c>
      <c r="S71" s="142" t="e">
        <f>'JULIO   2014'!#REF!</f>
        <v>#REF!</v>
      </c>
    </row>
    <row r="72" spans="1:19">
      <c r="A72" t="e">
        <f>'JULIO   2014'!#REF!+'Datos Mes'!$B$1*1000</f>
        <v>#REF!</v>
      </c>
      <c r="B72" s="142" t="e">
        <f>'JULIO   2014'!#REF!</f>
        <v>#REF!</v>
      </c>
      <c r="C72" s="6" t="e">
        <f>'JULIO   2014'!#REF!</f>
        <v>#REF!</v>
      </c>
      <c r="D72" s="6" t="e">
        <f>'JULIO   2014'!#REF!</f>
        <v>#REF!</v>
      </c>
      <c r="E72" s="6" t="e">
        <f>'JULIO   2014'!#REF!</f>
        <v>#REF!</v>
      </c>
      <c r="F72" s="6" t="e">
        <f>'JULIO   2014'!#REF!</f>
        <v>#REF!</v>
      </c>
      <c r="G72" s="6" t="e">
        <f>'JULIO   2014'!#REF!</f>
        <v>#REF!</v>
      </c>
      <c r="H72" s="142" t="e">
        <f>'JULIO   2014'!#REF!</f>
        <v>#REF!</v>
      </c>
      <c r="I72" s="142" t="e">
        <f>'JULIO   2014'!#REF!</f>
        <v>#REF!</v>
      </c>
      <c r="J72" s="142" t="e">
        <f>'JULIO   2014'!#REF!</f>
        <v>#REF!</v>
      </c>
      <c r="K72" s="6">
        <f>'Datos Mes'!$B$25</f>
        <v>31</v>
      </c>
      <c r="L72" s="6">
        <f>'Datos Mes'!$B$26</f>
        <v>220</v>
      </c>
      <c r="M72" t="e">
        <f>'JULIO   2014'!#REF!/'Datos Mes'!$B$27</f>
        <v>#REF!</v>
      </c>
      <c r="N72" s="142" t="e">
        <f>'JULIO   2014'!#REF!/'JULIO   2014'!#REF!</f>
        <v>#REF!</v>
      </c>
      <c r="O72" s="142" t="e">
        <f>'JULIO   2014'!#REF!</f>
        <v>#REF!</v>
      </c>
      <c r="P72" s="142" t="e">
        <f>'JULIO   2014'!#REF!</f>
        <v>#REF!</v>
      </c>
      <c r="Q72" s="142" t="e">
        <f>'JULIO   2014'!#REF!</f>
        <v>#REF!</v>
      </c>
      <c r="R72" s="142" t="e">
        <f>'JULIO   2014'!#REF!</f>
        <v>#REF!</v>
      </c>
      <c r="S72" s="142" t="e">
        <f>'JULIO   2014'!#REF!</f>
        <v>#REF!</v>
      </c>
    </row>
    <row r="73" spans="1:19">
      <c r="A73" t="e">
        <f>'JULIO   2014'!#REF!+'Datos Mes'!$B$1*1000</f>
        <v>#REF!</v>
      </c>
      <c r="B73" s="142" t="e">
        <f>'JULIO   2014'!#REF!</f>
        <v>#REF!</v>
      </c>
      <c r="C73" s="6" t="e">
        <f>'JULIO   2014'!#REF!</f>
        <v>#REF!</v>
      </c>
      <c r="D73" s="6" t="e">
        <f>'JULIO   2014'!#REF!</f>
        <v>#REF!</v>
      </c>
      <c r="E73" s="6" t="e">
        <f>'JULIO   2014'!#REF!</f>
        <v>#REF!</v>
      </c>
      <c r="F73" s="6" t="e">
        <f>'JULIO   2014'!#REF!</f>
        <v>#REF!</v>
      </c>
      <c r="G73" s="6" t="e">
        <f>'JULIO   2014'!#REF!</f>
        <v>#REF!</v>
      </c>
      <c r="H73" s="142" t="e">
        <f>'JULIO   2014'!#REF!</f>
        <v>#REF!</v>
      </c>
      <c r="I73" s="142" t="e">
        <f>'JULIO   2014'!#REF!</f>
        <v>#REF!</v>
      </c>
      <c r="J73" s="142" t="e">
        <f>'JULIO   2014'!#REF!</f>
        <v>#REF!</v>
      </c>
      <c r="K73" s="6">
        <f>'Datos Mes'!$B$25</f>
        <v>31</v>
      </c>
      <c r="L73" s="6">
        <f>'Datos Mes'!$B$26</f>
        <v>220</v>
      </c>
      <c r="M73" t="e">
        <f>'JULIO   2014'!#REF!/'Datos Mes'!$B$27</f>
        <v>#REF!</v>
      </c>
      <c r="N73" s="142" t="e">
        <f>'JULIO   2014'!#REF!/'JULIO   2014'!#REF!</f>
        <v>#REF!</v>
      </c>
      <c r="O73" s="142" t="e">
        <f>'JULIO   2014'!#REF!</f>
        <v>#REF!</v>
      </c>
      <c r="P73" s="142" t="e">
        <f>'JULIO   2014'!#REF!</f>
        <v>#REF!</v>
      </c>
      <c r="Q73" s="142" t="e">
        <f>'JULIO   2014'!#REF!</f>
        <v>#REF!</v>
      </c>
      <c r="R73" s="142" t="e">
        <f>'JULIO   2014'!#REF!</f>
        <v>#REF!</v>
      </c>
      <c r="S73" s="142" t="e">
        <f>'JULIO   2014'!#REF!</f>
        <v>#REF!</v>
      </c>
    </row>
    <row r="74" spans="1:19">
      <c r="A74" t="e">
        <f>'JULIO   2014'!#REF!+'Datos Mes'!$B$1*1000</f>
        <v>#REF!</v>
      </c>
      <c r="B74" s="142" t="e">
        <f>'JULIO   2014'!#REF!</f>
        <v>#REF!</v>
      </c>
      <c r="C74" s="6" t="e">
        <f>'JULIO   2014'!#REF!</f>
        <v>#REF!</v>
      </c>
      <c r="D74" s="6" t="e">
        <f>'JULIO   2014'!#REF!</f>
        <v>#REF!</v>
      </c>
      <c r="E74" s="6" t="e">
        <f>'JULIO   2014'!#REF!</f>
        <v>#REF!</v>
      </c>
      <c r="F74" s="6" t="e">
        <f>'JULIO   2014'!#REF!</f>
        <v>#REF!</v>
      </c>
      <c r="G74" s="6" t="e">
        <f>'JULIO   2014'!#REF!</f>
        <v>#REF!</v>
      </c>
      <c r="H74" s="142" t="e">
        <f>'JULIO   2014'!#REF!</f>
        <v>#REF!</v>
      </c>
      <c r="I74" s="142" t="e">
        <f>'JULIO   2014'!#REF!</f>
        <v>#REF!</v>
      </c>
      <c r="J74" s="142" t="e">
        <f>'JULIO   2014'!#REF!</f>
        <v>#REF!</v>
      </c>
      <c r="K74" s="6">
        <f>'Datos Mes'!$B$25</f>
        <v>31</v>
      </c>
      <c r="L74" s="6">
        <f>'Datos Mes'!$B$26</f>
        <v>220</v>
      </c>
      <c r="M74" t="e">
        <f>'JULIO   2014'!#REF!/'Datos Mes'!$B$27</f>
        <v>#REF!</v>
      </c>
      <c r="N74" s="142" t="e">
        <f>'JULIO   2014'!#REF!/'JULIO   2014'!#REF!</f>
        <v>#REF!</v>
      </c>
      <c r="O74" s="142" t="e">
        <f>'JULIO   2014'!#REF!</f>
        <v>#REF!</v>
      </c>
      <c r="P74" s="142" t="e">
        <f>'JULIO   2014'!#REF!</f>
        <v>#REF!</v>
      </c>
      <c r="Q74" s="142" t="e">
        <f>'JULIO   2014'!#REF!</f>
        <v>#REF!</v>
      </c>
      <c r="R74" s="142" t="e">
        <f>'JULIO   2014'!#REF!</f>
        <v>#REF!</v>
      </c>
      <c r="S74" s="142" t="e">
        <f>'JULIO   2014'!#REF!</f>
        <v>#REF!</v>
      </c>
    </row>
    <row r="75" spans="1:19">
      <c r="A75" t="e">
        <f>'JULIO   2014'!#REF!+'Datos Mes'!$B$1*1000</f>
        <v>#REF!</v>
      </c>
      <c r="B75" s="142" t="e">
        <f>'JULIO   2014'!#REF!</f>
        <v>#REF!</v>
      </c>
      <c r="C75" s="6" t="e">
        <f>'JULIO   2014'!#REF!</f>
        <v>#REF!</v>
      </c>
      <c r="D75" s="6" t="e">
        <f>'JULIO   2014'!#REF!</f>
        <v>#REF!</v>
      </c>
      <c r="E75" s="6" t="e">
        <f>'JULIO   2014'!#REF!</f>
        <v>#REF!</v>
      </c>
      <c r="F75" s="6" t="e">
        <f>'JULIO   2014'!#REF!</f>
        <v>#REF!</v>
      </c>
      <c r="G75" s="6" t="e">
        <f>'JULIO   2014'!#REF!</f>
        <v>#REF!</v>
      </c>
      <c r="H75" s="142" t="e">
        <f>'JULIO   2014'!#REF!</f>
        <v>#REF!</v>
      </c>
      <c r="I75" s="142" t="e">
        <f>'JULIO   2014'!#REF!</f>
        <v>#REF!</v>
      </c>
      <c r="J75" s="142" t="e">
        <f>'JULIO   2014'!#REF!</f>
        <v>#REF!</v>
      </c>
      <c r="K75" s="6">
        <f>'Datos Mes'!$B$25</f>
        <v>31</v>
      </c>
      <c r="L75" s="6">
        <f>'Datos Mes'!$B$26</f>
        <v>220</v>
      </c>
      <c r="M75" t="e">
        <f>'JULIO   2014'!#REF!/'Datos Mes'!$B$27</f>
        <v>#REF!</v>
      </c>
      <c r="N75" s="142" t="e">
        <f>'JULIO   2014'!#REF!/'JULIO   2014'!#REF!</f>
        <v>#REF!</v>
      </c>
      <c r="O75" s="142" t="e">
        <f>'JULIO   2014'!#REF!</f>
        <v>#REF!</v>
      </c>
      <c r="P75" s="142" t="e">
        <f>'JULIO   2014'!#REF!</f>
        <v>#REF!</v>
      </c>
      <c r="Q75" s="142" t="e">
        <f>'JULIO   2014'!#REF!</f>
        <v>#REF!</v>
      </c>
      <c r="R75" s="142" t="e">
        <f>'JULIO   2014'!#REF!</f>
        <v>#REF!</v>
      </c>
      <c r="S75" s="142" t="e">
        <f>'JULIO   2014'!#REF!</f>
        <v>#REF!</v>
      </c>
    </row>
    <row r="76" spans="1:19">
      <c r="A76" t="e">
        <f>'JULIO   2014'!#REF!+'Datos Mes'!$B$1*1000</f>
        <v>#REF!</v>
      </c>
      <c r="B76" s="142" t="e">
        <f>'JULIO   2014'!#REF!</f>
        <v>#REF!</v>
      </c>
      <c r="C76" s="6" t="e">
        <f>'JULIO   2014'!#REF!</f>
        <v>#REF!</v>
      </c>
      <c r="D76" s="6" t="e">
        <f>'JULIO   2014'!#REF!</f>
        <v>#REF!</v>
      </c>
      <c r="E76" s="6" t="e">
        <f>'JULIO   2014'!#REF!</f>
        <v>#REF!</v>
      </c>
      <c r="F76" s="6" t="e">
        <f>'JULIO   2014'!#REF!</f>
        <v>#REF!</v>
      </c>
      <c r="G76" s="6" t="e">
        <f>'JULIO   2014'!#REF!</f>
        <v>#REF!</v>
      </c>
      <c r="H76" s="142" t="e">
        <f>'JULIO   2014'!#REF!</f>
        <v>#REF!</v>
      </c>
      <c r="I76" s="142" t="e">
        <f>'JULIO   2014'!#REF!</f>
        <v>#REF!</v>
      </c>
      <c r="J76" s="142" t="e">
        <f>'JULIO   2014'!#REF!</f>
        <v>#REF!</v>
      </c>
      <c r="K76" s="6">
        <f>'Datos Mes'!$B$25</f>
        <v>31</v>
      </c>
      <c r="L76" s="6">
        <f>'Datos Mes'!$B$26</f>
        <v>220</v>
      </c>
      <c r="M76" t="e">
        <f>'JULIO   2014'!#REF!/'Datos Mes'!$B$27</f>
        <v>#REF!</v>
      </c>
      <c r="N76" s="142" t="e">
        <f>'JULIO   2014'!#REF!/'JULIO   2014'!#REF!</f>
        <v>#REF!</v>
      </c>
      <c r="O76" s="142" t="e">
        <f>'JULIO   2014'!#REF!</f>
        <v>#REF!</v>
      </c>
      <c r="P76" s="142" t="e">
        <f>'JULIO   2014'!#REF!</f>
        <v>#REF!</v>
      </c>
      <c r="Q76" s="142" t="e">
        <f>'JULIO   2014'!#REF!</f>
        <v>#REF!</v>
      </c>
      <c r="R76" s="142" t="e">
        <f>'JULIO   2014'!#REF!</f>
        <v>#REF!</v>
      </c>
      <c r="S76" s="142" t="e">
        <f>'JULIO   2014'!#REF!</f>
        <v>#REF!</v>
      </c>
    </row>
    <row r="77" spans="1:19">
      <c r="A77">
        <v>100000</v>
      </c>
    </row>
  </sheetData>
  <dataValidations count="1">
    <dataValidation type="list" allowBlank="1" showInputMessage="1" showErrorMessage="1" sqref="A3">
      <formula1>"ANT,LIQ"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H260"/>
  <sheetViews>
    <sheetView topLeftCell="A208" workbookViewId="0">
      <pane xSplit="6" topLeftCell="Y1" activePane="topRight" state="frozen"/>
      <selection activeCell="A94" sqref="A94"/>
      <selection pane="topRight" activeCell="AD224" sqref="AD224"/>
    </sheetView>
  </sheetViews>
  <sheetFormatPr baseColWidth="10" defaultColWidth="11.28515625" defaultRowHeight="12"/>
  <cols>
    <col min="1" max="1" width="11.28515625" style="43" customWidth="1"/>
    <col min="2" max="2" width="5.140625" style="43" customWidth="1"/>
    <col min="3" max="3" width="22" style="43" customWidth="1"/>
    <col min="4" max="4" width="7.5703125" style="43" customWidth="1"/>
    <col min="5" max="5" width="7.42578125" style="107" customWidth="1"/>
    <col min="6" max="6" width="22" style="107" customWidth="1"/>
    <col min="7" max="7" width="8.140625" style="43" customWidth="1"/>
    <col min="8" max="8" width="7.7109375" style="43" customWidth="1"/>
    <col min="9" max="9" width="8.140625" style="43" customWidth="1"/>
    <col min="10" max="10" width="8.42578125" style="43" customWidth="1"/>
    <col min="11" max="11" width="8.5703125" style="43" customWidth="1"/>
    <col min="12" max="12" width="7.7109375" style="43" customWidth="1"/>
    <col min="13" max="13" width="7.42578125" style="43" customWidth="1"/>
    <col min="14" max="14" width="8.5703125" style="43" customWidth="1"/>
    <col min="15" max="15" width="8.28515625" style="43" customWidth="1"/>
    <col min="16" max="16" width="11.28515625" style="43"/>
    <col min="17" max="17" width="11.28515625" style="45"/>
    <col min="18" max="19" width="11.28515625" style="43"/>
    <col min="20" max="20" width="11.28515625" style="162"/>
    <col min="21" max="16384" width="11.28515625" style="43"/>
  </cols>
  <sheetData>
    <row r="2" spans="1:33" s="44" customFormat="1">
      <c r="B2" s="44" t="s">
        <v>11</v>
      </c>
      <c r="C2" s="44" t="s">
        <v>0</v>
      </c>
      <c r="D2" s="44" t="s">
        <v>122</v>
      </c>
      <c r="E2" s="109" t="s">
        <v>123</v>
      </c>
      <c r="F2" s="109"/>
      <c r="G2" s="44" t="s">
        <v>124</v>
      </c>
      <c r="H2" s="44" t="s">
        <v>125</v>
      </c>
      <c r="I2" s="44" t="s">
        <v>126</v>
      </c>
      <c r="J2" s="44" t="s">
        <v>127</v>
      </c>
      <c r="K2" s="89" t="s">
        <v>130</v>
      </c>
      <c r="L2" s="44" t="s">
        <v>131</v>
      </c>
      <c r="M2" s="44" t="s">
        <v>142</v>
      </c>
      <c r="N2" s="44" t="s">
        <v>143</v>
      </c>
      <c r="O2" s="44" t="s">
        <v>144</v>
      </c>
      <c r="P2" s="122" t="s">
        <v>163</v>
      </c>
      <c r="Q2" s="126" t="s">
        <v>168</v>
      </c>
      <c r="R2" s="44" t="s">
        <v>169</v>
      </c>
      <c r="S2" s="44" t="s">
        <v>124</v>
      </c>
      <c r="T2" s="131" t="s">
        <v>125</v>
      </c>
      <c r="U2" s="44" t="s">
        <v>126</v>
      </c>
      <c r="V2" s="44" t="s">
        <v>127</v>
      </c>
      <c r="W2" s="44" t="s">
        <v>337</v>
      </c>
      <c r="X2" s="44" t="s">
        <v>338</v>
      </c>
      <c r="Y2" s="122" t="s">
        <v>142</v>
      </c>
      <c r="Z2" s="44" t="s">
        <v>143</v>
      </c>
      <c r="AA2" s="44" t="s">
        <v>144</v>
      </c>
      <c r="AB2" s="44" t="s">
        <v>163</v>
      </c>
      <c r="AC2" s="44" t="s">
        <v>356</v>
      </c>
      <c r="AD2" s="44" t="s">
        <v>357</v>
      </c>
      <c r="AE2" s="44" t="s">
        <v>124</v>
      </c>
      <c r="AF2" s="44" t="s">
        <v>361</v>
      </c>
      <c r="AG2" s="44" t="s">
        <v>362</v>
      </c>
    </row>
    <row r="3" spans="1:33" s="90" customFormat="1" ht="22.5" customHeight="1">
      <c r="B3" s="90">
        <v>401</v>
      </c>
      <c r="C3" s="90" t="s">
        <v>121</v>
      </c>
      <c r="D3" s="90">
        <v>120000</v>
      </c>
      <c r="E3" s="107">
        <v>4</v>
      </c>
      <c r="F3" s="107" t="s">
        <v>315</v>
      </c>
      <c r="G3" s="91">
        <v>30000</v>
      </c>
      <c r="H3" s="91">
        <v>30000</v>
      </c>
      <c r="I3" s="91">
        <v>30000</v>
      </c>
      <c r="J3" s="91">
        <v>30000</v>
      </c>
      <c r="P3" s="91"/>
      <c r="Q3" s="92"/>
      <c r="T3" s="159"/>
    </row>
    <row r="4" spans="1:33" s="90" customFormat="1">
      <c r="D4" s="93"/>
      <c r="E4" s="109"/>
      <c r="F4" s="109"/>
      <c r="G4" s="94">
        <f>G3/29</f>
        <v>1034.4827586206898</v>
      </c>
      <c r="H4" s="94">
        <f>H3/29</f>
        <v>1034.4827586206898</v>
      </c>
      <c r="I4" s="94">
        <f>I3/30</f>
        <v>1000</v>
      </c>
      <c r="J4" s="94">
        <f>J3/30</f>
        <v>1000</v>
      </c>
      <c r="K4" s="95"/>
      <c r="L4" s="95"/>
      <c r="M4" s="95"/>
      <c r="N4" s="95"/>
      <c r="O4" s="95"/>
      <c r="P4" s="127"/>
      <c r="Q4" s="96"/>
      <c r="R4" s="95"/>
      <c r="S4" s="95"/>
      <c r="T4" s="164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</row>
    <row r="5" spans="1:33" s="90" customFormat="1">
      <c r="A5" s="98"/>
      <c r="B5" s="99"/>
      <c r="C5" s="99"/>
      <c r="D5" s="100"/>
      <c r="E5" s="111"/>
      <c r="F5" s="111"/>
      <c r="G5" s="94">
        <f>13500-G4</f>
        <v>12465.51724137931</v>
      </c>
      <c r="H5" s="94">
        <f>18251-H4</f>
        <v>17216.517241379312</v>
      </c>
      <c r="I5" s="94">
        <f>18251-I4</f>
        <v>17251</v>
      </c>
      <c r="J5" s="94">
        <f>18251-J4</f>
        <v>17251</v>
      </c>
      <c r="N5" s="100"/>
      <c r="O5" s="92"/>
      <c r="P5" s="91"/>
      <c r="Q5" s="92"/>
      <c r="T5" s="159"/>
      <c r="Y5" s="159"/>
    </row>
    <row r="6" spans="1:33" s="90" customFormat="1">
      <c r="A6" s="98"/>
      <c r="B6" s="99"/>
      <c r="C6" s="99"/>
      <c r="D6" s="100"/>
      <c r="E6" s="111"/>
      <c r="F6" s="111"/>
      <c r="G6" s="100"/>
      <c r="H6" s="100"/>
      <c r="I6" s="100"/>
      <c r="J6" s="100"/>
      <c r="O6" s="92"/>
      <c r="P6" s="91"/>
      <c r="Q6" s="92"/>
      <c r="T6" s="159"/>
      <c r="Y6" s="159"/>
    </row>
    <row r="7" spans="1:33" s="90" customFormat="1">
      <c r="B7" s="90">
        <v>9</v>
      </c>
      <c r="C7" s="90" t="s">
        <v>128</v>
      </c>
      <c r="D7" s="100">
        <v>180000</v>
      </c>
      <c r="E7" s="111">
        <v>4</v>
      </c>
      <c r="F7" s="111" t="s">
        <v>315</v>
      </c>
      <c r="G7" s="101"/>
      <c r="H7" s="91"/>
      <c r="I7" s="91">
        <v>45000</v>
      </c>
      <c r="J7" s="91">
        <v>45000</v>
      </c>
      <c r="K7" s="91">
        <v>45000</v>
      </c>
      <c r="L7" s="91">
        <v>45000</v>
      </c>
      <c r="O7" s="92"/>
      <c r="P7" s="91"/>
      <c r="Q7" s="92"/>
      <c r="T7" s="159"/>
      <c r="U7" s="92"/>
      <c r="Y7" s="159"/>
    </row>
    <row r="8" spans="1:33" s="90" customFormat="1">
      <c r="D8" s="100"/>
      <c r="E8" s="111"/>
      <c r="F8" s="111"/>
      <c r="G8" s="101"/>
      <c r="H8" s="94"/>
      <c r="I8" s="94">
        <f>I7/29</f>
        <v>1551.7241379310344</v>
      </c>
      <c r="J8" s="94">
        <f>J7/30</f>
        <v>1500</v>
      </c>
      <c r="K8" s="94">
        <f>K7/29</f>
        <v>1551.7241379310344</v>
      </c>
      <c r="L8" s="94">
        <f>L7/28</f>
        <v>1607.1428571428571</v>
      </c>
      <c r="O8" s="102"/>
      <c r="P8" s="124"/>
      <c r="Q8" s="102"/>
      <c r="S8" s="103"/>
      <c r="T8" s="165"/>
      <c r="U8" s="102"/>
      <c r="Y8" s="159"/>
    </row>
    <row r="9" spans="1:33" s="90" customFormat="1">
      <c r="D9" s="100"/>
      <c r="E9" s="111"/>
      <c r="F9" s="111"/>
      <c r="G9" s="101"/>
      <c r="H9" s="94"/>
      <c r="I9" s="94">
        <f>11000-I8</f>
        <v>9448.2758620689656</v>
      </c>
      <c r="J9" s="94">
        <f>12000-J8</f>
        <v>10500</v>
      </c>
      <c r="K9" s="94">
        <f>12000-K8</f>
        <v>10448.275862068966</v>
      </c>
      <c r="L9" s="94">
        <f>12000-L8</f>
        <v>10392.857142857143</v>
      </c>
      <c r="O9" s="102"/>
      <c r="P9" s="124"/>
      <c r="Q9" s="102"/>
      <c r="S9" s="103"/>
      <c r="T9" s="165"/>
      <c r="U9" s="102"/>
      <c r="Y9" s="159"/>
    </row>
    <row r="10" spans="1:33" s="90" customFormat="1">
      <c r="D10" s="100"/>
      <c r="E10" s="111"/>
      <c r="F10" s="111"/>
      <c r="G10" s="101"/>
      <c r="H10" s="100"/>
      <c r="I10" s="100"/>
      <c r="J10" s="100"/>
      <c r="K10" s="91"/>
      <c r="L10" s="91"/>
      <c r="O10" s="102"/>
      <c r="P10" s="124"/>
      <c r="Q10" s="102"/>
      <c r="S10" s="103"/>
      <c r="T10" s="165"/>
      <c r="U10" s="102"/>
      <c r="Y10" s="159"/>
    </row>
    <row r="11" spans="1:33" s="90" customFormat="1">
      <c r="B11" s="90">
        <v>403</v>
      </c>
      <c r="C11" s="90" t="s">
        <v>129</v>
      </c>
      <c r="D11" s="100">
        <v>160000</v>
      </c>
      <c r="E11" s="111">
        <v>4</v>
      </c>
      <c r="F11" s="111" t="s">
        <v>315</v>
      </c>
      <c r="G11" s="100"/>
      <c r="H11" s="91">
        <v>40000</v>
      </c>
      <c r="I11" s="91">
        <v>40000</v>
      </c>
      <c r="J11" s="91">
        <v>40000</v>
      </c>
      <c r="K11" s="91">
        <v>40000</v>
      </c>
      <c r="L11" s="91"/>
      <c r="P11" s="91"/>
      <c r="Q11" s="92"/>
      <c r="T11" s="159"/>
      <c r="Y11" s="159"/>
    </row>
    <row r="12" spans="1:33" s="90" customFormat="1">
      <c r="D12" s="100"/>
      <c r="E12" s="111"/>
      <c r="F12" s="111"/>
      <c r="G12" s="103"/>
      <c r="H12" s="94">
        <f>H11/29</f>
        <v>1379.3103448275863</v>
      </c>
      <c r="I12" s="94">
        <f>I11/30</f>
        <v>1333.3333333333333</v>
      </c>
      <c r="J12" s="94">
        <f>J11/31</f>
        <v>1290.3225806451612</v>
      </c>
      <c r="K12" s="94">
        <f>K11/30</f>
        <v>1333.3333333333333</v>
      </c>
      <c r="L12" s="91"/>
      <c r="P12" s="91"/>
      <c r="Q12" s="92"/>
      <c r="T12" s="159"/>
      <c r="Y12" s="159"/>
    </row>
    <row r="13" spans="1:33" s="90" customFormat="1">
      <c r="D13" s="100"/>
      <c r="E13" s="111"/>
      <c r="F13" s="111"/>
      <c r="H13" s="94">
        <f>13500-H12</f>
        <v>12120.689655172413</v>
      </c>
      <c r="I13" s="94">
        <f>13500-I12</f>
        <v>12166.666666666666</v>
      </c>
      <c r="J13" s="94">
        <f>15000-J12</f>
        <v>13709.677419354839</v>
      </c>
      <c r="K13" s="94">
        <f>17000-K12</f>
        <v>15666.666666666666</v>
      </c>
      <c r="L13" s="105"/>
      <c r="M13" s="104"/>
      <c r="N13" s="104"/>
      <c r="O13" s="104"/>
      <c r="P13" s="105"/>
      <c r="Q13" s="92"/>
      <c r="T13" s="159"/>
      <c r="Y13" s="159"/>
    </row>
    <row r="14" spans="1:33" s="90" customFormat="1">
      <c r="E14" s="107"/>
      <c r="F14" s="107"/>
      <c r="G14" s="103"/>
      <c r="H14" s="103"/>
      <c r="I14" s="103"/>
      <c r="J14" s="105"/>
      <c r="K14" s="105"/>
      <c r="L14" s="105"/>
      <c r="M14" s="102"/>
      <c r="N14" s="102"/>
      <c r="O14" s="102"/>
      <c r="P14" s="124"/>
      <c r="Q14" s="92"/>
      <c r="T14" s="159"/>
      <c r="Y14" s="159"/>
    </row>
    <row r="15" spans="1:33" s="90" customFormat="1">
      <c r="B15" s="90">
        <v>405</v>
      </c>
      <c r="C15" s="90" t="s">
        <v>132</v>
      </c>
      <c r="D15" s="90">
        <v>180000</v>
      </c>
      <c r="E15" s="107">
        <v>3</v>
      </c>
      <c r="F15" s="111" t="s">
        <v>315</v>
      </c>
      <c r="H15" s="91">
        <v>60000</v>
      </c>
      <c r="I15" s="91">
        <v>60000</v>
      </c>
      <c r="J15" s="91">
        <v>60000</v>
      </c>
      <c r="K15" s="105"/>
      <c r="L15" s="105"/>
      <c r="M15" s="102"/>
      <c r="N15" s="102"/>
      <c r="O15" s="102"/>
      <c r="P15" s="124"/>
      <c r="Q15" s="102"/>
      <c r="T15" s="159"/>
      <c r="Y15" s="159"/>
    </row>
    <row r="16" spans="1:33" s="90" customFormat="1">
      <c r="E16" s="107"/>
      <c r="F16" s="107"/>
      <c r="H16" s="94">
        <f>H15/31</f>
        <v>1935.483870967742</v>
      </c>
      <c r="I16" s="94">
        <f>I15/28</f>
        <v>2142.8571428571427</v>
      </c>
      <c r="J16" s="94">
        <f>J15/31</f>
        <v>1935.483870967742</v>
      </c>
      <c r="K16" s="105"/>
      <c r="L16" s="105"/>
      <c r="M16" s="103"/>
      <c r="N16" s="103"/>
      <c r="O16" s="103"/>
      <c r="P16" s="124"/>
      <c r="Q16" s="92"/>
      <c r="T16" s="159"/>
      <c r="Y16" s="159"/>
    </row>
    <row r="17" spans="2:25" s="90" customFormat="1">
      <c r="E17" s="107"/>
      <c r="F17" s="107"/>
      <c r="H17" s="94">
        <f>13500-H16</f>
        <v>11564.516129032258</v>
      </c>
      <c r="I17" s="94">
        <f>13500-I16</f>
        <v>11357.142857142857</v>
      </c>
      <c r="J17" s="94">
        <f>15000-J16</f>
        <v>13064.516129032258</v>
      </c>
      <c r="K17" s="91"/>
      <c r="L17" s="91"/>
      <c r="M17" s="104"/>
      <c r="N17" s="104"/>
      <c r="O17" s="104"/>
      <c r="P17" s="91"/>
      <c r="Q17" s="92"/>
      <c r="T17" s="159"/>
      <c r="Y17" s="159"/>
    </row>
    <row r="18" spans="2:25" s="90" customFormat="1">
      <c r="E18" s="107"/>
      <c r="F18" s="107"/>
      <c r="K18" s="91"/>
      <c r="L18" s="91"/>
      <c r="M18" s="102"/>
      <c r="N18" s="102"/>
      <c r="O18" s="102"/>
      <c r="P18" s="91"/>
      <c r="Q18" s="92"/>
      <c r="T18" s="159"/>
      <c r="Y18" s="159"/>
    </row>
    <row r="19" spans="2:25" s="90" customFormat="1">
      <c r="B19" s="90">
        <v>600</v>
      </c>
      <c r="C19" s="90" t="s">
        <v>135</v>
      </c>
      <c r="D19" s="90">
        <v>150000</v>
      </c>
      <c r="E19" s="107">
        <v>3</v>
      </c>
      <c r="F19" s="111" t="s">
        <v>315</v>
      </c>
      <c r="I19" s="91">
        <v>50000</v>
      </c>
      <c r="J19" s="91">
        <v>50000</v>
      </c>
      <c r="K19" s="91">
        <v>50000</v>
      </c>
      <c r="L19" s="91"/>
      <c r="M19" s="102"/>
      <c r="N19" s="102"/>
      <c r="O19" s="102"/>
      <c r="P19" s="91"/>
      <c r="Q19" s="92"/>
      <c r="T19" s="159"/>
      <c r="Y19" s="159"/>
    </row>
    <row r="20" spans="2:25" s="90" customFormat="1">
      <c r="E20" s="107"/>
      <c r="F20" s="107"/>
      <c r="I20" s="94">
        <f>I19/30</f>
        <v>1666.6666666666667</v>
      </c>
      <c r="J20" s="94">
        <f>J19/31</f>
        <v>1612.9032258064517</v>
      </c>
      <c r="K20" s="94">
        <f>K19/29</f>
        <v>1724.1379310344828</v>
      </c>
      <c r="L20" s="91"/>
      <c r="M20" s="92"/>
      <c r="P20" s="91"/>
      <c r="Q20" s="92"/>
      <c r="T20" s="159"/>
      <c r="Y20" s="159"/>
    </row>
    <row r="21" spans="2:25" s="90" customFormat="1">
      <c r="E21" s="107"/>
      <c r="F21" s="107"/>
      <c r="I21" s="94">
        <f>15000-I20</f>
        <v>13333.333333333334</v>
      </c>
      <c r="J21" s="94">
        <f>15000-J20</f>
        <v>13387.096774193549</v>
      </c>
      <c r="K21" s="94">
        <f>18000-K20</f>
        <v>16275.862068965518</v>
      </c>
      <c r="L21" s="91"/>
      <c r="N21" s="92"/>
      <c r="O21" s="92"/>
      <c r="P21" s="91"/>
      <c r="Q21" s="92"/>
      <c r="T21" s="159"/>
      <c r="Y21" s="159"/>
    </row>
    <row r="22" spans="2:25" s="90" customFormat="1">
      <c r="E22" s="107"/>
      <c r="F22" s="107"/>
      <c r="K22" s="91"/>
      <c r="L22" s="91"/>
      <c r="N22" s="92"/>
      <c r="O22" s="92"/>
      <c r="P22" s="91"/>
      <c r="Q22" s="92"/>
      <c r="T22" s="159"/>
      <c r="Y22" s="159"/>
    </row>
    <row r="23" spans="2:25" s="90" customFormat="1">
      <c r="B23" s="90">
        <v>21</v>
      </c>
      <c r="C23" s="90" t="s">
        <v>136</v>
      </c>
      <c r="D23" s="90">
        <v>120000</v>
      </c>
      <c r="E23" s="107">
        <v>2</v>
      </c>
      <c r="F23" s="111" t="s">
        <v>315</v>
      </c>
      <c r="K23" s="91">
        <v>60000</v>
      </c>
      <c r="L23" s="91">
        <v>60000</v>
      </c>
      <c r="N23" s="92"/>
      <c r="O23" s="102"/>
      <c r="P23" s="91"/>
      <c r="Q23" s="92"/>
      <c r="T23" s="159"/>
      <c r="Y23" s="159"/>
    </row>
    <row r="24" spans="2:25" s="90" customFormat="1">
      <c r="E24" s="107"/>
      <c r="F24" s="107"/>
      <c r="J24" s="100"/>
      <c r="K24" s="94">
        <f>K23/29</f>
        <v>2068.9655172413795</v>
      </c>
      <c r="L24" s="94">
        <f>L23/31</f>
        <v>1935.483870967742</v>
      </c>
      <c r="P24" s="91"/>
      <c r="Q24" s="92"/>
      <c r="T24" s="159"/>
      <c r="Y24" s="159"/>
    </row>
    <row r="25" spans="2:25" s="90" customFormat="1">
      <c r="E25" s="107"/>
      <c r="F25" s="107"/>
      <c r="J25" s="100"/>
      <c r="K25" s="94">
        <f>10000-K24</f>
        <v>7931.0344827586205</v>
      </c>
      <c r="L25" s="94">
        <f>10000-L24</f>
        <v>8064.5161290322576</v>
      </c>
      <c r="O25" s="92"/>
      <c r="P25" s="91"/>
      <c r="Q25" s="92"/>
      <c r="R25" s="92"/>
      <c r="T25" s="159"/>
      <c r="Y25" s="159"/>
    </row>
    <row r="26" spans="2:25" s="90" customFormat="1">
      <c r="E26" s="107"/>
      <c r="F26" s="107"/>
      <c r="J26" s="100"/>
      <c r="K26" s="94"/>
      <c r="L26" s="100"/>
      <c r="O26" s="92"/>
      <c r="P26" s="91"/>
      <c r="Q26" s="92"/>
      <c r="R26" s="92"/>
      <c r="T26" s="159"/>
      <c r="Y26" s="159"/>
    </row>
    <row r="27" spans="2:25" s="90" customFormat="1">
      <c r="B27" s="90">
        <v>404</v>
      </c>
      <c r="C27" s="90" t="s">
        <v>137</v>
      </c>
      <c r="D27" s="90">
        <v>86000</v>
      </c>
      <c r="E27" s="107">
        <v>2</v>
      </c>
      <c r="F27" s="43" t="s">
        <v>314</v>
      </c>
      <c r="K27" s="91">
        <v>43000</v>
      </c>
      <c r="L27" s="91">
        <v>43000</v>
      </c>
      <c r="O27" s="102"/>
      <c r="P27" s="124"/>
      <c r="Q27" s="102"/>
      <c r="R27" s="102"/>
      <c r="T27" s="159"/>
      <c r="Y27" s="159"/>
    </row>
    <row r="28" spans="2:25" s="90" customFormat="1">
      <c r="C28" s="90" t="s">
        <v>138</v>
      </c>
      <c r="E28" s="107"/>
      <c r="F28" s="107"/>
      <c r="K28" s="94">
        <f>K27/29</f>
        <v>1482.7586206896551</v>
      </c>
      <c r="L28" s="94">
        <f>L27/31</f>
        <v>1387.0967741935483</v>
      </c>
      <c r="O28" s="102"/>
      <c r="P28" s="124"/>
      <c r="Q28" s="102"/>
      <c r="R28" s="102"/>
      <c r="T28" s="159"/>
      <c r="Y28" s="159"/>
    </row>
    <row r="29" spans="2:25" s="90" customFormat="1">
      <c r="E29" s="107"/>
      <c r="F29" s="107"/>
      <c r="K29" s="94">
        <f>18251-K28</f>
        <v>16768.241379310344</v>
      </c>
      <c r="L29" s="94">
        <f>18251-L28</f>
        <v>16863.903225806451</v>
      </c>
      <c r="P29" s="91"/>
      <c r="Q29" s="92"/>
      <c r="T29" s="159"/>
      <c r="Y29" s="159"/>
    </row>
    <row r="30" spans="2:25" s="90" customFormat="1">
      <c r="E30" s="107"/>
      <c r="F30" s="107"/>
      <c r="K30" s="91"/>
      <c r="L30" s="91"/>
      <c r="P30" s="91"/>
      <c r="Q30" s="92"/>
      <c r="R30" s="92"/>
      <c r="T30" s="159"/>
      <c r="Y30" s="159"/>
    </row>
    <row r="31" spans="2:25" s="90" customFormat="1">
      <c r="B31" s="90">
        <v>407</v>
      </c>
      <c r="C31" s="90" t="s">
        <v>139</v>
      </c>
      <c r="D31" s="90">
        <v>86000</v>
      </c>
      <c r="E31" s="107">
        <v>2</v>
      </c>
      <c r="F31" s="43" t="s">
        <v>314</v>
      </c>
      <c r="K31" s="91">
        <v>43000</v>
      </c>
      <c r="L31" s="91">
        <v>43000</v>
      </c>
      <c r="P31" s="124"/>
      <c r="Q31" s="102"/>
      <c r="R31" s="102"/>
      <c r="S31" s="103"/>
      <c r="T31" s="159"/>
      <c r="Y31" s="159"/>
    </row>
    <row r="32" spans="2:25" s="90" customFormat="1">
      <c r="C32" s="90" t="s">
        <v>138</v>
      </c>
      <c r="E32" s="107"/>
      <c r="F32" s="107"/>
      <c r="K32" s="94">
        <f>K31/30</f>
        <v>1433.3333333333333</v>
      </c>
      <c r="L32" s="94">
        <f>L31/31</f>
        <v>1387.0967741935483</v>
      </c>
      <c r="P32" s="124"/>
      <c r="Q32" s="102"/>
      <c r="R32" s="102"/>
      <c r="S32" s="103"/>
      <c r="T32" s="159"/>
      <c r="Y32" s="159"/>
    </row>
    <row r="33" spans="2:25" s="90" customFormat="1">
      <c r="E33" s="107"/>
      <c r="F33" s="107"/>
      <c r="K33" s="94">
        <f>18251-K32</f>
        <v>16817.666666666668</v>
      </c>
      <c r="L33" s="94">
        <f>18251-L32</f>
        <v>16863.903225806451</v>
      </c>
      <c r="P33" s="91"/>
      <c r="Q33" s="92"/>
      <c r="T33" s="159"/>
      <c r="Y33" s="159"/>
    </row>
    <row r="34" spans="2:25" s="90" customFormat="1">
      <c r="E34" s="107"/>
      <c r="F34" s="107"/>
      <c r="P34" s="91"/>
      <c r="Q34" s="92"/>
      <c r="R34" s="92"/>
      <c r="T34" s="159"/>
      <c r="Y34" s="159"/>
    </row>
    <row r="35" spans="2:25" s="90" customFormat="1">
      <c r="B35" s="90">
        <v>913</v>
      </c>
      <c r="C35" s="90" t="s">
        <v>141</v>
      </c>
      <c r="D35" s="90">
        <v>240000</v>
      </c>
      <c r="E35" s="107">
        <v>4</v>
      </c>
      <c r="F35" s="111" t="s">
        <v>315</v>
      </c>
      <c r="L35" s="91">
        <v>60000</v>
      </c>
      <c r="M35" s="120">
        <v>60000</v>
      </c>
      <c r="N35" s="120">
        <v>60000</v>
      </c>
      <c r="O35" s="91">
        <v>60000</v>
      </c>
      <c r="P35" s="91">
        <v>60000</v>
      </c>
      <c r="Q35" s="129">
        <v>60000</v>
      </c>
      <c r="R35" s="102"/>
      <c r="S35" s="103"/>
      <c r="T35" s="159"/>
      <c r="Y35" s="159"/>
    </row>
    <row r="36" spans="2:25" s="90" customFormat="1">
      <c r="E36" s="107"/>
      <c r="F36" s="107"/>
      <c r="K36" s="100"/>
      <c r="L36" s="94">
        <f>L35/31</f>
        <v>1935.483870967742</v>
      </c>
      <c r="M36" s="121">
        <f>M35/30</f>
        <v>2000</v>
      </c>
      <c r="N36" s="121">
        <f>N35/30</f>
        <v>2000</v>
      </c>
      <c r="O36" s="94">
        <f>O35/30</f>
        <v>2000</v>
      </c>
      <c r="P36" s="94">
        <f>P35/30</f>
        <v>2000</v>
      </c>
      <c r="Q36" s="130">
        <f>Q35/30</f>
        <v>2000</v>
      </c>
      <c r="R36" s="102"/>
      <c r="S36" s="103"/>
      <c r="T36" s="159"/>
      <c r="Y36" s="159"/>
    </row>
    <row r="37" spans="2:25" s="90" customFormat="1">
      <c r="E37" s="107"/>
      <c r="F37" s="107"/>
      <c r="K37" s="100"/>
      <c r="L37" s="94">
        <f>14500-L36</f>
        <v>12564.516129032258</v>
      </c>
      <c r="M37" s="121">
        <f>14500-M36</f>
        <v>12500</v>
      </c>
      <c r="N37" s="121">
        <f>14500-N36</f>
        <v>12500</v>
      </c>
      <c r="O37" s="94">
        <f>14500-O36</f>
        <v>12500</v>
      </c>
      <c r="P37" s="94">
        <f>15500-P36</f>
        <v>13500</v>
      </c>
      <c r="Q37" s="130">
        <f>15500-Q36</f>
        <v>13500</v>
      </c>
      <c r="T37" s="159"/>
      <c r="Y37" s="159"/>
    </row>
    <row r="38" spans="2:25" s="90" customFormat="1">
      <c r="E38" s="107"/>
      <c r="F38" s="107"/>
      <c r="P38" s="91"/>
      <c r="Q38" s="129"/>
      <c r="R38" s="92"/>
      <c r="T38" s="159"/>
      <c r="Y38" s="159"/>
    </row>
    <row r="39" spans="2:25" s="90" customFormat="1">
      <c r="B39" s="90">
        <v>17</v>
      </c>
      <c r="C39" s="90" t="s">
        <v>146</v>
      </c>
      <c r="D39" s="90">
        <v>180000</v>
      </c>
      <c r="E39" s="107">
        <v>3</v>
      </c>
      <c r="F39" s="111" t="s">
        <v>315</v>
      </c>
      <c r="L39" s="91">
        <v>60000</v>
      </c>
      <c r="M39" s="91">
        <v>60000</v>
      </c>
      <c r="N39" s="91">
        <v>60000</v>
      </c>
      <c r="O39" s="91" t="s">
        <v>164</v>
      </c>
      <c r="P39" s="124"/>
      <c r="Q39" s="102"/>
      <c r="R39" s="102"/>
      <c r="S39" s="103"/>
      <c r="T39" s="159"/>
      <c r="Y39" s="159"/>
    </row>
    <row r="40" spans="2:25" s="90" customFormat="1">
      <c r="E40" s="107"/>
      <c r="F40" s="107"/>
      <c r="L40" s="94">
        <f>L39/28</f>
        <v>2142.8571428571427</v>
      </c>
      <c r="M40" s="94">
        <f>M39/29</f>
        <v>2068.9655172413795</v>
      </c>
      <c r="N40" s="94">
        <f>N39/28</f>
        <v>2142.8571428571427</v>
      </c>
      <c r="O40" s="123"/>
      <c r="P40" s="124"/>
      <c r="Q40" s="102"/>
      <c r="R40" s="102"/>
      <c r="S40" s="103"/>
      <c r="T40" s="159"/>
      <c r="Y40" s="159"/>
    </row>
    <row r="41" spans="2:25" s="90" customFormat="1">
      <c r="E41" s="107"/>
      <c r="F41" s="107"/>
      <c r="L41" s="94">
        <f>9000-L40</f>
        <v>6857.1428571428569</v>
      </c>
      <c r="M41" s="94">
        <f>9500-M40</f>
        <v>7431.0344827586205</v>
      </c>
      <c r="N41" s="94">
        <f>9000-N40</f>
        <v>6857.1428571428569</v>
      </c>
      <c r="P41" s="91"/>
      <c r="Q41" s="92"/>
      <c r="T41" s="159"/>
      <c r="Y41" s="159"/>
    </row>
    <row r="42" spans="2:25" s="90" customFormat="1">
      <c r="E42" s="107"/>
      <c r="F42" s="107"/>
      <c r="L42" s="94"/>
      <c r="M42" s="100"/>
      <c r="N42" s="100"/>
      <c r="P42" s="91"/>
      <c r="Q42" s="92"/>
      <c r="T42" s="159"/>
      <c r="Y42" s="159"/>
    </row>
    <row r="43" spans="2:25" s="90" customFormat="1">
      <c r="B43" s="90">
        <v>8</v>
      </c>
      <c r="C43" s="90" t="s">
        <v>147</v>
      </c>
      <c r="D43" s="90">
        <v>120000</v>
      </c>
      <c r="E43" s="107">
        <v>3</v>
      </c>
      <c r="F43" s="111" t="s">
        <v>315</v>
      </c>
      <c r="M43" s="91">
        <v>40000</v>
      </c>
      <c r="N43" s="91">
        <v>40000</v>
      </c>
      <c r="O43" s="91">
        <v>40000</v>
      </c>
      <c r="P43" s="91"/>
      <c r="Q43" s="92"/>
      <c r="R43" s="92"/>
      <c r="T43" s="159"/>
      <c r="Y43" s="159"/>
    </row>
    <row r="44" spans="2:25" s="90" customFormat="1">
      <c r="E44" s="107"/>
      <c r="F44" s="107"/>
      <c r="M44" s="94">
        <f>M43/31</f>
        <v>1290.3225806451612</v>
      </c>
      <c r="N44" s="94">
        <f>N43/28</f>
        <v>1428.5714285714287</v>
      </c>
      <c r="O44" s="94">
        <f>O43/31</f>
        <v>1290.3225806451612</v>
      </c>
      <c r="P44" s="124"/>
      <c r="Q44" s="102"/>
      <c r="R44" s="102"/>
      <c r="S44" s="103"/>
      <c r="T44" s="159"/>
      <c r="Y44" s="159"/>
    </row>
    <row r="45" spans="2:25" s="90" customFormat="1">
      <c r="E45" s="107"/>
      <c r="F45" s="107"/>
      <c r="M45" s="94">
        <f>12000-M44</f>
        <v>10709.677419354839</v>
      </c>
      <c r="N45" s="94">
        <f>12000-N44</f>
        <v>10571.428571428571</v>
      </c>
      <c r="O45" s="94">
        <f>13500-O44</f>
        <v>12209.677419354839</v>
      </c>
      <c r="P45" s="124"/>
      <c r="Q45" s="102"/>
      <c r="R45" s="102"/>
      <c r="S45" s="103"/>
      <c r="T45" s="159"/>
      <c r="Y45" s="159"/>
    </row>
    <row r="46" spans="2:25" s="90" customFormat="1">
      <c r="E46" s="107"/>
      <c r="F46" s="107"/>
      <c r="N46" s="91"/>
      <c r="P46" s="124"/>
      <c r="Q46" s="102"/>
      <c r="R46" s="102"/>
      <c r="S46" s="103"/>
      <c r="T46" s="159"/>
      <c r="Y46" s="159"/>
    </row>
    <row r="47" spans="2:25">
      <c r="P47" s="79"/>
      <c r="Y47" s="162"/>
    </row>
    <row r="48" spans="2:25">
      <c r="B48" s="43">
        <v>9</v>
      </c>
      <c r="C48" s="43" t="s">
        <v>128</v>
      </c>
      <c r="D48" s="43">
        <v>180000</v>
      </c>
      <c r="E48" s="107">
        <v>4</v>
      </c>
      <c r="F48" s="111" t="s">
        <v>315</v>
      </c>
      <c r="M48" s="91">
        <v>45000</v>
      </c>
      <c r="N48" s="91">
        <v>45000</v>
      </c>
      <c r="O48" s="91">
        <v>45000</v>
      </c>
      <c r="P48" s="91">
        <v>45000</v>
      </c>
      <c r="Y48" s="162"/>
    </row>
    <row r="49" spans="2:25">
      <c r="M49" s="94">
        <f>M48/29</f>
        <v>1551.7241379310344</v>
      </c>
      <c r="N49" s="94">
        <f>N48/25</f>
        <v>1800</v>
      </c>
      <c r="O49" s="94">
        <f>O48/30</f>
        <v>1500</v>
      </c>
      <c r="P49" s="94">
        <f>P48/28</f>
        <v>1607.1428571428571</v>
      </c>
      <c r="Y49" s="162"/>
    </row>
    <row r="50" spans="2:25">
      <c r="M50" s="94">
        <f>12000-M49</f>
        <v>10448.275862068966</v>
      </c>
      <c r="N50" s="94">
        <f>12000-N49</f>
        <v>10200</v>
      </c>
      <c r="O50" s="94">
        <f>12000-O49</f>
        <v>10500</v>
      </c>
      <c r="P50" s="94">
        <f>12700-P49</f>
        <v>11092.857142857143</v>
      </c>
      <c r="R50" s="45"/>
      <c r="Y50" s="162"/>
    </row>
    <row r="51" spans="2:25">
      <c r="P51" s="128"/>
      <c r="Q51" s="46"/>
      <c r="R51" s="46"/>
      <c r="S51" s="47"/>
      <c r="Y51" s="162"/>
    </row>
    <row r="52" spans="2:25">
      <c r="B52" s="43">
        <v>13</v>
      </c>
      <c r="C52" s="43" t="s">
        <v>148</v>
      </c>
      <c r="D52" s="43">
        <v>120000</v>
      </c>
      <c r="E52" s="107">
        <v>3</v>
      </c>
      <c r="F52" s="111" t="s">
        <v>315</v>
      </c>
      <c r="M52" s="91">
        <v>40000</v>
      </c>
      <c r="N52" s="91">
        <v>40000</v>
      </c>
      <c r="O52" s="91">
        <v>40000</v>
      </c>
      <c r="P52" s="128"/>
      <c r="Q52" s="46"/>
      <c r="R52" s="46"/>
      <c r="S52" s="47"/>
      <c r="Y52" s="162"/>
    </row>
    <row r="53" spans="2:25">
      <c r="M53" s="94">
        <f>M52/30</f>
        <v>1333.3333333333333</v>
      </c>
      <c r="N53" s="94">
        <f>N52/27</f>
        <v>1481.4814814814815</v>
      </c>
      <c r="O53" s="94">
        <f>O52/26</f>
        <v>1538.4615384615386</v>
      </c>
      <c r="P53" s="128"/>
      <c r="Q53" s="46"/>
      <c r="R53" s="47"/>
      <c r="S53" s="47"/>
      <c r="Y53" s="162"/>
    </row>
    <row r="54" spans="2:25">
      <c r="M54" s="94">
        <f>10000-M53</f>
        <v>8666.6666666666661</v>
      </c>
      <c r="N54" s="94">
        <f>10000-N53</f>
        <v>8518.5185185185182</v>
      </c>
      <c r="O54" s="94">
        <f>10000-O53</f>
        <v>8461.538461538461</v>
      </c>
      <c r="P54" s="79"/>
      <c r="R54" s="45"/>
      <c r="Y54" s="162"/>
    </row>
    <row r="55" spans="2:25">
      <c r="P55" s="128"/>
      <c r="Q55" s="46"/>
      <c r="R55" s="46"/>
      <c r="S55" s="47"/>
      <c r="Y55" s="162"/>
    </row>
    <row r="56" spans="2:25">
      <c r="B56" s="43">
        <v>16</v>
      </c>
      <c r="C56" s="43" t="s">
        <v>149</v>
      </c>
      <c r="D56" s="43">
        <v>180000</v>
      </c>
      <c r="E56" s="107">
        <v>4</v>
      </c>
      <c r="F56" s="111" t="s">
        <v>315</v>
      </c>
      <c r="M56" s="91">
        <v>45000</v>
      </c>
      <c r="N56" s="91">
        <v>45000</v>
      </c>
      <c r="O56" s="91">
        <v>45000</v>
      </c>
      <c r="P56" s="91">
        <v>45000</v>
      </c>
      <c r="Q56" s="46"/>
      <c r="R56" s="46"/>
      <c r="S56" s="47"/>
      <c r="Y56" s="162"/>
    </row>
    <row r="57" spans="2:25">
      <c r="M57" s="94">
        <f>M56/31</f>
        <v>1451.6129032258063</v>
      </c>
      <c r="N57" s="94">
        <f>N56/27</f>
        <v>1666.6666666666667</v>
      </c>
      <c r="O57" s="94">
        <f>O56/31</f>
        <v>1451.6129032258063</v>
      </c>
      <c r="P57" s="94">
        <f>P56/30</f>
        <v>1500</v>
      </c>
      <c r="Y57" s="162"/>
    </row>
    <row r="58" spans="2:25">
      <c r="M58" s="94">
        <f>9500-M57</f>
        <v>8048.3870967741932</v>
      </c>
      <c r="N58" s="94">
        <f>9500-N57</f>
        <v>7833.333333333333</v>
      </c>
      <c r="O58" s="94">
        <f>9500-O57</f>
        <v>8048.3870967741932</v>
      </c>
      <c r="P58" s="94">
        <f>9500-P57</f>
        <v>8000</v>
      </c>
      <c r="Y58" s="162"/>
    </row>
    <row r="59" spans="2:25">
      <c r="P59" s="79"/>
      <c r="R59" s="45"/>
      <c r="Y59" s="162"/>
    </row>
    <row r="60" spans="2:25" ht="13.5" customHeight="1">
      <c r="P60" s="128"/>
      <c r="Q60" s="46"/>
      <c r="R60" s="46"/>
      <c r="S60" s="47"/>
      <c r="Y60" s="162"/>
    </row>
    <row r="61" spans="2:25">
      <c r="N61" s="79"/>
      <c r="P61" s="128"/>
      <c r="Q61" s="46"/>
      <c r="R61" s="46"/>
      <c r="S61" s="47"/>
      <c r="Y61" s="162"/>
    </row>
    <row r="62" spans="2:25">
      <c r="B62" s="43">
        <v>600</v>
      </c>
      <c r="C62" s="43" t="s">
        <v>150</v>
      </c>
      <c r="D62" s="43">
        <v>180000</v>
      </c>
      <c r="E62" s="107">
        <v>3</v>
      </c>
      <c r="F62" s="111" t="s">
        <v>315</v>
      </c>
      <c r="N62" s="91">
        <v>60000</v>
      </c>
      <c r="O62" s="91">
        <v>60000</v>
      </c>
      <c r="P62" s="91">
        <v>60000</v>
      </c>
      <c r="Q62" s="46"/>
      <c r="R62" s="46"/>
      <c r="S62" s="47"/>
      <c r="Y62" s="162"/>
    </row>
    <row r="63" spans="2:25">
      <c r="N63" s="94">
        <f>N62/28</f>
        <v>2142.8571428571427</v>
      </c>
      <c r="O63" s="94">
        <f>O62/31</f>
        <v>1935.483870967742</v>
      </c>
      <c r="P63" s="94">
        <f>P62/29</f>
        <v>2068.9655172413795</v>
      </c>
      <c r="Y63" s="162"/>
    </row>
    <row r="64" spans="2:25" s="45" customFormat="1">
      <c r="E64" s="108"/>
      <c r="F64" s="108"/>
      <c r="N64" s="94">
        <f>18000-N63</f>
        <v>15857.142857142857</v>
      </c>
      <c r="O64" s="94">
        <f>18000-O63</f>
        <v>16064.516129032258</v>
      </c>
      <c r="P64" s="94">
        <f>18000-P63</f>
        <v>15931.03448275862</v>
      </c>
      <c r="S64" s="43"/>
      <c r="T64" s="162"/>
      <c r="Y64" s="162"/>
    </row>
    <row r="65" spans="2:25" s="45" customFormat="1">
      <c r="E65" s="108"/>
      <c r="F65" s="108"/>
      <c r="P65" s="79"/>
      <c r="Q65" s="46"/>
      <c r="R65" s="46"/>
      <c r="S65" s="47"/>
      <c r="T65" s="162"/>
      <c r="Y65" s="162"/>
    </row>
    <row r="66" spans="2:25">
      <c r="B66" s="43">
        <v>20</v>
      </c>
      <c r="C66" s="43" t="s">
        <v>151</v>
      </c>
      <c r="D66" s="43">
        <v>120000</v>
      </c>
      <c r="E66" s="107">
        <v>3</v>
      </c>
      <c r="F66" s="111" t="s">
        <v>315</v>
      </c>
      <c r="N66" s="91">
        <v>40000</v>
      </c>
      <c r="O66" s="91">
        <v>40000</v>
      </c>
      <c r="P66" s="91">
        <v>40000</v>
      </c>
      <c r="Q66" s="46"/>
      <c r="R66" s="47"/>
      <c r="S66" s="47"/>
      <c r="Y66" s="162"/>
    </row>
    <row r="67" spans="2:25">
      <c r="N67" s="94">
        <f>N66/28</f>
        <v>1428.5714285714287</v>
      </c>
      <c r="O67" s="94">
        <f>O66/31</f>
        <v>1290.3225806451612</v>
      </c>
      <c r="P67" s="94">
        <f>P66/29</f>
        <v>1379.3103448275863</v>
      </c>
      <c r="Y67" s="162"/>
    </row>
    <row r="68" spans="2:25">
      <c r="N68" s="94">
        <f>10500-N67</f>
        <v>9071.4285714285706</v>
      </c>
      <c r="O68" s="94">
        <f>11500-O67</f>
        <v>10209.677419354839</v>
      </c>
      <c r="P68" s="94">
        <f>11500-P67</f>
        <v>10120.689655172413</v>
      </c>
      <c r="Y68" s="162"/>
    </row>
    <row r="69" spans="2:25">
      <c r="P69" s="79"/>
      <c r="Y69" s="162"/>
    </row>
    <row r="70" spans="2:25">
      <c r="B70" s="43">
        <v>21</v>
      </c>
      <c r="C70" s="43" t="s">
        <v>152</v>
      </c>
      <c r="D70" s="43">
        <v>86000</v>
      </c>
      <c r="E70" s="107">
        <v>2</v>
      </c>
      <c r="F70" s="111" t="s">
        <v>315</v>
      </c>
      <c r="M70" s="91">
        <v>43000</v>
      </c>
      <c r="N70" s="91">
        <v>43000</v>
      </c>
      <c r="O70" s="90"/>
      <c r="P70" s="79"/>
      <c r="R70" s="45"/>
      <c r="Y70" s="162"/>
    </row>
    <row r="71" spans="2:25">
      <c r="M71" s="94">
        <f>M70/31</f>
        <v>1387.0967741935483</v>
      </c>
      <c r="N71" s="94">
        <f>N70/27</f>
        <v>1592.5925925925926</v>
      </c>
      <c r="O71" s="100"/>
      <c r="P71" s="79"/>
      <c r="Q71" s="46"/>
      <c r="R71" s="46"/>
      <c r="S71" s="47"/>
      <c r="Y71" s="162"/>
    </row>
    <row r="72" spans="2:25">
      <c r="M72" s="94">
        <f>11000-M71</f>
        <v>9612.9032258064508</v>
      </c>
      <c r="N72" s="94">
        <f>11000-N71</f>
        <v>9407.4074074074069</v>
      </c>
      <c r="O72" s="100"/>
      <c r="P72" s="79"/>
      <c r="Q72" s="46"/>
      <c r="R72" s="46"/>
      <c r="S72" s="47"/>
      <c r="Y72" s="162"/>
    </row>
    <row r="73" spans="2:25">
      <c r="P73" s="79"/>
      <c r="Y73" s="162"/>
    </row>
    <row r="74" spans="2:25">
      <c r="B74" s="43">
        <v>4</v>
      </c>
      <c r="C74" s="43" t="s">
        <v>153</v>
      </c>
      <c r="D74" s="43">
        <v>180000</v>
      </c>
      <c r="E74" s="107">
        <v>3</v>
      </c>
      <c r="F74" s="111" t="s">
        <v>315</v>
      </c>
      <c r="N74" s="91">
        <v>60000</v>
      </c>
      <c r="O74" s="91">
        <v>60000</v>
      </c>
      <c r="P74" s="91">
        <v>60000</v>
      </c>
      <c r="Y74" s="162"/>
    </row>
    <row r="75" spans="2:25">
      <c r="N75" s="94">
        <f>N74/28</f>
        <v>2142.8571428571427</v>
      </c>
      <c r="O75" s="94">
        <f>O74/31</f>
        <v>1935.483870967742</v>
      </c>
      <c r="P75" s="94">
        <f>P74/29</f>
        <v>2068.9655172413795</v>
      </c>
      <c r="R75" s="45"/>
      <c r="Y75" s="162"/>
    </row>
    <row r="76" spans="2:25">
      <c r="N76" s="94">
        <f>11000-N75</f>
        <v>8857.1428571428569</v>
      </c>
      <c r="O76" s="94">
        <f>11000-O75</f>
        <v>9064.5161290322576</v>
      </c>
      <c r="P76" s="94">
        <f>11000-P75</f>
        <v>8931.0344827586196</v>
      </c>
      <c r="Q76" s="46"/>
      <c r="R76" s="46"/>
      <c r="S76" s="47"/>
      <c r="Y76" s="162"/>
    </row>
    <row r="77" spans="2:25">
      <c r="P77" s="79"/>
      <c r="Q77" s="46"/>
      <c r="R77" s="46"/>
      <c r="S77" s="47"/>
      <c r="Y77" s="162"/>
    </row>
    <row r="78" spans="2:25">
      <c r="B78" s="43">
        <v>14</v>
      </c>
      <c r="C78" s="43" t="s">
        <v>154</v>
      </c>
      <c r="D78" s="43">
        <v>120000</v>
      </c>
      <c r="E78" s="107">
        <v>3</v>
      </c>
      <c r="F78" s="111" t="s">
        <v>315</v>
      </c>
      <c r="N78" s="91">
        <v>40000</v>
      </c>
      <c r="O78" s="91">
        <v>40000</v>
      </c>
      <c r="P78" s="91">
        <v>40000</v>
      </c>
      <c r="Y78" s="162"/>
    </row>
    <row r="79" spans="2:25">
      <c r="N79" s="94">
        <f>N78/28</f>
        <v>1428.5714285714287</v>
      </c>
      <c r="O79" s="94">
        <f>O78/31</f>
        <v>1290.3225806451612</v>
      </c>
      <c r="P79" s="94">
        <f>P78/30</f>
        <v>1333.3333333333333</v>
      </c>
      <c r="Y79" s="162"/>
    </row>
    <row r="80" spans="2:25">
      <c r="N80" s="94">
        <f>10700-N79</f>
        <v>9271.4285714285706</v>
      </c>
      <c r="O80" s="94">
        <f>12000-O79</f>
        <v>10709.677419354839</v>
      </c>
      <c r="P80" s="94">
        <f>12000-P79</f>
        <v>10666.666666666666</v>
      </c>
      <c r="R80" s="45"/>
      <c r="Y80" s="162"/>
    </row>
    <row r="81" spans="2:25">
      <c r="N81" s="79"/>
      <c r="P81" s="79"/>
      <c r="Q81" s="46"/>
      <c r="R81" s="46"/>
      <c r="S81" s="47"/>
      <c r="Y81" s="162"/>
    </row>
    <row r="82" spans="2:25">
      <c r="P82" s="79"/>
      <c r="Q82" s="46"/>
      <c r="R82" s="46"/>
      <c r="S82" s="47"/>
      <c r="Y82" s="162"/>
    </row>
    <row r="83" spans="2:25">
      <c r="B83" s="43">
        <v>902</v>
      </c>
      <c r="C83" s="43" t="s">
        <v>155</v>
      </c>
      <c r="D83" s="43">
        <v>180000</v>
      </c>
      <c r="E83" s="107">
        <v>3</v>
      </c>
      <c r="F83" s="111" t="s">
        <v>315</v>
      </c>
      <c r="N83" s="91">
        <v>60000</v>
      </c>
      <c r="O83" s="91">
        <v>60000</v>
      </c>
      <c r="P83" s="91">
        <v>60000</v>
      </c>
      <c r="Y83" s="162"/>
    </row>
    <row r="84" spans="2:25">
      <c r="N84" s="94">
        <f>N83/28</f>
        <v>2142.8571428571427</v>
      </c>
      <c r="O84" s="94">
        <f>O83/31</f>
        <v>1935.483870967742</v>
      </c>
      <c r="P84" s="94">
        <f>P83/30</f>
        <v>2000</v>
      </c>
      <c r="Y84" s="162"/>
    </row>
    <row r="85" spans="2:25">
      <c r="N85" s="94">
        <f>17000-N84</f>
        <v>14857.142857142857</v>
      </c>
      <c r="O85" s="94">
        <f>17000-O84</f>
        <v>15064.516129032258</v>
      </c>
      <c r="P85" s="94">
        <f>17000-P84</f>
        <v>15000</v>
      </c>
      <c r="Y85" s="162"/>
    </row>
    <row r="86" spans="2:25">
      <c r="N86" s="94"/>
      <c r="O86" s="94"/>
      <c r="P86" s="94"/>
      <c r="Y86" s="162"/>
    </row>
    <row r="87" spans="2:25">
      <c r="P87" s="79"/>
      <c r="Y87" s="162"/>
    </row>
    <row r="88" spans="2:25">
      <c r="B88" s="43">
        <v>403</v>
      </c>
      <c r="C88" s="43" t="s">
        <v>165</v>
      </c>
      <c r="D88" s="43">
        <v>120000</v>
      </c>
      <c r="E88" s="107">
        <v>3</v>
      </c>
      <c r="F88" s="111" t="s">
        <v>315</v>
      </c>
      <c r="O88" s="91">
        <v>40000</v>
      </c>
      <c r="P88" s="91">
        <v>40000</v>
      </c>
      <c r="Q88" s="129">
        <v>40000</v>
      </c>
      <c r="R88" s="45"/>
      <c r="Y88" s="162"/>
    </row>
    <row r="89" spans="2:25">
      <c r="B89" s="106"/>
      <c r="C89" s="110"/>
      <c r="O89" s="94">
        <f>O88/31</f>
        <v>1290.3225806451612</v>
      </c>
      <c r="P89" s="94">
        <f>P88/28</f>
        <v>1428.5714285714287</v>
      </c>
      <c r="Q89" s="130">
        <f>Q88/31</f>
        <v>1290.3225806451612</v>
      </c>
      <c r="R89" s="46"/>
      <c r="S89" s="161"/>
      <c r="Y89" s="162"/>
    </row>
    <row r="90" spans="2:25">
      <c r="O90" s="94">
        <f>20600-O89</f>
        <v>19309.677419354837</v>
      </c>
      <c r="P90" s="94">
        <f>20600-P89</f>
        <v>19171.428571428572</v>
      </c>
      <c r="Q90" s="130">
        <f>20600-Q89</f>
        <v>19309.677419354837</v>
      </c>
      <c r="R90" s="46"/>
      <c r="S90" s="161"/>
      <c r="Y90" s="162"/>
    </row>
    <row r="91" spans="2:25">
      <c r="P91" s="79"/>
      <c r="Q91" s="131"/>
      <c r="S91" s="162"/>
      <c r="Y91" s="162"/>
    </row>
    <row r="92" spans="2:25">
      <c r="B92" s="43">
        <v>414</v>
      </c>
      <c r="C92" s="43" t="s">
        <v>166</v>
      </c>
      <c r="D92" s="43">
        <v>120000</v>
      </c>
      <c r="E92" s="107">
        <v>3</v>
      </c>
      <c r="F92" s="111" t="s">
        <v>315</v>
      </c>
      <c r="O92" s="91">
        <v>40000</v>
      </c>
      <c r="P92" s="91">
        <v>40000</v>
      </c>
      <c r="Q92" s="129">
        <v>40000</v>
      </c>
      <c r="S92" s="162"/>
      <c r="Y92" s="162"/>
    </row>
    <row r="93" spans="2:25">
      <c r="O93" s="94">
        <f>O92/31</f>
        <v>1290.3225806451612</v>
      </c>
      <c r="P93" s="94">
        <f>P92/30</f>
        <v>1333.3333333333333</v>
      </c>
      <c r="Q93" s="130">
        <f>Q92/31</f>
        <v>1290.3225806451612</v>
      </c>
      <c r="S93" s="162"/>
      <c r="Y93" s="162"/>
    </row>
    <row r="94" spans="2:25">
      <c r="O94" s="94">
        <f>20600-O93</f>
        <v>19309.677419354837</v>
      </c>
      <c r="P94" s="94">
        <f>20600-P93</f>
        <v>19266.666666666668</v>
      </c>
      <c r="Q94" s="130">
        <f>20600-Q93</f>
        <v>19309.677419354837</v>
      </c>
      <c r="R94" s="45"/>
      <c r="S94" s="162"/>
      <c r="Y94" s="162"/>
    </row>
    <row r="95" spans="2:25">
      <c r="P95" s="79"/>
      <c r="Q95" s="132"/>
      <c r="R95" s="46"/>
      <c r="S95" s="161"/>
      <c r="T95" s="161"/>
      <c r="Y95" s="162"/>
    </row>
    <row r="96" spans="2:25">
      <c r="P96" s="79"/>
      <c r="Q96" s="132"/>
      <c r="R96" s="46"/>
      <c r="S96" s="161"/>
      <c r="T96" s="161"/>
      <c r="Y96" s="162"/>
    </row>
    <row r="97" spans="2:27">
      <c r="B97" s="43">
        <v>21</v>
      </c>
      <c r="C97" s="43" t="s">
        <v>152</v>
      </c>
      <c r="D97" s="43">
        <v>240000</v>
      </c>
      <c r="E97" s="107">
        <v>4</v>
      </c>
      <c r="F97" s="111" t="s">
        <v>315</v>
      </c>
      <c r="P97" s="91">
        <v>60000</v>
      </c>
      <c r="Q97" s="129">
        <v>60000</v>
      </c>
      <c r="R97" s="159">
        <v>60000</v>
      </c>
      <c r="S97" s="159">
        <v>60000</v>
      </c>
      <c r="U97" s="125"/>
      <c r="V97" s="125"/>
      <c r="W97" s="125"/>
      <c r="X97" s="125"/>
      <c r="Y97" s="162"/>
      <c r="Z97" s="125"/>
      <c r="AA97" s="125"/>
    </row>
    <row r="98" spans="2:27">
      <c r="P98" s="94">
        <f>P97/27</f>
        <v>2222.2222222222222</v>
      </c>
      <c r="Q98" s="130">
        <f>Q97/31</f>
        <v>1935.483870967742</v>
      </c>
      <c r="R98" s="160">
        <f>R97/27</f>
        <v>2222.2222222222222</v>
      </c>
      <c r="S98" s="160">
        <f>S97/27</f>
        <v>2222.2222222222222</v>
      </c>
      <c r="U98" s="125"/>
      <c r="V98" s="125"/>
      <c r="W98" s="125"/>
      <c r="X98" s="125"/>
      <c r="Y98" s="162"/>
      <c r="Z98" s="125"/>
      <c r="AA98" s="125"/>
    </row>
    <row r="99" spans="2:27">
      <c r="P99" s="94">
        <f>11000-P98</f>
        <v>8777.7777777777774</v>
      </c>
      <c r="Q99" s="130">
        <f>11000-Q98</f>
        <v>9064.5161290322576</v>
      </c>
      <c r="R99" s="160">
        <f>11000-R98</f>
        <v>8777.7777777777774</v>
      </c>
      <c r="S99" s="160">
        <f>11000-S98</f>
        <v>8777.7777777777774</v>
      </c>
      <c r="T99" s="161"/>
      <c r="U99" s="125"/>
      <c r="V99" s="125"/>
      <c r="W99" s="125"/>
      <c r="X99" s="125"/>
      <c r="Y99" s="162"/>
      <c r="Z99" s="125"/>
      <c r="AA99" s="125"/>
    </row>
    <row r="100" spans="2:27">
      <c r="P100" s="79"/>
      <c r="Q100" s="131"/>
      <c r="R100" s="161"/>
      <c r="S100" s="161"/>
      <c r="T100" s="161"/>
      <c r="Y100" s="162"/>
    </row>
    <row r="101" spans="2:27">
      <c r="B101" s="43">
        <v>13</v>
      </c>
      <c r="C101" s="43" t="s">
        <v>148</v>
      </c>
      <c r="D101" s="43">
        <v>120000</v>
      </c>
      <c r="E101" s="107">
        <v>3</v>
      </c>
      <c r="F101" s="111" t="s">
        <v>315</v>
      </c>
      <c r="P101" s="79"/>
      <c r="Q101" s="129">
        <v>40000</v>
      </c>
      <c r="R101" s="159">
        <v>40000</v>
      </c>
      <c r="S101" s="159">
        <v>40000</v>
      </c>
      <c r="Y101" s="162"/>
    </row>
    <row r="102" spans="2:27">
      <c r="P102" s="79"/>
      <c r="Q102" s="130">
        <f>Q101/31</f>
        <v>1290.3225806451612</v>
      </c>
      <c r="R102" s="160">
        <f>R101/31</f>
        <v>1290.3225806451612</v>
      </c>
      <c r="S102" s="160">
        <f>S101/31</f>
        <v>1290.3225806451612</v>
      </c>
      <c r="Y102" s="162"/>
    </row>
    <row r="103" spans="2:27">
      <c r="P103" s="79"/>
      <c r="Q103" s="130">
        <f>11500-Q102</f>
        <v>10209.677419354839</v>
      </c>
      <c r="R103" s="160">
        <f>11500-R102</f>
        <v>10209.677419354839</v>
      </c>
      <c r="S103" s="160">
        <f>11500-S102</f>
        <v>10209.677419354839</v>
      </c>
      <c r="T103" s="161"/>
      <c r="Y103" s="162"/>
    </row>
    <row r="104" spans="2:27">
      <c r="P104" s="79"/>
      <c r="Q104" s="131"/>
      <c r="R104" s="161"/>
      <c r="S104" s="161"/>
      <c r="T104" s="161"/>
      <c r="Y104" s="162"/>
    </row>
    <row r="105" spans="2:27">
      <c r="B105" s="43">
        <v>31</v>
      </c>
      <c r="C105" s="43" t="s">
        <v>170</v>
      </c>
      <c r="D105" s="43">
        <v>50000</v>
      </c>
      <c r="E105" s="107">
        <v>2</v>
      </c>
      <c r="F105" s="111" t="s">
        <v>315</v>
      </c>
      <c r="P105" s="79"/>
      <c r="Q105" s="129">
        <v>25000</v>
      </c>
      <c r="R105" s="159">
        <v>25000</v>
      </c>
      <c r="S105" s="161"/>
      <c r="T105" s="161"/>
      <c r="Y105" s="162"/>
    </row>
    <row r="106" spans="2:27">
      <c r="P106" s="79"/>
      <c r="Q106" s="130">
        <f>Q105/31</f>
        <v>806.45161290322585</v>
      </c>
      <c r="R106" s="160">
        <f>R105/31</f>
        <v>806.45161290322585</v>
      </c>
      <c r="S106" s="162"/>
      <c r="U106" s="45"/>
      <c r="V106" s="45"/>
      <c r="Y106" s="162"/>
    </row>
    <row r="107" spans="2:27">
      <c r="P107" s="79"/>
      <c r="Q107" s="130">
        <f>13500-Q106</f>
        <v>12693.548387096775</v>
      </c>
      <c r="R107" s="160">
        <f>13500-R106</f>
        <v>12693.548387096775</v>
      </c>
      <c r="S107" s="161"/>
      <c r="T107" s="161"/>
      <c r="U107" s="45"/>
      <c r="V107" s="45"/>
      <c r="Y107" s="162"/>
    </row>
    <row r="108" spans="2:27">
      <c r="P108" s="79"/>
      <c r="Q108" s="131"/>
      <c r="R108" s="161"/>
      <c r="S108" s="161"/>
      <c r="T108" s="161"/>
      <c r="U108" s="45"/>
      <c r="V108" s="45"/>
      <c r="Y108" s="162"/>
    </row>
    <row r="109" spans="2:27">
      <c r="Q109" s="131"/>
      <c r="R109" s="162"/>
      <c r="S109" s="162"/>
      <c r="Y109" s="162"/>
    </row>
    <row r="110" spans="2:27">
      <c r="B110" s="43">
        <v>600</v>
      </c>
      <c r="C110" s="43" t="s">
        <v>150</v>
      </c>
      <c r="D110" s="43">
        <v>240000</v>
      </c>
      <c r="E110" s="107">
        <v>4</v>
      </c>
      <c r="F110" s="111" t="s">
        <v>315</v>
      </c>
      <c r="Q110" s="129">
        <v>60000</v>
      </c>
      <c r="R110" s="159">
        <v>60000</v>
      </c>
      <c r="S110" s="159">
        <v>60000</v>
      </c>
      <c r="T110" s="159">
        <v>60000</v>
      </c>
      <c r="Y110" s="162"/>
    </row>
    <row r="111" spans="2:27">
      <c r="Q111" s="130">
        <f>Q110/31</f>
        <v>1935.483870967742</v>
      </c>
      <c r="R111" s="160">
        <f>R110/31</f>
        <v>1935.483870967742</v>
      </c>
      <c r="S111" s="160">
        <f>S110/31</f>
        <v>1935.483870967742</v>
      </c>
      <c r="T111" s="160">
        <f>T110/31</f>
        <v>1935.483870967742</v>
      </c>
      <c r="Y111" s="162"/>
    </row>
    <row r="112" spans="2:27">
      <c r="Q112" s="130">
        <f>18000-Q111</f>
        <v>16064.516129032258</v>
      </c>
      <c r="R112" s="160">
        <f>18000-R111</f>
        <v>16064.516129032258</v>
      </c>
      <c r="S112" s="160">
        <f>18000-S111</f>
        <v>16064.516129032258</v>
      </c>
      <c r="T112" s="160">
        <f>18000-T111</f>
        <v>16064.516129032258</v>
      </c>
      <c r="Y112" s="162"/>
    </row>
    <row r="113" spans="2:25">
      <c r="Q113" s="131"/>
      <c r="R113" s="162"/>
      <c r="S113" s="162"/>
      <c r="Y113" s="162"/>
    </row>
    <row r="114" spans="2:25">
      <c r="Q114" s="131"/>
      <c r="R114" s="162"/>
      <c r="S114" s="162"/>
      <c r="U114" s="45"/>
      <c r="Y114" s="162"/>
    </row>
    <row r="115" spans="2:25">
      <c r="B115" s="43">
        <v>901</v>
      </c>
      <c r="C115" s="43" t="s">
        <v>171</v>
      </c>
      <c r="D115" s="43">
        <v>120000</v>
      </c>
      <c r="E115" s="107">
        <v>3</v>
      </c>
      <c r="F115" s="111" t="s">
        <v>315</v>
      </c>
      <c r="Q115" s="129">
        <v>40000</v>
      </c>
      <c r="R115" s="159">
        <v>40000</v>
      </c>
      <c r="S115" s="159">
        <v>40000</v>
      </c>
      <c r="T115" s="161"/>
      <c r="U115" s="46"/>
      <c r="V115" s="47"/>
      <c r="Y115" s="162"/>
    </row>
    <row r="116" spans="2:25">
      <c r="Q116" s="130">
        <f>Q115/31</f>
        <v>1290.3225806451612</v>
      </c>
      <c r="R116" s="160">
        <f>R115/31</f>
        <v>1290.3225806451612</v>
      </c>
      <c r="S116" s="160">
        <f>S115/31</f>
        <v>1290.3225806451612</v>
      </c>
      <c r="T116" s="161"/>
      <c r="U116" s="46"/>
      <c r="V116" s="47"/>
      <c r="Y116" s="162"/>
    </row>
    <row r="117" spans="2:25">
      <c r="Q117" s="130">
        <f>21500-Q116</f>
        <v>20209.677419354837</v>
      </c>
      <c r="R117" s="160">
        <f>21500-R116</f>
        <v>20209.677419354837</v>
      </c>
      <c r="S117" s="160">
        <f>21500-S116</f>
        <v>20209.677419354837</v>
      </c>
      <c r="Y117" s="162"/>
    </row>
    <row r="118" spans="2:25">
      <c r="Q118" s="131"/>
      <c r="R118" s="162"/>
      <c r="S118" s="162"/>
      <c r="Y118" s="162"/>
    </row>
    <row r="119" spans="2:25">
      <c r="R119" s="162"/>
      <c r="S119" s="162"/>
      <c r="Y119" s="162"/>
    </row>
    <row r="120" spans="2:25">
      <c r="B120" s="43">
        <v>4</v>
      </c>
      <c r="C120" s="43" t="s">
        <v>290</v>
      </c>
      <c r="D120" s="43">
        <v>180000</v>
      </c>
      <c r="E120" s="107">
        <v>3</v>
      </c>
      <c r="F120" s="111" t="s">
        <v>315</v>
      </c>
      <c r="R120" s="163">
        <v>60000</v>
      </c>
      <c r="S120" s="163">
        <v>60000</v>
      </c>
      <c r="T120" s="163">
        <v>60000</v>
      </c>
      <c r="U120" s="45"/>
      <c r="Y120" s="162"/>
    </row>
    <row r="121" spans="2:25">
      <c r="R121" s="162"/>
      <c r="S121" s="161"/>
      <c r="T121" s="161"/>
      <c r="U121" s="46"/>
      <c r="V121" s="47"/>
      <c r="Y121" s="162"/>
    </row>
    <row r="122" spans="2:25">
      <c r="B122" s="43">
        <v>8</v>
      </c>
      <c r="C122" s="43" t="s">
        <v>291</v>
      </c>
      <c r="D122" s="43">
        <v>120000</v>
      </c>
      <c r="E122" s="107">
        <v>3</v>
      </c>
      <c r="F122" s="111" t="s">
        <v>315</v>
      </c>
      <c r="R122" s="163">
        <v>40000</v>
      </c>
      <c r="S122" s="163">
        <v>40000</v>
      </c>
      <c r="T122" s="163">
        <v>40000</v>
      </c>
      <c r="U122" s="46"/>
      <c r="V122" s="47"/>
      <c r="Y122" s="162"/>
    </row>
    <row r="123" spans="2:25">
      <c r="R123" s="162"/>
      <c r="S123" s="161"/>
      <c r="T123" s="161"/>
      <c r="U123" s="47"/>
      <c r="V123" s="47"/>
      <c r="Y123" s="162"/>
    </row>
    <row r="124" spans="2:25">
      <c r="B124" s="43">
        <v>31</v>
      </c>
      <c r="C124" s="43" t="s">
        <v>303</v>
      </c>
      <c r="D124" s="43">
        <v>78100</v>
      </c>
      <c r="E124" s="107">
        <v>3</v>
      </c>
      <c r="F124" s="43" t="s">
        <v>312</v>
      </c>
      <c r="R124" s="162"/>
      <c r="S124" s="161">
        <v>26033.333333333332</v>
      </c>
      <c r="T124" s="161">
        <v>26033.333333333332</v>
      </c>
      <c r="U124" s="161">
        <v>26033.333333333332</v>
      </c>
      <c r="Y124" s="162"/>
    </row>
    <row r="125" spans="2:25">
      <c r="F125" s="43"/>
      <c r="R125" s="162"/>
      <c r="S125" s="162"/>
      <c r="T125" s="161"/>
      <c r="U125" s="46"/>
      <c r="V125" s="47"/>
      <c r="Y125" s="162"/>
    </row>
    <row r="126" spans="2:25">
      <c r="B126" s="43">
        <v>404</v>
      </c>
      <c r="C126" s="43" t="s">
        <v>304</v>
      </c>
      <c r="D126" s="43">
        <v>138000</v>
      </c>
      <c r="E126" s="107">
        <v>3</v>
      </c>
      <c r="F126" s="43" t="s">
        <v>313</v>
      </c>
      <c r="R126" s="162">
        <v>46000</v>
      </c>
      <c r="S126" s="162">
        <f>D126/E126</f>
        <v>46000</v>
      </c>
      <c r="T126" s="161">
        <f>D126/E126</f>
        <v>46000</v>
      </c>
      <c r="U126" s="46"/>
      <c r="V126" s="47"/>
      <c r="Y126" s="162"/>
    </row>
    <row r="127" spans="2:25">
      <c r="F127" s="43"/>
      <c r="R127" s="162"/>
      <c r="S127" s="162"/>
      <c r="Y127" s="162"/>
    </row>
    <row r="128" spans="2:25">
      <c r="B128" s="43">
        <v>405</v>
      </c>
      <c r="C128" s="43" t="s">
        <v>305</v>
      </c>
      <c r="D128" s="43">
        <v>77500</v>
      </c>
      <c r="E128" s="107">
        <v>2</v>
      </c>
      <c r="F128" s="43" t="s">
        <v>314</v>
      </c>
      <c r="R128" s="162">
        <v>38750</v>
      </c>
      <c r="S128" s="162">
        <f>D128/E128</f>
        <v>38750</v>
      </c>
      <c r="T128" s="161"/>
      <c r="U128" s="46"/>
      <c r="Y128" s="162"/>
    </row>
    <row r="129" spans="2:25">
      <c r="F129" s="43"/>
      <c r="R129" s="162"/>
      <c r="S129" s="162"/>
      <c r="T129" s="161"/>
      <c r="U129" s="46"/>
      <c r="V129" s="47"/>
      <c r="Y129" s="162"/>
    </row>
    <row r="130" spans="2:25">
      <c r="B130" s="43">
        <v>425</v>
      </c>
      <c r="C130" s="43" t="s">
        <v>306</v>
      </c>
      <c r="D130" s="43">
        <v>77500</v>
      </c>
      <c r="E130" s="107">
        <v>2</v>
      </c>
      <c r="F130" s="43" t="s">
        <v>314</v>
      </c>
      <c r="R130" s="162">
        <v>38750</v>
      </c>
      <c r="S130" s="162">
        <f>D130/E130</f>
        <v>38750</v>
      </c>
      <c r="T130" s="161"/>
      <c r="U130" s="46"/>
      <c r="V130" s="47"/>
      <c r="Y130" s="162"/>
    </row>
    <row r="131" spans="2:25">
      <c r="F131" s="43"/>
      <c r="R131" s="162"/>
      <c r="S131" s="162"/>
      <c r="Y131" s="162"/>
    </row>
    <row r="132" spans="2:25">
      <c r="B132" s="43">
        <v>426</v>
      </c>
      <c r="C132" s="43" t="s">
        <v>307</v>
      </c>
      <c r="D132" s="43">
        <v>138000</v>
      </c>
      <c r="E132" s="107">
        <v>3</v>
      </c>
      <c r="F132" s="43" t="s">
        <v>313</v>
      </c>
      <c r="R132" s="162">
        <v>46000</v>
      </c>
      <c r="S132" s="162">
        <f>D132/E132</f>
        <v>46000</v>
      </c>
      <c r="T132" s="161">
        <f>D132/E132</f>
        <v>46000</v>
      </c>
      <c r="U132" s="46"/>
      <c r="Y132" s="162"/>
    </row>
    <row r="133" spans="2:25">
      <c r="F133" s="43"/>
      <c r="R133" s="162"/>
      <c r="S133" s="162"/>
      <c r="U133" s="45"/>
      <c r="Y133" s="162"/>
    </row>
    <row r="134" spans="2:25">
      <c r="B134" s="43">
        <v>403</v>
      </c>
      <c r="C134" s="43" t="s">
        <v>308</v>
      </c>
      <c r="D134" s="43">
        <v>77500</v>
      </c>
      <c r="E134" s="107">
        <v>2</v>
      </c>
      <c r="F134" s="43" t="s">
        <v>314</v>
      </c>
      <c r="R134" s="162">
        <f>D134/E134</f>
        <v>38750</v>
      </c>
      <c r="S134" s="161">
        <f>D134/E134</f>
        <v>38750</v>
      </c>
      <c r="T134" s="161"/>
      <c r="U134" s="46"/>
      <c r="V134" s="47"/>
      <c r="Y134" s="162"/>
    </row>
    <row r="135" spans="2:25">
      <c r="F135" s="43"/>
      <c r="R135" s="162"/>
      <c r="S135" s="162"/>
      <c r="T135" s="161"/>
      <c r="U135" s="46"/>
      <c r="V135" s="47"/>
      <c r="Y135" s="162"/>
    </row>
    <row r="136" spans="2:25">
      <c r="R136" s="162"/>
      <c r="Y136" s="162"/>
    </row>
    <row r="137" spans="2:25">
      <c r="B137" s="43">
        <v>414</v>
      </c>
      <c r="C137" s="43" t="s">
        <v>166</v>
      </c>
      <c r="D137" s="43">
        <v>120000</v>
      </c>
      <c r="E137" s="107">
        <v>3</v>
      </c>
      <c r="F137" s="111" t="s">
        <v>315</v>
      </c>
      <c r="R137" s="162"/>
      <c r="T137" s="162">
        <v>40000</v>
      </c>
      <c r="U137" s="162">
        <v>40000</v>
      </c>
      <c r="V137" s="162">
        <v>40000</v>
      </c>
      <c r="Y137" s="162"/>
    </row>
    <row r="138" spans="2:25">
      <c r="R138" s="162"/>
      <c r="T138" s="161"/>
      <c r="U138" s="161"/>
      <c r="V138" s="161"/>
      <c r="Y138" s="162"/>
    </row>
    <row r="139" spans="2:25">
      <c r="R139" s="162"/>
      <c r="T139" s="161"/>
      <c r="U139" s="161"/>
      <c r="V139" s="161"/>
      <c r="Y139" s="162"/>
    </row>
    <row r="140" spans="2:25">
      <c r="B140" s="43">
        <v>405</v>
      </c>
      <c r="C140" s="90" t="s">
        <v>132</v>
      </c>
      <c r="D140" s="90">
        <v>180000</v>
      </c>
      <c r="E140" s="107">
        <v>3</v>
      </c>
      <c r="F140" s="111" t="s">
        <v>315</v>
      </c>
      <c r="R140" s="162"/>
      <c r="T140" s="161">
        <v>60000</v>
      </c>
      <c r="U140" s="161">
        <v>60000</v>
      </c>
      <c r="V140" s="161">
        <v>60000</v>
      </c>
      <c r="Y140" s="162"/>
    </row>
    <row r="141" spans="2:25">
      <c r="R141" s="162"/>
      <c r="U141" s="162"/>
      <c r="V141" s="162"/>
      <c r="Y141" s="162"/>
    </row>
    <row r="142" spans="2:25">
      <c r="R142" s="162"/>
      <c r="U142" s="161"/>
      <c r="V142" s="161"/>
      <c r="W142" s="47"/>
      <c r="Y142" s="162"/>
    </row>
    <row r="143" spans="2:25">
      <c r="B143" s="43">
        <v>438</v>
      </c>
      <c r="C143" s="43" t="s">
        <v>328</v>
      </c>
      <c r="D143" s="90">
        <v>180000</v>
      </c>
      <c r="E143" s="107">
        <v>3</v>
      </c>
      <c r="F143" s="111" t="s">
        <v>315</v>
      </c>
      <c r="R143" s="162"/>
      <c r="T143" s="161">
        <v>60000</v>
      </c>
      <c r="U143" s="161">
        <v>60000</v>
      </c>
      <c r="V143" s="161">
        <v>60000</v>
      </c>
      <c r="W143" s="47"/>
      <c r="Y143" s="162"/>
    </row>
    <row r="144" spans="2:25">
      <c r="R144" s="162"/>
      <c r="U144" s="162"/>
      <c r="V144" s="162"/>
      <c r="Y144" s="162"/>
    </row>
    <row r="145" spans="2:25">
      <c r="B145" s="43">
        <v>439</v>
      </c>
      <c r="C145" s="43" t="s">
        <v>329</v>
      </c>
      <c r="D145" s="43">
        <v>120000</v>
      </c>
      <c r="E145" s="107">
        <v>6</v>
      </c>
      <c r="F145" s="107" t="s">
        <v>315</v>
      </c>
      <c r="R145" s="162"/>
      <c r="T145" s="162">
        <v>40000</v>
      </c>
      <c r="U145" s="162">
        <v>40000</v>
      </c>
      <c r="V145" s="162">
        <v>40000</v>
      </c>
      <c r="Y145" s="162"/>
    </row>
    <row r="146" spans="2:25">
      <c r="R146" s="162"/>
      <c r="U146" s="162"/>
      <c r="V146" s="161"/>
      <c r="W146" s="47"/>
      <c r="Y146" s="162"/>
    </row>
    <row r="147" spans="2:25">
      <c r="B147" s="43">
        <v>9</v>
      </c>
      <c r="C147" s="43" t="s">
        <v>128</v>
      </c>
      <c r="D147" s="43">
        <v>180000</v>
      </c>
      <c r="E147" s="107">
        <v>3</v>
      </c>
      <c r="F147" s="111" t="s">
        <v>315</v>
      </c>
      <c r="R147" s="162"/>
      <c r="T147" s="43"/>
      <c r="U147" s="162">
        <v>60000</v>
      </c>
      <c r="V147" s="162">
        <v>60000</v>
      </c>
      <c r="W147" s="131">
        <v>60000</v>
      </c>
      <c r="X147" s="131" t="s">
        <v>353</v>
      </c>
      <c r="Y147" s="131"/>
    </row>
    <row r="148" spans="2:25">
      <c r="R148" s="162"/>
      <c r="T148" s="43"/>
      <c r="U148" s="162"/>
      <c r="V148" s="162"/>
      <c r="Y148" s="162"/>
    </row>
    <row r="149" spans="2:25">
      <c r="R149" s="162"/>
      <c r="T149" s="43"/>
      <c r="U149" s="162"/>
      <c r="V149" s="162"/>
      <c r="Y149" s="162"/>
    </row>
    <row r="150" spans="2:25">
      <c r="B150" s="43">
        <v>13</v>
      </c>
      <c r="C150" s="43" t="s">
        <v>148</v>
      </c>
      <c r="D150" s="43">
        <v>60000</v>
      </c>
      <c r="E150" s="107">
        <v>2</v>
      </c>
      <c r="F150" s="111" t="s">
        <v>315</v>
      </c>
      <c r="R150" s="162"/>
      <c r="T150" s="43"/>
      <c r="U150" s="162">
        <v>30000</v>
      </c>
      <c r="V150" s="162">
        <v>30000</v>
      </c>
      <c r="W150" s="45"/>
      <c r="Y150" s="162"/>
    </row>
    <row r="151" spans="2:25">
      <c r="R151" s="162"/>
      <c r="T151" s="43"/>
      <c r="U151" s="162"/>
      <c r="V151" s="161"/>
      <c r="W151" s="46"/>
      <c r="Y151" s="162"/>
    </row>
    <row r="152" spans="2:25">
      <c r="R152" s="162"/>
      <c r="T152" s="43"/>
      <c r="U152" s="162"/>
      <c r="V152" s="161"/>
      <c r="W152" s="46"/>
      <c r="Y152" s="162"/>
    </row>
    <row r="153" spans="2:25">
      <c r="B153" s="43">
        <v>60</v>
      </c>
      <c r="C153" s="43" t="s">
        <v>332</v>
      </c>
      <c r="D153" s="43">
        <v>120000</v>
      </c>
      <c r="E153" s="107">
        <v>3</v>
      </c>
      <c r="F153" s="111" t="s">
        <v>315</v>
      </c>
      <c r="R153" s="162"/>
      <c r="T153" s="43"/>
      <c r="U153" s="162">
        <v>40000</v>
      </c>
      <c r="V153" s="162">
        <v>40000</v>
      </c>
      <c r="W153" s="162">
        <v>40000</v>
      </c>
      <c r="Y153" s="162"/>
    </row>
    <row r="154" spans="2:25">
      <c r="R154" s="162"/>
      <c r="T154" s="43"/>
      <c r="U154" s="162"/>
      <c r="V154" s="162"/>
      <c r="W154" s="45"/>
      <c r="X154" s="45"/>
      <c r="Y154" s="162"/>
    </row>
    <row r="155" spans="2:25">
      <c r="R155" s="162"/>
      <c r="T155" s="43"/>
      <c r="U155" s="162"/>
      <c r="V155" s="162"/>
      <c r="W155" s="46"/>
      <c r="X155" s="46"/>
      <c r="Y155" s="162"/>
    </row>
    <row r="156" spans="2:25">
      <c r="B156" s="43">
        <v>700</v>
      </c>
      <c r="C156" s="43" t="s">
        <v>333</v>
      </c>
      <c r="D156" s="43">
        <v>240000</v>
      </c>
      <c r="E156" s="107">
        <v>4</v>
      </c>
      <c r="F156" s="111" t="s">
        <v>315</v>
      </c>
      <c r="R156" s="162"/>
      <c r="T156" s="43"/>
      <c r="U156" s="162">
        <v>60000</v>
      </c>
      <c r="V156" s="162">
        <v>60000</v>
      </c>
      <c r="W156" s="161">
        <v>60000</v>
      </c>
      <c r="X156" s="161">
        <v>60000</v>
      </c>
      <c r="Y156" s="162"/>
    </row>
    <row r="157" spans="2:25">
      <c r="R157" s="162"/>
      <c r="T157" s="43"/>
      <c r="U157" s="162"/>
      <c r="V157" s="162"/>
      <c r="X157" s="162"/>
      <c r="Y157" s="162"/>
    </row>
    <row r="158" spans="2:25">
      <c r="R158" s="162"/>
      <c r="U158" s="162"/>
      <c r="V158" s="162"/>
      <c r="X158" s="162"/>
      <c r="Y158" s="162"/>
    </row>
    <row r="159" spans="2:25">
      <c r="B159" s="43">
        <v>31</v>
      </c>
      <c r="C159" s="43" t="s">
        <v>170</v>
      </c>
      <c r="D159" s="43">
        <v>120000</v>
      </c>
      <c r="E159" s="107">
        <v>3</v>
      </c>
      <c r="F159" s="111" t="s">
        <v>315</v>
      </c>
      <c r="R159" s="162"/>
      <c r="U159" s="162"/>
      <c r="V159" s="162">
        <v>40000</v>
      </c>
      <c r="W159" s="162">
        <v>40000</v>
      </c>
      <c r="X159" s="162">
        <v>40000</v>
      </c>
      <c r="Y159" s="162"/>
    </row>
    <row r="160" spans="2:25">
      <c r="R160" s="162"/>
      <c r="U160" s="162"/>
      <c r="V160" s="162"/>
      <c r="X160" s="162"/>
      <c r="Y160" s="162"/>
    </row>
    <row r="161" spans="2:28">
      <c r="B161" s="43">
        <v>443</v>
      </c>
      <c r="C161" s="43" t="s">
        <v>336</v>
      </c>
      <c r="D161" s="43">
        <v>120000</v>
      </c>
      <c r="E161" s="107">
        <v>3</v>
      </c>
      <c r="F161" s="107" t="s">
        <v>315</v>
      </c>
      <c r="R161" s="162"/>
      <c r="U161" s="162"/>
      <c r="V161" s="162">
        <v>40000</v>
      </c>
      <c r="W161" s="162">
        <v>40000</v>
      </c>
      <c r="X161" s="162">
        <v>40000</v>
      </c>
      <c r="Y161" s="162"/>
    </row>
    <row r="162" spans="2:28">
      <c r="R162" s="162"/>
      <c r="V162" s="162"/>
      <c r="W162" s="46"/>
      <c r="X162" s="161"/>
      <c r="Y162" s="161"/>
    </row>
    <row r="163" spans="2:28">
      <c r="R163" s="162"/>
      <c r="W163" s="46"/>
      <c r="X163" s="161"/>
      <c r="Y163" s="161"/>
    </row>
    <row r="164" spans="2:28">
      <c r="B164" s="43">
        <v>8</v>
      </c>
      <c r="C164" s="43" t="s">
        <v>291</v>
      </c>
      <c r="D164" s="43">
        <v>120000</v>
      </c>
      <c r="E164" s="107">
        <v>3</v>
      </c>
      <c r="F164" s="111" t="s">
        <v>315</v>
      </c>
      <c r="W164" s="162">
        <v>40000</v>
      </c>
      <c r="X164" s="162">
        <v>40000</v>
      </c>
      <c r="Y164" s="162">
        <v>40000</v>
      </c>
    </row>
    <row r="165" spans="2:28" ht="12.75">
      <c r="B165" s="78"/>
      <c r="X165" s="162"/>
      <c r="Y165" s="162"/>
      <c r="Z165" s="45"/>
      <c r="AA165" s="45"/>
    </row>
    <row r="166" spans="2:28">
      <c r="X166" s="162"/>
      <c r="Y166" s="161"/>
      <c r="Z166" s="46"/>
      <c r="AA166" s="46"/>
    </row>
    <row r="167" spans="2:28">
      <c r="B167" s="43">
        <v>901</v>
      </c>
      <c r="C167" s="43" t="s">
        <v>171</v>
      </c>
      <c r="D167" s="43">
        <v>120000</v>
      </c>
      <c r="E167" s="107">
        <v>3</v>
      </c>
      <c r="F167" s="111" t="s">
        <v>315</v>
      </c>
      <c r="W167" s="162">
        <v>40000</v>
      </c>
      <c r="X167" s="162">
        <v>40000</v>
      </c>
      <c r="Y167" s="162">
        <v>40000</v>
      </c>
      <c r="Z167" s="46"/>
      <c r="AA167" s="46"/>
    </row>
    <row r="168" spans="2:28">
      <c r="X168" s="162"/>
      <c r="Y168" s="162"/>
      <c r="AA168" s="45"/>
    </row>
    <row r="169" spans="2:28" ht="12.75">
      <c r="B169" s="69"/>
      <c r="X169" s="162"/>
      <c r="Y169" s="162"/>
      <c r="AA169" s="45"/>
    </row>
    <row r="170" spans="2:28">
      <c r="B170" s="43">
        <v>21</v>
      </c>
      <c r="C170" s="43" t="s">
        <v>152</v>
      </c>
      <c r="D170" s="43">
        <v>240000</v>
      </c>
      <c r="E170" s="107">
        <v>4</v>
      </c>
      <c r="F170" s="111" t="s">
        <v>315</v>
      </c>
      <c r="X170" s="162">
        <v>60000</v>
      </c>
      <c r="Y170" s="162">
        <v>60000</v>
      </c>
      <c r="Z170" s="131">
        <v>60000</v>
      </c>
      <c r="AA170" s="162">
        <v>60000</v>
      </c>
    </row>
    <row r="171" spans="2:28">
      <c r="X171" s="162"/>
      <c r="Y171" s="161"/>
      <c r="Z171" s="131"/>
      <c r="AA171" s="45"/>
    </row>
    <row r="172" spans="2:28">
      <c r="B172" s="43">
        <v>50</v>
      </c>
      <c r="C172" s="43" t="s">
        <v>339</v>
      </c>
      <c r="D172" s="43">
        <v>150000</v>
      </c>
      <c r="E172" s="107">
        <v>3</v>
      </c>
      <c r="F172" s="107" t="s">
        <v>315</v>
      </c>
      <c r="X172" s="162">
        <v>50000</v>
      </c>
      <c r="Y172" s="162">
        <v>50000</v>
      </c>
      <c r="Z172" s="131">
        <v>50000</v>
      </c>
      <c r="AA172" s="45"/>
    </row>
    <row r="173" spans="2:28">
      <c r="X173" s="162"/>
      <c r="Y173" s="162"/>
      <c r="Z173" s="131"/>
      <c r="AA173" s="45"/>
      <c r="AB173" s="45"/>
    </row>
    <row r="174" spans="2:28">
      <c r="X174" s="162"/>
      <c r="Y174" s="162"/>
      <c r="Z174" s="132"/>
      <c r="AA174" s="46"/>
      <c r="AB174" s="46"/>
    </row>
    <row r="175" spans="2:28">
      <c r="B175" s="90">
        <v>401</v>
      </c>
      <c r="C175" s="90" t="s">
        <v>121</v>
      </c>
      <c r="D175" s="90">
        <v>240000</v>
      </c>
      <c r="E175" s="107">
        <v>4</v>
      </c>
      <c r="F175" s="107" t="s">
        <v>315</v>
      </c>
      <c r="X175" s="162">
        <v>60000</v>
      </c>
      <c r="Y175" s="162">
        <v>60000</v>
      </c>
      <c r="Z175" s="131">
        <v>60000</v>
      </c>
      <c r="AA175" s="162">
        <v>60000</v>
      </c>
      <c r="AB175" s="46"/>
    </row>
    <row r="176" spans="2:28">
      <c r="X176" s="162"/>
      <c r="Y176" s="161"/>
      <c r="Z176" s="131"/>
      <c r="AA176" s="45"/>
    </row>
    <row r="177" spans="2:31">
      <c r="X177" s="162"/>
      <c r="Y177" s="162"/>
      <c r="Z177" s="131"/>
      <c r="AB177" s="45"/>
    </row>
    <row r="178" spans="2:31">
      <c r="B178" s="43">
        <v>414</v>
      </c>
      <c r="C178" s="43" t="s">
        <v>166</v>
      </c>
      <c r="D178" s="43">
        <v>200000</v>
      </c>
      <c r="E178" s="107">
        <v>4</v>
      </c>
      <c r="F178" s="111" t="s">
        <v>315</v>
      </c>
      <c r="X178" s="162">
        <v>50000</v>
      </c>
      <c r="Y178" s="162">
        <v>50000</v>
      </c>
      <c r="Z178" s="131">
        <v>50000</v>
      </c>
      <c r="AA178" s="386">
        <v>50000</v>
      </c>
      <c r="AB178" s="386" t="s">
        <v>348</v>
      </c>
      <c r="AC178" s="386"/>
      <c r="AD178" s="47"/>
      <c r="AE178" s="47"/>
    </row>
    <row r="179" spans="2:31">
      <c r="X179" s="162"/>
      <c r="Y179" s="162"/>
      <c r="Z179" s="131"/>
      <c r="AB179" s="46"/>
      <c r="AC179" s="47"/>
      <c r="AD179" s="47"/>
      <c r="AE179" s="47"/>
    </row>
    <row r="180" spans="2:31">
      <c r="X180" s="162"/>
      <c r="Y180" s="162"/>
      <c r="Z180" s="131"/>
    </row>
    <row r="181" spans="2:31">
      <c r="B181" s="43">
        <v>805</v>
      </c>
      <c r="C181" s="43" t="s">
        <v>340</v>
      </c>
      <c r="D181" s="43">
        <v>150000</v>
      </c>
      <c r="E181" s="107">
        <v>3</v>
      </c>
      <c r="F181" s="111" t="s">
        <v>315</v>
      </c>
      <c r="Q181" s="43"/>
      <c r="T181" s="43"/>
      <c r="X181" s="162">
        <v>50000</v>
      </c>
      <c r="Y181" s="162">
        <v>50000</v>
      </c>
      <c r="Z181" s="131">
        <v>50000</v>
      </c>
    </row>
    <row r="182" spans="2:31">
      <c r="X182" s="162"/>
      <c r="Y182" s="162"/>
      <c r="Z182" s="131"/>
    </row>
    <row r="183" spans="2:31">
      <c r="X183" s="162"/>
      <c r="Y183" s="162"/>
      <c r="Z183" s="131"/>
    </row>
    <row r="184" spans="2:31">
      <c r="B184" s="43">
        <v>13</v>
      </c>
      <c r="C184" s="43" t="s">
        <v>148</v>
      </c>
      <c r="D184" s="43">
        <v>120000</v>
      </c>
      <c r="E184" s="107">
        <v>3</v>
      </c>
      <c r="F184" s="111" t="s">
        <v>315</v>
      </c>
      <c r="X184" s="162"/>
      <c r="Y184" s="162">
        <v>40000</v>
      </c>
      <c r="Z184" s="131">
        <v>40000</v>
      </c>
      <c r="AA184" s="162">
        <v>40000</v>
      </c>
    </row>
    <row r="185" spans="2:31">
      <c r="X185" s="162"/>
      <c r="Y185" s="162"/>
      <c r="Z185" s="131"/>
    </row>
    <row r="186" spans="2:31">
      <c r="X186" s="162"/>
      <c r="Y186" s="162"/>
      <c r="Z186" s="131"/>
      <c r="AC186" s="47"/>
      <c r="AD186" s="47"/>
      <c r="AE186" s="47"/>
    </row>
    <row r="187" spans="2:31">
      <c r="B187" s="43">
        <v>418</v>
      </c>
      <c r="C187" s="43" t="s">
        <v>342</v>
      </c>
      <c r="D187" s="43">
        <v>120000</v>
      </c>
      <c r="E187" s="107">
        <v>3</v>
      </c>
      <c r="F187" s="111" t="s">
        <v>315</v>
      </c>
      <c r="X187" s="162"/>
      <c r="Y187" s="162">
        <v>40000</v>
      </c>
      <c r="Z187" s="131">
        <v>40000</v>
      </c>
      <c r="AA187" s="386">
        <v>40000</v>
      </c>
      <c r="AB187" s="386" t="s">
        <v>348</v>
      </c>
      <c r="AC187" s="386"/>
      <c r="AD187" s="47"/>
      <c r="AE187" s="47"/>
    </row>
    <row r="188" spans="2:31">
      <c r="X188" s="162"/>
      <c r="Y188" s="162"/>
      <c r="Z188" s="131"/>
    </row>
    <row r="189" spans="2:31">
      <c r="X189" s="162"/>
      <c r="Z189" s="131"/>
    </row>
    <row r="190" spans="2:31">
      <c r="B190" s="43">
        <v>4</v>
      </c>
      <c r="C190" s="43" t="s">
        <v>290</v>
      </c>
      <c r="D190" s="43">
        <v>240000</v>
      </c>
      <c r="E190" s="107">
        <v>4</v>
      </c>
      <c r="F190" s="111" t="s">
        <v>315</v>
      </c>
      <c r="X190" s="162"/>
      <c r="Z190" s="131">
        <v>60000</v>
      </c>
      <c r="AA190" s="162">
        <v>60000</v>
      </c>
      <c r="AB190" s="131">
        <v>60000</v>
      </c>
      <c r="AC190" s="162">
        <v>60000</v>
      </c>
    </row>
    <row r="191" spans="2:31">
      <c r="X191" s="162"/>
      <c r="Z191" s="131"/>
      <c r="AB191" s="131"/>
    </row>
    <row r="192" spans="2:31">
      <c r="X192" s="162"/>
      <c r="Z192" s="131"/>
      <c r="AB192" s="131"/>
    </row>
    <row r="193" spans="2:30">
      <c r="B193" s="43">
        <v>14</v>
      </c>
      <c r="C193" s="43" t="s">
        <v>154</v>
      </c>
      <c r="D193" s="43">
        <v>180000</v>
      </c>
      <c r="E193" s="107">
        <v>3</v>
      </c>
      <c r="F193" s="107" t="s">
        <v>315</v>
      </c>
      <c r="X193" s="162"/>
      <c r="Z193" s="131">
        <v>45000</v>
      </c>
      <c r="AA193" s="162">
        <v>45000</v>
      </c>
      <c r="AB193" s="131">
        <v>45000</v>
      </c>
      <c r="AC193" s="162">
        <v>45000</v>
      </c>
    </row>
    <row r="194" spans="2:30">
      <c r="X194" s="162"/>
      <c r="Z194" s="131"/>
      <c r="AB194" s="131"/>
    </row>
    <row r="195" spans="2:30">
      <c r="X195" s="162"/>
      <c r="Z195" s="131"/>
    </row>
    <row r="196" spans="2:30">
      <c r="B196" s="43">
        <v>43</v>
      </c>
      <c r="C196" s="43" t="s">
        <v>343</v>
      </c>
      <c r="D196" s="43">
        <v>120000</v>
      </c>
      <c r="E196" s="107">
        <v>3</v>
      </c>
      <c r="F196" s="107" t="s">
        <v>315</v>
      </c>
      <c r="X196" s="162"/>
      <c r="Z196" s="131">
        <v>40000</v>
      </c>
      <c r="AA196" s="386">
        <v>40000</v>
      </c>
      <c r="AB196" s="386">
        <v>40000</v>
      </c>
      <c r="AC196" s="386" t="s">
        <v>348</v>
      </c>
      <c r="AD196" s="386"/>
    </row>
    <row r="197" spans="2:30">
      <c r="X197" s="162"/>
      <c r="Z197" s="131"/>
    </row>
    <row r="198" spans="2:30">
      <c r="X198" s="162"/>
      <c r="Z198" s="131"/>
    </row>
    <row r="199" spans="2:30">
      <c r="B199" s="43">
        <v>405</v>
      </c>
      <c r="C199" s="90" t="s">
        <v>132</v>
      </c>
      <c r="D199" s="90">
        <v>240000</v>
      </c>
      <c r="E199" s="107">
        <v>4</v>
      </c>
      <c r="F199" s="111" t="s">
        <v>315</v>
      </c>
      <c r="X199" s="162"/>
      <c r="Z199" s="131">
        <v>60000</v>
      </c>
      <c r="AA199" s="162">
        <v>60000</v>
      </c>
      <c r="AB199" s="131">
        <v>60000</v>
      </c>
      <c r="AC199" s="162">
        <v>60000</v>
      </c>
    </row>
    <row r="200" spans="2:30">
      <c r="X200" s="162"/>
      <c r="Z200" s="131"/>
      <c r="AB200" s="131"/>
    </row>
    <row r="201" spans="2:30">
      <c r="Z201" s="131"/>
      <c r="AB201" s="131"/>
    </row>
    <row r="202" spans="2:30">
      <c r="B202" s="43">
        <v>417</v>
      </c>
      <c r="C202" s="43" t="s">
        <v>344</v>
      </c>
      <c r="D202" s="43">
        <v>120000</v>
      </c>
      <c r="E202" s="107">
        <v>3</v>
      </c>
      <c r="F202" s="111" t="s">
        <v>315</v>
      </c>
      <c r="Z202" s="131">
        <v>40000</v>
      </c>
      <c r="AA202" s="388">
        <v>40000</v>
      </c>
      <c r="AB202" s="388">
        <v>40000</v>
      </c>
      <c r="AC202" s="386" t="s">
        <v>348</v>
      </c>
      <c r="AD202" s="386"/>
    </row>
    <row r="203" spans="2:30">
      <c r="Z203" s="131"/>
    </row>
    <row r="204" spans="2:30">
      <c r="Z204" s="131"/>
    </row>
    <row r="205" spans="2:30">
      <c r="B205" s="43">
        <v>443</v>
      </c>
      <c r="C205" s="43" t="s">
        <v>336</v>
      </c>
      <c r="D205" s="43">
        <v>120000</v>
      </c>
      <c r="E205" s="107">
        <v>3</v>
      </c>
      <c r="F205" s="107" t="s">
        <v>315</v>
      </c>
      <c r="Z205" s="131">
        <v>40000</v>
      </c>
      <c r="AA205" s="386">
        <v>40000</v>
      </c>
      <c r="AB205" s="386">
        <v>40000</v>
      </c>
      <c r="AC205" s="386" t="s">
        <v>348</v>
      </c>
      <c r="AD205" s="386"/>
    </row>
    <row r="206" spans="2:30">
      <c r="Z206" s="131"/>
    </row>
    <row r="207" spans="2:30">
      <c r="Z207" s="131"/>
    </row>
    <row r="208" spans="2:30">
      <c r="B208" s="43">
        <v>600</v>
      </c>
      <c r="C208" s="43" t="s">
        <v>150</v>
      </c>
      <c r="D208" s="43">
        <v>240000</v>
      </c>
      <c r="E208" s="107">
        <v>4</v>
      </c>
      <c r="F208" s="111" t="s">
        <v>315</v>
      </c>
      <c r="Z208" s="131">
        <v>60000</v>
      </c>
      <c r="AA208" s="162">
        <v>60000</v>
      </c>
      <c r="AB208" s="131">
        <v>60000</v>
      </c>
      <c r="AC208" s="162">
        <v>60000</v>
      </c>
    </row>
    <row r="209" spans="2:30">
      <c r="Z209" s="131"/>
      <c r="AB209" s="131"/>
      <c r="AC209" s="162"/>
    </row>
    <row r="210" spans="2:30">
      <c r="Z210" s="131"/>
      <c r="AB210" s="131"/>
      <c r="AC210" s="162"/>
    </row>
    <row r="211" spans="2:30">
      <c r="B211" s="43">
        <v>700</v>
      </c>
      <c r="C211" s="43" t="s">
        <v>333</v>
      </c>
      <c r="D211" s="43">
        <v>240000</v>
      </c>
      <c r="E211" s="107">
        <v>4</v>
      </c>
      <c r="F211" s="111" t="s">
        <v>315</v>
      </c>
      <c r="Z211" s="131">
        <v>60000</v>
      </c>
      <c r="AA211" s="162">
        <v>60000</v>
      </c>
      <c r="AB211" s="131">
        <v>60000</v>
      </c>
      <c r="AC211" s="162">
        <v>60000</v>
      </c>
    </row>
    <row r="212" spans="2:30">
      <c r="Z212" s="131"/>
      <c r="AB212" s="131"/>
      <c r="AC212" s="162"/>
    </row>
    <row r="213" spans="2:30">
      <c r="Z213" s="131"/>
      <c r="AB213" s="131"/>
      <c r="AC213" s="162"/>
    </row>
    <row r="214" spans="2:30">
      <c r="B214" s="43">
        <v>901</v>
      </c>
      <c r="C214" s="43" t="s">
        <v>171</v>
      </c>
      <c r="D214" s="43">
        <v>312000</v>
      </c>
      <c r="E214" s="107">
        <v>4</v>
      </c>
      <c r="F214" s="111" t="s">
        <v>315</v>
      </c>
      <c r="Z214" s="131">
        <v>78000</v>
      </c>
      <c r="AA214" s="162">
        <v>78000</v>
      </c>
      <c r="AB214" s="131">
        <v>78000</v>
      </c>
      <c r="AC214" s="162">
        <v>78000</v>
      </c>
    </row>
    <row r="215" spans="2:30">
      <c r="Z215" s="131"/>
      <c r="AB215" s="131"/>
      <c r="AC215" s="162"/>
    </row>
    <row r="216" spans="2:30">
      <c r="B216" s="43">
        <v>910</v>
      </c>
      <c r="C216" s="43" t="s">
        <v>345</v>
      </c>
      <c r="D216" s="43">
        <v>36000</v>
      </c>
      <c r="E216" s="107">
        <v>3</v>
      </c>
      <c r="F216" s="107" t="s">
        <v>346</v>
      </c>
      <c r="Z216" s="131"/>
      <c r="AA216" s="162">
        <f>36000/3</f>
        <v>12000</v>
      </c>
      <c r="AB216" s="131">
        <v>12000</v>
      </c>
      <c r="AC216" s="162">
        <v>12000</v>
      </c>
    </row>
    <row r="217" spans="2:30">
      <c r="Z217" s="131"/>
      <c r="AB217" s="131"/>
      <c r="AC217" s="162"/>
    </row>
    <row r="218" spans="2:30">
      <c r="Z218" s="131"/>
      <c r="AB218" s="131"/>
      <c r="AC218" s="162"/>
    </row>
    <row r="219" spans="2:30">
      <c r="B219" s="43">
        <v>13</v>
      </c>
      <c r="C219" s="43" t="s">
        <v>148</v>
      </c>
      <c r="D219" s="43">
        <v>120000</v>
      </c>
      <c r="E219" s="107">
        <v>3</v>
      </c>
      <c r="F219" s="111" t="s">
        <v>315</v>
      </c>
      <c r="Z219" s="131"/>
      <c r="AA219" s="162">
        <v>40000</v>
      </c>
      <c r="AB219" s="131">
        <v>40000</v>
      </c>
      <c r="AC219" s="162">
        <v>40000</v>
      </c>
    </row>
    <row r="220" spans="2:30">
      <c r="AB220" s="131"/>
      <c r="AC220" s="162"/>
    </row>
    <row r="221" spans="2:30">
      <c r="AB221" s="131"/>
      <c r="AC221" s="162"/>
    </row>
    <row r="222" spans="2:30">
      <c r="B222" s="43">
        <v>31</v>
      </c>
      <c r="C222" s="43" t="s">
        <v>170</v>
      </c>
      <c r="D222" s="43">
        <v>110000</v>
      </c>
      <c r="E222" s="107">
        <v>3</v>
      </c>
      <c r="F222" s="111" t="s">
        <v>315</v>
      </c>
      <c r="AA222" s="162">
        <v>27500</v>
      </c>
      <c r="AB222" s="131">
        <v>27500</v>
      </c>
      <c r="AC222" s="162">
        <v>27500</v>
      </c>
      <c r="AD222" s="162">
        <v>27500</v>
      </c>
    </row>
    <row r="223" spans="2:30">
      <c r="AB223" s="131"/>
    </row>
    <row r="224" spans="2:30">
      <c r="AB224" s="131"/>
    </row>
    <row r="225" spans="2:31">
      <c r="B225" s="43">
        <v>45</v>
      </c>
      <c r="C225" s="43" t="s">
        <v>347</v>
      </c>
      <c r="D225" s="43">
        <v>100000</v>
      </c>
      <c r="E225" s="107">
        <v>3</v>
      </c>
      <c r="F225" s="107" t="s">
        <v>315</v>
      </c>
      <c r="AA225" s="162">
        <v>33333</v>
      </c>
      <c r="AB225" s="131">
        <v>33333</v>
      </c>
      <c r="AC225" s="162">
        <v>33333</v>
      </c>
    </row>
    <row r="226" spans="2:31">
      <c r="AB226" s="131"/>
      <c r="AC226" s="162"/>
    </row>
    <row r="227" spans="2:31">
      <c r="AB227" s="131"/>
      <c r="AC227" s="162"/>
    </row>
    <row r="228" spans="2:31">
      <c r="B228" s="43">
        <v>417</v>
      </c>
      <c r="C228" s="43" t="s">
        <v>344</v>
      </c>
      <c r="D228" s="43">
        <v>72000</v>
      </c>
      <c r="E228" s="107">
        <v>3</v>
      </c>
      <c r="F228" s="111" t="s">
        <v>315</v>
      </c>
      <c r="AB228" s="131"/>
      <c r="AC228" s="162"/>
    </row>
    <row r="229" spans="2:31">
      <c r="AB229" s="131"/>
      <c r="AC229" s="162"/>
    </row>
    <row r="230" spans="2:31">
      <c r="B230" s="43">
        <v>55</v>
      </c>
      <c r="C230" s="43" t="s">
        <v>349</v>
      </c>
      <c r="D230" s="43">
        <v>52415</v>
      </c>
      <c r="E230" s="107">
        <v>3</v>
      </c>
      <c r="F230" s="107" t="s">
        <v>350</v>
      </c>
      <c r="AA230" s="162">
        <v>17472</v>
      </c>
      <c r="AB230" s="131">
        <v>17472</v>
      </c>
      <c r="AC230" s="162">
        <v>17472</v>
      </c>
    </row>
    <row r="231" spans="2:31">
      <c r="AB231" s="131"/>
      <c r="AC231" s="162"/>
    </row>
    <row r="232" spans="2:31">
      <c r="AB232" s="131"/>
      <c r="AC232" s="162"/>
    </row>
    <row r="233" spans="2:31">
      <c r="B233" s="43">
        <v>450</v>
      </c>
      <c r="C233" s="43" t="s">
        <v>351</v>
      </c>
      <c r="D233" s="43">
        <v>72000</v>
      </c>
      <c r="E233" s="107">
        <v>3</v>
      </c>
      <c r="F233" s="107" t="s">
        <v>315</v>
      </c>
      <c r="AA233" s="162">
        <v>24000</v>
      </c>
      <c r="AB233" s="131">
        <v>24000</v>
      </c>
      <c r="AC233" s="162">
        <v>24000</v>
      </c>
    </row>
    <row r="234" spans="2:31">
      <c r="AB234" s="131"/>
      <c r="AC234" s="162"/>
    </row>
    <row r="235" spans="2:31">
      <c r="AB235" s="131"/>
      <c r="AC235" s="162"/>
    </row>
    <row r="236" spans="2:31">
      <c r="B236" s="43">
        <v>78</v>
      </c>
      <c r="C236" s="43" t="s">
        <v>354</v>
      </c>
      <c r="D236" s="43">
        <v>60000</v>
      </c>
      <c r="E236" s="107">
        <v>3</v>
      </c>
      <c r="F236" s="107" t="s">
        <v>315</v>
      </c>
      <c r="AB236" s="131">
        <v>20000</v>
      </c>
      <c r="AC236" s="162">
        <v>20000</v>
      </c>
      <c r="AD236" s="386">
        <v>20000</v>
      </c>
      <c r="AE236" s="386" t="s">
        <v>348</v>
      </c>
    </row>
    <row r="237" spans="2:31">
      <c r="AB237" s="131"/>
      <c r="AC237" s="162"/>
    </row>
    <row r="238" spans="2:31">
      <c r="AB238" s="131"/>
      <c r="AC238" s="162"/>
    </row>
    <row r="239" spans="2:31">
      <c r="B239" s="43">
        <v>83</v>
      </c>
      <c r="C239" s="43" t="s">
        <v>355</v>
      </c>
      <c r="D239" s="43">
        <v>60000</v>
      </c>
      <c r="E239" s="107">
        <v>3</v>
      </c>
      <c r="F239" s="107" t="s">
        <v>315</v>
      </c>
      <c r="AB239" s="131">
        <v>20000</v>
      </c>
      <c r="AC239" s="162">
        <v>20000</v>
      </c>
      <c r="AD239" s="162">
        <v>20000</v>
      </c>
    </row>
    <row r="240" spans="2:31">
      <c r="AB240" s="131"/>
      <c r="AC240" s="162"/>
    </row>
    <row r="241" spans="2:34">
      <c r="AB241" s="131"/>
      <c r="AC241" s="162"/>
    </row>
    <row r="242" spans="2:34">
      <c r="B242" s="43">
        <v>50</v>
      </c>
      <c r="D242" s="43">
        <v>210000</v>
      </c>
      <c r="E242" s="107">
        <v>4</v>
      </c>
      <c r="F242" s="107" t="s">
        <v>315</v>
      </c>
      <c r="AB242" s="131">
        <v>52500</v>
      </c>
      <c r="AC242" s="162">
        <v>52500</v>
      </c>
      <c r="AD242" s="162">
        <v>52500</v>
      </c>
      <c r="AE242" s="43">
        <v>52500</v>
      </c>
    </row>
    <row r="243" spans="2:34">
      <c r="AB243" s="131"/>
      <c r="AC243" s="162"/>
    </row>
    <row r="244" spans="2:34">
      <c r="AB244" s="131"/>
      <c r="AC244" s="162"/>
    </row>
    <row r="245" spans="2:34">
      <c r="B245" s="43">
        <v>704</v>
      </c>
      <c r="D245" s="43">
        <v>120000</v>
      </c>
      <c r="E245" s="107">
        <v>3</v>
      </c>
      <c r="F245" s="107" t="s">
        <v>315</v>
      </c>
      <c r="AB245" s="131">
        <v>40000</v>
      </c>
      <c r="AC245" s="162">
        <v>40000</v>
      </c>
      <c r="AD245" s="162">
        <v>40000</v>
      </c>
    </row>
    <row r="246" spans="2:34">
      <c r="AB246" s="131"/>
      <c r="AC246" s="162"/>
    </row>
    <row r="247" spans="2:34">
      <c r="B247" s="43">
        <v>21</v>
      </c>
      <c r="C247" s="43" t="s">
        <v>152</v>
      </c>
      <c r="D247" s="43">
        <v>240000</v>
      </c>
      <c r="E247" s="107">
        <v>3</v>
      </c>
      <c r="F247" s="111" t="s">
        <v>315</v>
      </c>
      <c r="AC247" s="162">
        <v>40000</v>
      </c>
      <c r="AD247" s="162">
        <v>40000</v>
      </c>
      <c r="AE247" s="43">
        <v>40000</v>
      </c>
    </row>
    <row r="248" spans="2:34">
      <c r="AC248" s="162"/>
    </row>
    <row r="249" spans="2:34">
      <c r="B249" s="131">
        <v>901</v>
      </c>
      <c r="C249" s="131" t="s">
        <v>171</v>
      </c>
      <c r="D249" s="131">
        <v>120000</v>
      </c>
      <c r="E249" s="389">
        <v>1</v>
      </c>
      <c r="F249" s="390" t="s">
        <v>359</v>
      </c>
      <c r="Y249" s="131" t="s">
        <v>363</v>
      </c>
      <c r="AC249" s="162"/>
    </row>
    <row r="250" spans="2:34">
      <c r="AC250" s="162"/>
    </row>
    <row r="251" spans="2:34">
      <c r="AC251" s="162"/>
    </row>
    <row r="252" spans="2:34">
      <c r="B252" s="43">
        <v>9</v>
      </c>
      <c r="C252" s="43" t="s">
        <v>128</v>
      </c>
      <c r="D252" s="43">
        <v>12000</v>
      </c>
      <c r="E252" s="107">
        <v>3</v>
      </c>
      <c r="F252" s="111" t="s">
        <v>315</v>
      </c>
      <c r="AC252" s="162"/>
      <c r="AD252" s="386">
        <v>40000</v>
      </c>
      <c r="AE252" s="386">
        <v>40000</v>
      </c>
      <c r="AF252" s="386">
        <v>40000</v>
      </c>
      <c r="AG252" s="386" t="s">
        <v>348</v>
      </c>
      <c r="AH252" s="386"/>
    </row>
    <row r="253" spans="2:34">
      <c r="AC253" s="162"/>
    </row>
    <row r="254" spans="2:34">
      <c r="AC254" s="162"/>
    </row>
    <row r="255" spans="2:34">
      <c r="AC255" s="162"/>
    </row>
    <row r="256" spans="2:34">
      <c r="AC256" s="162"/>
    </row>
    <row r="257" spans="29:29">
      <c r="AC257" s="162"/>
    </row>
    <row r="258" spans="29:29">
      <c r="AC258" s="162"/>
    </row>
    <row r="259" spans="29:29">
      <c r="AC259" s="162"/>
    </row>
    <row r="260" spans="29:29">
      <c r="AC260" s="162"/>
    </row>
  </sheetData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775"/>
  <sheetViews>
    <sheetView topLeftCell="A4" workbookViewId="0">
      <selection activeCell="N11" sqref="N11"/>
    </sheetView>
  </sheetViews>
  <sheetFormatPr baseColWidth="10" defaultRowHeight="12.75"/>
  <cols>
    <col min="1" max="1" width="5.140625" style="68" customWidth="1"/>
    <col min="2" max="2" width="55.140625" style="60" customWidth="1"/>
    <col min="3" max="3" width="16.7109375" style="60" customWidth="1"/>
    <col min="4" max="4" width="3.7109375" style="70" customWidth="1"/>
    <col min="5" max="6" width="3.7109375" style="371" customWidth="1"/>
    <col min="7" max="11" width="3.7109375" style="70" customWidth="1"/>
    <col min="12" max="13" width="3.7109375" style="371" customWidth="1"/>
    <col min="14" max="18" width="3.7109375" style="70" customWidth="1"/>
    <col min="19" max="20" width="3.7109375" style="371" customWidth="1"/>
    <col min="21" max="25" width="3.7109375" style="70" customWidth="1"/>
    <col min="26" max="26" width="3.7109375" style="372" customWidth="1"/>
    <col min="27" max="27" width="3.7109375" style="371" customWidth="1"/>
    <col min="28" max="29" width="3.7109375" style="70" customWidth="1"/>
    <col min="30" max="30" width="3.7109375" style="371" customWidth="1"/>
    <col min="31" max="32" width="3.7109375" style="70" customWidth="1"/>
    <col min="33" max="34" width="3.7109375" style="371" customWidth="1"/>
    <col min="35" max="35" width="3.7109375" style="58" customWidth="1"/>
    <col min="36" max="36" width="3.7109375" style="70" customWidth="1"/>
    <col min="37" max="39" width="3.7109375" style="59" customWidth="1"/>
    <col min="40" max="40" width="3.7109375" style="58" customWidth="1"/>
    <col min="41" max="44" width="3.7109375" style="60" customWidth="1"/>
    <col min="45" max="16384" width="11.42578125" style="60"/>
  </cols>
  <sheetData>
    <row r="1" spans="1:44" ht="15.75">
      <c r="A1" s="56" t="s">
        <v>48</v>
      </c>
      <c r="B1" s="57"/>
      <c r="C1" s="57"/>
      <c r="D1" s="57"/>
      <c r="E1" s="373"/>
      <c r="F1" s="372"/>
      <c r="G1" s="57"/>
      <c r="H1" s="57"/>
      <c r="I1" s="57"/>
      <c r="AK1" s="70"/>
      <c r="AL1" s="70"/>
    </row>
    <row r="2" spans="1:44" ht="15.75">
      <c r="A2" s="56" t="s">
        <v>49</v>
      </c>
      <c r="B2" s="57"/>
      <c r="C2" s="57"/>
      <c r="D2" s="57"/>
      <c r="E2" s="373"/>
      <c r="F2" s="372"/>
      <c r="G2" s="57"/>
      <c r="H2" s="57"/>
      <c r="I2" s="57"/>
      <c r="AK2" s="70"/>
      <c r="AL2" s="70"/>
    </row>
    <row r="3" spans="1:44" ht="15.75">
      <c r="A3" s="56"/>
      <c r="B3" s="57"/>
      <c r="C3" s="57"/>
      <c r="D3" s="57"/>
      <c r="E3" s="373"/>
      <c r="F3" s="372"/>
      <c r="G3" s="57"/>
      <c r="H3" s="57"/>
      <c r="I3" s="57"/>
      <c r="AK3" s="70"/>
      <c r="AL3" s="70"/>
    </row>
    <row r="4" spans="1:44">
      <c r="A4" s="61"/>
      <c r="B4" s="57"/>
      <c r="C4" s="57"/>
      <c r="D4" s="57" t="s">
        <v>41</v>
      </c>
      <c r="E4" s="374" t="s">
        <v>42</v>
      </c>
      <c r="F4" s="372"/>
      <c r="G4" s="57"/>
      <c r="H4" s="57"/>
      <c r="I4" s="57"/>
      <c r="AK4" s="70"/>
      <c r="AL4" s="70"/>
    </row>
    <row r="5" spans="1:44">
      <c r="A5" s="61"/>
      <c r="B5" s="57"/>
      <c r="C5" s="57"/>
      <c r="D5" s="71" t="s">
        <v>43</v>
      </c>
      <c r="E5" s="375" t="s">
        <v>44</v>
      </c>
      <c r="F5" s="372"/>
      <c r="G5" s="57"/>
      <c r="H5" s="57"/>
      <c r="I5" s="57"/>
      <c r="AK5" s="70"/>
      <c r="AL5" s="70"/>
    </row>
    <row r="6" spans="1:44">
      <c r="A6" s="62"/>
      <c r="B6" s="63"/>
      <c r="C6" s="64"/>
      <c r="D6" s="63" t="s">
        <v>4</v>
      </c>
      <c r="E6" s="368" t="s">
        <v>5</v>
      </c>
      <c r="F6" s="368" t="s">
        <v>6</v>
      </c>
      <c r="G6" s="63" t="s">
        <v>7</v>
      </c>
      <c r="H6" s="63" t="s">
        <v>2</v>
      </c>
      <c r="I6" s="63" t="s">
        <v>2</v>
      </c>
      <c r="J6" s="63" t="s">
        <v>3</v>
      </c>
      <c r="K6" s="63" t="s">
        <v>4</v>
      </c>
      <c r="L6" s="368" t="s">
        <v>5</v>
      </c>
      <c r="M6" s="368" t="s">
        <v>6</v>
      </c>
      <c r="N6" s="63" t="s">
        <v>7</v>
      </c>
      <c r="O6" s="63" t="s">
        <v>2</v>
      </c>
      <c r="P6" s="63" t="s">
        <v>2</v>
      </c>
      <c r="Q6" s="63" t="s">
        <v>3</v>
      </c>
      <c r="R6" s="63" t="s">
        <v>4</v>
      </c>
      <c r="S6" s="368" t="s">
        <v>5</v>
      </c>
      <c r="T6" s="368" t="s">
        <v>6</v>
      </c>
      <c r="U6" s="63" t="s">
        <v>7</v>
      </c>
      <c r="V6" s="63" t="s">
        <v>2</v>
      </c>
      <c r="W6" s="63" t="s">
        <v>2</v>
      </c>
      <c r="X6" s="63" t="s">
        <v>3</v>
      </c>
      <c r="Y6" s="63" t="s">
        <v>4</v>
      </c>
      <c r="Z6" s="368" t="s">
        <v>5</v>
      </c>
      <c r="AA6" s="368" t="s">
        <v>6</v>
      </c>
      <c r="AB6" s="63" t="s">
        <v>7</v>
      </c>
      <c r="AC6" s="63" t="s">
        <v>2</v>
      </c>
      <c r="AD6" s="368" t="s">
        <v>2</v>
      </c>
      <c r="AE6" s="63" t="s">
        <v>3</v>
      </c>
      <c r="AF6" s="63" t="s">
        <v>4</v>
      </c>
      <c r="AG6" s="368" t="s">
        <v>5</v>
      </c>
      <c r="AH6" s="368" t="s">
        <v>6</v>
      </c>
      <c r="AI6" s="63" t="s">
        <v>7</v>
      </c>
      <c r="AJ6" s="63" t="s">
        <v>2</v>
      </c>
      <c r="AK6" s="63" t="s">
        <v>2</v>
      </c>
      <c r="AL6" s="63" t="s">
        <v>3</v>
      </c>
      <c r="AM6" s="63"/>
      <c r="AN6" s="63"/>
      <c r="AO6" s="63"/>
      <c r="AP6" s="167"/>
      <c r="AQ6" s="81"/>
      <c r="AR6" s="81"/>
    </row>
    <row r="7" spans="1:44">
      <c r="A7" s="62" t="s">
        <v>11</v>
      </c>
      <c r="B7" s="63" t="s">
        <v>0</v>
      </c>
      <c r="C7" s="63" t="s">
        <v>42</v>
      </c>
      <c r="D7" s="63">
        <v>20</v>
      </c>
      <c r="E7" s="368">
        <v>21</v>
      </c>
      <c r="F7" s="368">
        <v>22</v>
      </c>
      <c r="G7" s="63">
        <v>23</v>
      </c>
      <c r="H7" s="63">
        <v>24</v>
      </c>
      <c r="I7" s="63">
        <v>25</v>
      </c>
      <c r="J7" s="63">
        <v>26</v>
      </c>
      <c r="K7" s="63">
        <v>27</v>
      </c>
      <c r="L7" s="368">
        <v>28</v>
      </c>
      <c r="M7" s="368">
        <v>29</v>
      </c>
      <c r="N7" s="63">
        <v>30</v>
      </c>
      <c r="O7" s="63">
        <v>1</v>
      </c>
      <c r="P7" s="63">
        <v>2</v>
      </c>
      <c r="Q7" s="63">
        <v>3</v>
      </c>
      <c r="R7" s="63">
        <v>4</v>
      </c>
      <c r="S7" s="368">
        <v>5</v>
      </c>
      <c r="T7" s="368">
        <v>6</v>
      </c>
      <c r="U7" s="63">
        <v>7</v>
      </c>
      <c r="V7" s="63">
        <v>8</v>
      </c>
      <c r="W7" s="63">
        <v>9</v>
      </c>
      <c r="X7" s="63">
        <v>10</v>
      </c>
      <c r="Y7" s="63">
        <v>11</v>
      </c>
      <c r="Z7" s="368">
        <v>12</v>
      </c>
      <c r="AA7" s="368">
        <v>13</v>
      </c>
      <c r="AB7" s="63">
        <v>14</v>
      </c>
      <c r="AC7" s="63">
        <v>15</v>
      </c>
      <c r="AD7" s="368">
        <v>16</v>
      </c>
      <c r="AE7" s="63">
        <v>17</v>
      </c>
      <c r="AF7" s="63">
        <v>18</v>
      </c>
      <c r="AG7" s="368">
        <v>19</v>
      </c>
      <c r="AH7" s="368">
        <v>20</v>
      </c>
      <c r="AI7" s="63">
        <v>21</v>
      </c>
      <c r="AJ7" s="63">
        <v>22</v>
      </c>
      <c r="AK7" s="63">
        <v>23</v>
      </c>
      <c r="AL7" s="63">
        <v>24</v>
      </c>
      <c r="AM7" s="63"/>
      <c r="AN7" s="63"/>
      <c r="AO7" s="63"/>
      <c r="AP7" s="81"/>
      <c r="AQ7" s="81"/>
      <c r="AR7" s="81"/>
    </row>
    <row r="8" spans="1:44">
      <c r="A8" s="62"/>
      <c r="B8" s="63" t="s">
        <v>45</v>
      </c>
      <c r="C8" s="80">
        <v>41782</v>
      </c>
      <c r="D8" s="63"/>
      <c r="E8" s="376"/>
      <c r="F8" s="368"/>
      <c r="G8" s="63"/>
      <c r="H8" s="63"/>
      <c r="I8" s="63"/>
      <c r="J8" s="63"/>
      <c r="K8" s="63"/>
      <c r="L8" s="368"/>
      <c r="M8" s="368"/>
      <c r="N8" s="63"/>
      <c r="O8" s="63"/>
      <c r="P8" s="63"/>
      <c r="Q8" s="63"/>
      <c r="R8" s="63"/>
      <c r="S8" s="368"/>
      <c r="T8" s="368"/>
      <c r="U8" s="63"/>
      <c r="V8" s="63"/>
      <c r="W8" s="63"/>
      <c r="X8" s="63"/>
      <c r="Y8" s="63"/>
      <c r="Z8" s="368"/>
      <c r="AA8" s="368"/>
      <c r="AB8" s="63"/>
      <c r="AC8" s="63"/>
      <c r="AD8" s="368"/>
      <c r="AE8" s="63"/>
      <c r="AF8" s="63"/>
      <c r="AG8" s="368"/>
      <c r="AH8" s="368"/>
      <c r="AI8" s="65"/>
      <c r="AJ8" s="63"/>
      <c r="AK8" s="63"/>
      <c r="AL8" s="63"/>
      <c r="AM8" s="65"/>
      <c r="AN8" s="65"/>
      <c r="AO8" s="65"/>
      <c r="AP8" s="81"/>
      <c r="AQ8" s="81"/>
      <c r="AR8" s="81"/>
    </row>
    <row r="9" spans="1:44">
      <c r="A9" s="62"/>
      <c r="B9" s="63" t="s">
        <v>46</v>
      </c>
      <c r="C9" s="80">
        <v>41809</v>
      </c>
      <c r="D9" s="63"/>
      <c r="E9" s="376"/>
      <c r="F9" s="368"/>
      <c r="G9" s="63"/>
      <c r="H9" s="63"/>
      <c r="I9" s="63"/>
      <c r="J9" s="63"/>
      <c r="K9" s="63"/>
      <c r="L9" s="368"/>
      <c r="M9" s="368"/>
      <c r="N9" s="63"/>
      <c r="O9" s="63"/>
      <c r="P9" s="63"/>
      <c r="Q9" s="63"/>
      <c r="R9" s="63"/>
      <c r="S9" s="368"/>
      <c r="T9" s="368"/>
      <c r="U9" s="63"/>
      <c r="V9" s="63"/>
      <c r="W9" s="63"/>
      <c r="X9" s="63"/>
      <c r="Y9" s="63"/>
      <c r="Z9" s="368"/>
      <c r="AA9" s="368"/>
      <c r="AB9" s="63"/>
      <c r="AC9" s="63"/>
      <c r="AD9" s="368"/>
      <c r="AE9" s="63"/>
      <c r="AF9" s="63"/>
      <c r="AG9" s="368"/>
      <c r="AH9" s="368"/>
      <c r="AI9" s="65"/>
      <c r="AJ9" s="63"/>
      <c r="AK9" s="63"/>
      <c r="AL9" s="63"/>
      <c r="AM9" s="65"/>
      <c r="AN9" s="65"/>
      <c r="AO9" s="65"/>
      <c r="AP9" s="81"/>
      <c r="AQ9" s="81"/>
      <c r="AR9" s="81"/>
    </row>
    <row r="10" spans="1:44">
      <c r="A10" s="62"/>
      <c r="B10" s="63" t="s">
        <v>47</v>
      </c>
      <c r="C10" s="169"/>
      <c r="D10" s="63"/>
      <c r="E10" s="376"/>
      <c r="F10" s="368"/>
      <c r="G10" s="63"/>
      <c r="H10" s="63"/>
      <c r="I10" s="63"/>
      <c r="J10" s="63"/>
      <c r="K10" s="63"/>
      <c r="L10" s="368"/>
      <c r="M10" s="368"/>
      <c r="N10" s="63"/>
      <c r="O10" s="63"/>
      <c r="P10" s="63"/>
      <c r="Q10" s="63"/>
      <c r="R10" s="63"/>
      <c r="S10" s="368"/>
      <c r="T10" s="368"/>
      <c r="U10" s="63"/>
      <c r="V10" s="63"/>
      <c r="W10" s="63"/>
      <c r="X10" s="63"/>
      <c r="Y10" s="63"/>
      <c r="Z10" s="368"/>
      <c r="AA10" s="368"/>
      <c r="AB10" s="63"/>
      <c r="AC10" s="63"/>
      <c r="AD10" s="368"/>
      <c r="AE10" s="63"/>
      <c r="AF10" s="63"/>
      <c r="AG10" s="368"/>
      <c r="AH10" s="368"/>
      <c r="AI10" s="65"/>
      <c r="AJ10" s="63"/>
      <c r="AK10" s="63"/>
      <c r="AL10" s="63"/>
      <c r="AM10" s="65"/>
      <c r="AN10" s="65"/>
      <c r="AO10" s="65"/>
      <c r="AP10" s="81"/>
      <c r="AQ10" s="81"/>
      <c r="AR10" s="81"/>
    </row>
    <row r="11" spans="1:44" ht="15.75">
      <c r="A11" s="86"/>
      <c r="B11" s="378" t="s">
        <v>334</v>
      </c>
      <c r="C11" s="67"/>
      <c r="D11" s="63"/>
      <c r="E11" s="376"/>
      <c r="F11" s="368"/>
      <c r="G11" s="63"/>
      <c r="H11" s="63"/>
      <c r="I11" s="63"/>
      <c r="J11" s="63"/>
      <c r="K11" s="63"/>
      <c r="L11" s="368"/>
      <c r="M11" s="368"/>
      <c r="N11" s="63"/>
      <c r="O11" s="63"/>
      <c r="P11" s="63"/>
      <c r="Q11" s="63"/>
      <c r="R11" s="63"/>
      <c r="S11" s="368"/>
      <c r="T11" s="368"/>
      <c r="U11" s="63"/>
      <c r="V11" s="63"/>
      <c r="W11" s="63"/>
      <c r="X11" s="63"/>
      <c r="Y11" s="63"/>
      <c r="Z11" s="368"/>
      <c r="AA11" s="368"/>
      <c r="AB11" s="63"/>
      <c r="AC11" s="63"/>
      <c r="AD11" s="368"/>
      <c r="AE11" s="63"/>
      <c r="AF11" s="63"/>
      <c r="AG11" s="368"/>
      <c r="AH11" s="368"/>
      <c r="AI11" s="65"/>
      <c r="AJ11" s="63"/>
      <c r="AK11" s="63"/>
      <c r="AL11" s="63"/>
      <c r="AM11" s="65"/>
      <c r="AN11" s="65"/>
      <c r="AO11" s="65"/>
      <c r="AP11" s="81"/>
      <c r="AQ11" s="81"/>
      <c r="AR11" s="81"/>
    </row>
    <row r="12" spans="1:44" s="119" customFormat="1" ht="15.75">
      <c r="A12" s="18">
        <v>802</v>
      </c>
      <c r="B12" s="166" t="s">
        <v>140</v>
      </c>
      <c r="C12" s="379">
        <f>COUNTIF(D12:AR12,"T")+COUNTIF(D12:AR12,"M")/2</f>
        <v>0</v>
      </c>
      <c r="D12" s="116"/>
      <c r="E12" s="369"/>
      <c r="F12" s="369"/>
      <c r="G12" s="116"/>
      <c r="H12" s="116"/>
      <c r="I12" s="116"/>
      <c r="J12" s="116"/>
      <c r="K12" s="116"/>
      <c r="L12" s="369"/>
      <c r="M12" s="369"/>
      <c r="N12" s="117"/>
      <c r="O12" s="117"/>
      <c r="P12" s="117"/>
      <c r="Q12" s="117"/>
      <c r="R12" s="117"/>
      <c r="S12" s="369"/>
      <c r="T12" s="369"/>
      <c r="U12" s="117"/>
      <c r="V12" s="117"/>
      <c r="W12" s="117"/>
      <c r="X12" s="117"/>
      <c r="Y12" s="117"/>
      <c r="Z12" s="369"/>
      <c r="AA12" s="369"/>
      <c r="AB12" s="117"/>
      <c r="AC12" s="117"/>
      <c r="AD12" s="369"/>
      <c r="AE12" s="117"/>
      <c r="AF12" s="117"/>
      <c r="AG12" s="369"/>
      <c r="AH12" s="369"/>
      <c r="AI12" s="369"/>
      <c r="AJ12" s="168"/>
      <c r="AK12" s="114"/>
      <c r="AL12" s="115"/>
      <c r="AM12" s="114"/>
      <c r="AN12" s="118"/>
      <c r="AO12" s="118"/>
      <c r="AP12" s="118"/>
      <c r="AQ12" s="118"/>
      <c r="AR12" s="118"/>
    </row>
    <row r="13" spans="1:44" s="119" customFormat="1" ht="15.75">
      <c r="A13" s="18"/>
      <c r="B13" s="166"/>
      <c r="C13" s="379"/>
      <c r="D13" s="116"/>
      <c r="E13" s="369"/>
      <c r="F13" s="369"/>
      <c r="G13" s="116"/>
      <c r="H13" s="116"/>
      <c r="I13" s="116"/>
      <c r="J13" s="116"/>
      <c r="K13" s="116"/>
      <c r="L13" s="369"/>
      <c r="M13" s="369"/>
      <c r="N13" s="117"/>
      <c r="O13" s="117"/>
      <c r="P13" s="117"/>
      <c r="Q13" s="117"/>
      <c r="R13" s="117"/>
      <c r="S13" s="369"/>
      <c r="T13" s="369"/>
      <c r="U13" s="117"/>
      <c r="V13" s="117"/>
      <c r="W13" s="117"/>
      <c r="X13" s="117"/>
      <c r="Y13" s="117"/>
      <c r="Z13" s="369"/>
      <c r="AA13" s="369"/>
      <c r="AB13" s="117"/>
      <c r="AC13" s="117"/>
      <c r="AD13" s="369"/>
      <c r="AE13" s="117"/>
      <c r="AF13" s="117"/>
      <c r="AG13" s="369"/>
      <c r="AH13" s="369"/>
      <c r="AI13" s="369"/>
      <c r="AJ13" s="168"/>
      <c r="AK13" s="114"/>
      <c r="AL13" s="115"/>
      <c r="AM13" s="114"/>
      <c r="AN13" s="118"/>
      <c r="AO13" s="118"/>
      <c r="AP13" s="118"/>
      <c r="AQ13" s="118"/>
      <c r="AR13" s="118"/>
    </row>
    <row r="14" spans="1:44" s="119" customFormat="1" ht="15.75">
      <c r="A14" s="18"/>
      <c r="B14" s="166"/>
      <c r="C14" s="379"/>
      <c r="D14" s="116"/>
      <c r="E14" s="369"/>
      <c r="F14" s="369"/>
      <c r="G14" s="116"/>
      <c r="H14" s="116"/>
      <c r="I14" s="116"/>
      <c r="J14" s="116"/>
      <c r="K14" s="116"/>
      <c r="L14" s="369"/>
      <c r="M14" s="369"/>
      <c r="N14" s="117"/>
      <c r="O14" s="117"/>
      <c r="P14" s="117"/>
      <c r="Q14" s="117"/>
      <c r="R14" s="117"/>
      <c r="S14" s="369"/>
      <c r="T14" s="369"/>
      <c r="U14" s="117"/>
      <c r="V14" s="117"/>
      <c r="W14" s="117"/>
      <c r="X14" s="117"/>
      <c r="Y14" s="117"/>
      <c r="Z14" s="369"/>
      <c r="AA14" s="369"/>
      <c r="AB14" s="117"/>
      <c r="AC14" s="117"/>
      <c r="AD14" s="369"/>
      <c r="AE14" s="117"/>
      <c r="AF14" s="117"/>
      <c r="AG14" s="369"/>
      <c r="AH14" s="369"/>
      <c r="AI14" s="369"/>
      <c r="AJ14" s="168"/>
      <c r="AK14" s="114"/>
      <c r="AL14" s="115"/>
      <c r="AM14" s="114"/>
      <c r="AN14" s="118"/>
      <c r="AO14" s="118"/>
      <c r="AP14" s="118"/>
      <c r="AQ14" s="118"/>
      <c r="AR14" s="118"/>
    </row>
    <row r="15" spans="1:44" s="119" customFormat="1" ht="15.75">
      <c r="A15" s="112">
        <v>805</v>
      </c>
      <c r="B15" s="166" t="s">
        <v>172</v>
      </c>
      <c r="C15" s="379">
        <f>COUNTIF(D15:AR15,"T")+COUNTIF(D15:AR15,"M")/2</f>
        <v>0</v>
      </c>
      <c r="D15" s="116"/>
      <c r="E15" s="369"/>
      <c r="F15" s="369"/>
      <c r="G15" s="116"/>
      <c r="H15" s="116"/>
      <c r="I15" s="116"/>
      <c r="J15" s="116"/>
      <c r="K15" s="116"/>
      <c r="L15" s="369"/>
      <c r="M15" s="369"/>
      <c r="N15" s="117"/>
      <c r="O15" s="117"/>
      <c r="P15" s="117"/>
      <c r="Q15" s="117"/>
      <c r="R15" s="117"/>
      <c r="S15" s="369"/>
      <c r="T15" s="369"/>
      <c r="U15" s="117"/>
      <c r="V15" s="117"/>
      <c r="W15" s="117"/>
      <c r="X15" s="117"/>
      <c r="Y15" s="117"/>
      <c r="Z15" s="369"/>
      <c r="AA15" s="369"/>
      <c r="AB15" s="117"/>
      <c r="AC15" s="117"/>
      <c r="AD15" s="369"/>
      <c r="AE15" s="117"/>
      <c r="AF15" s="117"/>
      <c r="AG15" s="369"/>
      <c r="AH15" s="369"/>
      <c r="AI15" s="369"/>
      <c r="AJ15" s="168"/>
      <c r="AK15" s="114"/>
      <c r="AL15" s="115"/>
      <c r="AM15" s="114"/>
      <c r="AN15" s="118"/>
      <c r="AO15" s="118"/>
      <c r="AP15" s="118"/>
      <c r="AQ15" s="118"/>
      <c r="AR15" s="118"/>
    </row>
    <row r="16" spans="1:44" s="119" customFormat="1" ht="15.75">
      <c r="A16" s="112"/>
      <c r="B16" s="166"/>
      <c r="C16" s="379"/>
      <c r="D16" s="117"/>
      <c r="E16" s="369"/>
      <c r="F16" s="369"/>
      <c r="G16" s="116"/>
      <c r="H16" s="116"/>
      <c r="I16" s="116"/>
      <c r="J16" s="116"/>
      <c r="K16" s="116"/>
      <c r="L16" s="369"/>
      <c r="M16" s="369"/>
      <c r="N16" s="117"/>
      <c r="O16" s="117"/>
      <c r="P16" s="117"/>
      <c r="Q16" s="117"/>
      <c r="R16" s="117"/>
      <c r="S16" s="369"/>
      <c r="T16" s="369"/>
      <c r="U16" s="117"/>
      <c r="V16" s="117"/>
      <c r="W16" s="117"/>
      <c r="X16" s="117"/>
      <c r="Y16" s="117"/>
      <c r="Z16" s="369"/>
      <c r="AA16" s="369"/>
      <c r="AB16" s="117"/>
      <c r="AC16" s="117"/>
      <c r="AD16" s="369"/>
      <c r="AE16" s="117"/>
      <c r="AF16" s="117"/>
      <c r="AG16" s="369"/>
      <c r="AH16" s="369"/>
      <c r="AI16" s="369"/>
      <c r="AJ16" s="168"/>
      <c r="AK16" s="114"/>
      <c r="AL16" s="115"/>
      <c r="AM16" s="114"/>
      <c r="AN16" s="118"/>
      <c r="AO16" s="118"/>
      <c r="AP16" s="118"/>
      <c r="AQ16" s="118"/>
      <c r="AR16" s="118"/>
    </row>
    <row r="17" spans="1:44" s="119" customFormat="1" ht="15.75">
      <c r="A17" s="112"/>
      <c r="B17" s="166"/>
      <c r="C17" s="379"/>
      <c r="D17" s="117"/>
      <c r="E17" s="369"/>
      <c r="F17" s="369"/>
      <c r="G17" s="116"/>
      <c r="H17" s="116"/>
      <c r="I17" s="116"/>
      <c r="J17" s="116"/>
      <c r="K17" s="116"/>
      <c r="L17" s="369"/>
      <c r="M17" s="369"/>
      <c r="N17" s="117"/>
      <c r="O17" s="117"/>
      <c r="P17" s="117"/>
      <c r="Q17" s="117"/>
      <c r="R17" s="117"/>
      <c r="S17" s="369"/>
      <c r="T17" s="369"/>
      <c r="U17" s="117"/>
      <c r="V17" s="117"/>
      <c r="W17" s="117"/>
      <c r="X17" s="117"/>
      <c r="Y17" s="117"/>
      <c r="Z17" s="369"/>
      <c r="AA17" s="369"/>
      <c r="AB17" s="117"/>
      <c r="AC17" s="117"/>
      <c r="AD17" s="369"/>
      <c r="AE17" s="117"/>
      <c r="AF17" s="117"/>
      <c r="AG17" s="369"/>
      <c r="AH17" s="369"/>
      <c r="AI17" s="369"/>
      <c r="AJ17" s="168"/>
      <c r="AK17" s="114"/>
      <c r="AL17" s="115"/>
      <c r="AM17" s="114"/>
      <c r="AN17" s="118"/>
      <c r="AO17" s="118"/>
      <c r="AP17" s="118"/>
      <c r="AQ17" s="118"/>
      <c r="AR17" s="118"/>
    </row>
    <row r="18" spans="1:44" s="119" customFormat="1" ht="15.75">
      <c r="A18" s="112"/>
      <c r="B18" s="166"/>
      <c r="C18" s="379"/>
      <c r="D18" s="116"/>
      <c r="E18" s="369"/>
      <c r="F18" s="369"/>
      <c r="G18" s="116"/>
      <c r="H18" s="116"/>
      <c r="I18" s="116"/>
      <c r="J18" s="116"/>
      <c r="K18" s="116"/>
      <c r="L18" s="369"/>
      <c r="M18" s="369"/>
      <c r="N18" s="117"/>
      <c r="O18" s="117"/>
      <c r="P18" s="117"/>
      <c r="Q18" s="117"/>
      <c r="R18" s="117"/>
      <c r="S18" s="369"/>
      <c r="T18" s="369"/>
      <c r="U18" s="117"/>
      <c r="V18" s="117"/>
      <c r="W18" s="117"/>
      <c r="X18" s="117"/>
      <c r="Y18" s="117"/>
      <c r="Z18" s="369"/>
      <c r="AA18" s="369"/>
      <c r="AB18" s="117"/>
      <c r="AC18" s="117"/>
      <c r="AD18" s="369"/>
      <c r="AE18" s="117"/>
      <c r="AF18" s="117"/>
      <c r="AG18" s="369"/>
      <c r="AH18" s="369"/>
      <c r="AI18" s="369"/>
      <c r="AJ18" s="168"/>
      <c r="AK18" s="114"/>
      <c r="AL18" s="115"/>
      <c r="AM18" s="114"/>
      <c r="AN18" s="118"/>
      <c r="AO18" s="118"/>
      <c r="AP18" s="118"/>
      <c r="AQ18" s="118"/>
      <c r="AR18" s="118"/>
    </row>
    <row r="19" spans="1:44" s="119" customFormat="1" ht="15.75">
      <c r="A19" s="112">
        <v>808</v>
      </c>
      <c r="B19" s="166" t="s">
        <v>296</v>
      </c>
      <c r="C19" s="379">
        <f>COUNTIF(D19:AR19,"T")+COUNTIF(D19:AR19,"M")/2</f>
        <v>0</v>
      </c>
      <c r="D19" s="116"/>
      <c r="E19" s="369"/>
      <c r="F19" s="369"/>
      <c r="G19" s="116"/>
      <c r="H19" s="116"/>
      <c r="I19" s="116"/>
      <c r="J19" s="116"/>
      <c r="K19" s="116"/>
      <c r="L19" s="369"/>
      <c r="M19" s="369"/>
      <c r="N19" s="117"/>
      <c r="O19" s="117"/>
      <c r="P19" s="117"/>
      <c r="Q19" s="117"/>
      <c r="R19" s="117"/>
      <c r="S19" s="369"/>
      <c r="T19" s="369"/>
      <c r="U19" s="117"/>
      <c r="V19" s="117"/>
      <c r="W19" s="117"/>
      <c r="X19" s="117"/>
      <c r="Y19" s="117"/>
      <c r="Z19" s="369"/>
      <c r="AA19" s="369"/>
      <c r="AB19" s="117"/>
      <c r="AC19" s="117"/>
      <c r="AD19" s="369"/>
      <c r="AE19" s="117"/>
      <c r="AF19" s="117"/>
      <c r="AG19" s="369"/>
      <c r="AH19" s="369"/>
      <c r="AI19" s="369"/>
      <c r="AJ19" s="168"/>
      <c r="AK19" s="114"/>
      <c r="AL19" s="115"/>
      <c r="AM19" s="114"/>
      <c r="AN19" s="118"/>
      <c r="AO19" s="118"/>
      <c r="AP19" s="118"/>
      <c r="AQ19" s="118"/>
      <c r="AR19" s="118"/>
    </row>
    <row r="20" spans="1:44" s="119" customFormat="1" ht="15.75">
      <c r="A20" s="112"/>
      <c r="B20" s="113"/>
      <c r="C20" s="379"/>
      <c r="D20" s="116"/>
      <c r="E20" s="369"/>
      <c r="F20" s="370"/>
      <c r="G20" s="117"/>
      <c r="H20" s="116"/>
      <c r="I20" s="116"/>
      <c r="J20" s="116"/>
      <c r="K20" s="116"/>
      <c r="L20" s="369"/>
      <c r="M20" s="369"/>
      <c r="N20" s="117"/>
      <c r="O20" s="117"/>
      <c r="P20" s="117"/>
      <c r="Q20" s="117"/>
      <c r="R20" s="117"/>
      <c r="S20" s="369"/>
      <c r="T20" s="369"/>
      <c r="U20" s="117"/>
      <c r="V20" s="117"/>
      <c r="W20" s="117"/>
      <c r="X20" s="117"/>
      <c r="Y20" s="117"/>
      <c r="Z20" s="369"/>
      <c r="AA20" s="369"/>
      <c r="AB20" s="117"/>
      <c r="AC20" s="117"/>
      <c r="AD20" s="369"/>
      <c r="AE20" s="117"/>
      <c r="AF20" s="117"/>
      <c r="AG20" s="369"/>
      <c r="AH20" s="369"/>
      <c r="AI20" s="117"/>
      <c r="AJ20" s="168"/>
      <c r="AK20" s="114"/>
      <c r="AL20" s="115"/>
      <c r="AM20" s="114"/>
      <c r="AN20" s="118"/>
      <c r="AO20" s="118"/>
      <c r="AP20" s="118"/>
      <c r="AQ20" s="118"/>
      <c r="AR20" s="118"/>
    </row>
    <row r="21" spans="1:44" s="119" customFormat="1" ht="15.75">
      <c r="A21" s="18"/>
      <c r="B21" s="18"/>
      <c r="C21" s="380"/>
      <c r="D21" s="116"/>
      <c r="E21" s="369"/>
      <c r="F21" s="370"/>
      <c r="G21" s="117"/>
      <c r="H21" s="116"/>
      <c r="I21" s="116"/>
      <c r="J21" s="116"/>
      <c r="K21" s="116"/>
      <c r="L21" s="369"/>
      <c r="M21" s="369"/>
      <c r="N21" s="117"/>
      <c r="O21" s="117"/>
      <c r="P21" s="117"/>
      <c r="Q21" s="117"/>
      <c r="R21" s="117"/>
      <c r="S21" s="369"/>
      <c r="T21" s="369"/>
      <c r="U21" s="117"/>
      <c r="V21" s="117"/>
      <c r="W21" s="117"/>
      <c r="X21" s="117"/>
      <c r="Y21" s="117"/>
      <c r="Z21" s="369"/>
      <c r="AA21" s="369"/>
      <c r="AB21" s="117"/>
      <c r="AC21" s="117"/>
      <c r="AD21" s="369"/>
      <c r="AE21" s="117"/>
      <c r="AF21" s="117"/>
      <c r="AG21" s="369"/>
      <c r="AH21" s="369"/>
      <c r="AI21" s="117"/>
      <c r="AJ21" s="168"/>
      <c r="AK21" s="114"/>
      <c r="AL21" s="115"/>
      <c r="AM21" s="114"/>
      <c r="AN21" s="118"/>
      <c r="AO21" s="118"/>
      <c r="AP21" s="118"/>
      <c r="AQ21" s="118"/>
      <c r="AR21" s="118"/>
    </row>
    <row r="22" spans="1:44" s="119" customFormat="1" ht="15.75">
      <c r="A22" s="112">
        <v>815</v>
      </c>
      <c r="B22" s="113" t="s">
        <v>335</v>
      </c>
      <c r="C22" s="379">
        <f>COUNTIF(D22:AR22,"T")+COUNTIF(D22:AR22,"M")/2</f>
        <v>0</v>
      </c>
      <c r="D22" s="116"/>
      <c r="E22" s="369"/>
      <c r="F22" s="369"/>
      <c r="G22" s="116"/>
      <c r="H22" s="116"/>
      <c r="I22" s="116"/>
      <c r="J22" s="116"/>
      <c r="K22" s="116"/>
      <c r="L22" s="369"/>
      <c r="M22" s="369"/>
      <c r="N22" s="117"/>
      <c r="O22" s="117"/>
      <c r="P22" s="117"/>
      <c r="Q22" s="117"/>
      <c r="R22" s="117"/>
      <c r="S22" s="369"/>
      <c r="T22" s="369"/>
      <c r="U22" s="117"/>
      <c r="V22" s="117"/>
      <c r="W22" s="117"/>
      <c r="X22" s="117"/>
      <c r="Y22" s="117"/>
      <c r="Z22" s="369"/>
      <c r="AA22" s="369"/>
      <c r="AB22" s="117"/>
      <c r="AC22" s="117"/>
      <c r="AD22" s="369"/>
      <c r="AE22" s="117"/>
      <c r="AF22" s="117"/>
      <c r="AG22" s="369"/>
      <c r="AH22" s="369"/>
      <c r="AI22" s="369"/>
      <c r="AJ22" s="168"/>
      <c r="AK22" s="114"/>
      <c r="AL22" s="115"/>
      <c r="AM22" s="114"/>
      <c r="AN22" s="118"/>
      <c r="AO22" s="118"/>
      <c r="AP22" s="118"/>
      <c r="AQ22" s="118"/>
      <c r="AR22" s="118"/>
    </row>
    <row r="23" spans="1:44" s="119" customFormat="1" ht="15.75">
      <c r="A23" s="18"/>
      <c r="B23" s="18"/>
      <c r="C23" s="379"/>
      <c r="D23" s="116"/>
      <c r="E23" s="377"/>
      <c r="F23" s="369"/>
      <c r="G23" s="116"/>
      <c r="H23" s="116"/>
      <c r="I23" s="116"/>
      <c r="J23" s="116"/>
      <c r="K23" s="116"/>
      <c r="L23" s="369"/>
      <c r="M23" s="369"/>
      <c r="N23" s="117"/>
      <c r="O23" s="117"/>
      <c r="P23" s="117"/>
      <c r="Q23" s="117"/>
      <c r="R23" s="117"/>
      <c r="S23" s="369"/>
      <c r="T23" s="369"/>
      <c r="U23" s="117"/>
      <c r="V23" s="117"/>
      <c r="W23" s="117"/>
      <c r="X23" s="117"/>
      <c r="Y23" s="117"/>
      <c r="Z23" s="369"/>
      <c r="AA23" s="369"/>
      <c r="AB23" s="117"/>
      <c r="AC23" s="117"/>
      <c r="AD23" s="369"/>
      <c r="AE23" s="117"/>
      <c r="AF23" s="117"/>
      <c r="AG23" s="369"/>
      <c r="AH23" s="369"/>
      <c r="AI23" s="117"/>
      <c r="AJ23" s="117"/>
      <c r="AK23" s="114"/>
      <c r="AL23" s="115"/>
      <c r="AM23" s="114"/>
      <c r="AN23" s="118"/>
      <c r="AO23" s="118"/>
      <c r="AP23" s="118"/>
      <c r="AQ23" s="118"/>
      <c r="AR23" s="118"/>
    </row>
    <row r="24" spans="1:44" s="119" customFormat="1" ht="15.75">
      <c r="A24" s="339"/>
      <c r="B24" s="166"/>
      <c r="C24" s="379"/>
      <c r="D24" s="117"/>
      <c r="E24" s="369"/>
      <c r="F24" s="369"/>
      <c r="G24" s="116"/>
      <c r="H24" s="116"/>
      <c r="I24" s="116"/>
      <c r="J24" s="116"/>
      <c r="K24" s="116"/>
      <c r="L24" s="369"/>
      <c r="M24" s="369"/>
      <c r="N24" s="117"/>
      <c r="O24" s="117"/>
      <c r="P24" s="117"/>
      <c r="Q24" s="117"/>
      <c r="R24" s="117"/>
      <c r="S24" s="369"/>
      <c r="T24" s="369"/>
      <c r="U24" s="117"/>
      <c r="V24" s="117"/>
      <c r="W24" s="117"/>
      <c r="X24" s="117"/>
      <c r="Y24" s="117"/>
      <c r="Z24" s="369"/>
      <c r="AA24" s="369"/>
      <c r="AB24" s="117"/>
      <c r="AC24" s="117"/>
      <c r="AD24" s="369"/>
      <c r="AE24" s="117"/>
      <c r="AF24" s="117"/>
      <c r="AG24" s="369"/>
      <c r="AH24" s="369"/>
      <c r="AI24" s="369"/>
      <c r="AJ24" s="168"/>
      <c r="AK24" s="114"/>
      <c r="AL24" s="115"/>
      <c r="AM24" s="114"/>
      <c r="AN24" s="118"/>
      <c r="AO24" s="118"/>
      <c r="AP24" s="118"/>
      <c r="AQ24" s="118"/>
      <c r="AR24" s="118"/>
    </row>
    <row r="25" spans="1:44" s="119" customFormat="1" ht="15.75">
      <c r="A25" s="339">
        <v>818</v>
      </c>
      <c r="B25" s="166" t="s">
        <v>341</v>
      </c>
      <c r="C25" s="379">
        <f>COUNTIF(D25:AR25,"T")+COUNTIF(D25:AR25,"M")/2</f>
        <v>0</v>
      </c>
      <c r="D25" s="116"/>
      <c r="E25" s="369"/>
      <c r="F25" s="369"/>
      <c r="G25" s="116"/>
      <c r="H25" s="116"/>
      <c r="I25" s="116"/>
      <c r="J25" s="116"/>
      <c r="K25" s="116"/>
      <c r="L25" s="369"/>
      <c r="M25" s="369"/>
      <c r="N25" s="117"/>
      <c r="O25" s="117"/>
      <c r="P25" s="117"/>
      <c r="Q25" s="117"/>
      <c r="R25" s="117"/>
      <c r="S25" s="369"/>
      <c r="T25" s="369"/>
      <c r="U25" s="117"/>
      <c r="V25" s="117"/>
      <c r="W25" s="117"/>
      <c r="X25" s="117"/>
      <c r="Y25" s="117"/>
      <c r="Z25" s="369"/>
      <c r="AA25" s="369"/>
      <c r="AB25" s="117"/>
      <c r="AC25" s="117"/>
      <c r="AD25" s="369"/>
      <c r="AE25" s="117"/>
      <c r="AF25" s="117"/>
      <c r="AG25" s="369"/>
      <c r="AH25" s="369"/>
      <c r="AI25" s="369"/>
      <c r="AJ25" s="168"/>
      <c r="AK25" s="114"/>
      <c r="AL25" s="115"/>
      <c r="AM25" s="114"/>
      <c r="AN25" s="118"/>
      <c r="AO25" s="118"/>
      <c r="AP25" s="118"/>
      <c r="AQ25" s="118"/>
      <c r="AR25" s="118"/>
    </row>
    <row r="26" spans="1:44" s="119" customFormat="1" ht="15.75">
      <c r="A26" s="339"/>
      <c r="B26" s="166"/>
      <c r="C26" s="379"/>
      <c r="D26" s="117"/>
      <c r="E26" s="369"/>
      <c r="F26" s="369"/>
      <c r="G26" s="116"/>
      <c r="H26" s="116"/>
      <c r="I26" s="116"/>
      <c r="J26" s="116"/>
      <c r="K26" s="116"/>
      <c r="L26" s="369"/>
      <c r="M26" s="369"/>
      <c r="N26" s="117"/>
      <c r="O26" s="117"/>
      <c r="P26" s="117"/>
      <c r="Q26" s="117"/>
      <c r="R26" s="117"/>
      <c r="S26" s="369"/>
      <c r="T26" s="369"/>
      <c r="U26" s="117"/>
      <c r="V26" s="117"/>
      <c r="W26" s="117"/>
      <c r="X26" s="117"/>
      <c r="Y26" s="117"/>
      <c r="Z26" s="369"/>
      <c r="AA26" s="369"/>
      <c r="AB26" s="117"/>
      <c r="AC26" s="117"/>
      <c r="AD26" s="369"/>
      <c r="AE26" s="117"/>
      <c r="AF26" s="117"/>
      <c r="AG26" s="369"/>
      <c r="AH26" s="369"/>
      <c r="AI26" s="369"/>
      <c r="AJ26" s="168"/>
      <c r="AK26" s="114"/>
      <c r="AL26" s="115"/>
      <c r="AM26" s="114"/>
      <c r="AN26" s="118"/>
      <c r="AO26" s="118"/>
      <c r="AP26" s="118"/>
      <c r="AQ26" s="118"/>
      <c r="AR26" s="118"/>
    </row>
    <row r="27" spans="1:44" s="119" customFormat="1" ht="15.75">
      <c r="A27" s="339"/>
      <c r="B27" s="166"/>
      <c r="C27" s="379"/>
      <c r="D27" s="117"/>
      <c r="E27" s="369"/>
      <c r="F27" s="369"/>
      <c r="G27" s="116"/>
      <c r="H27" s="116"/>
      <c r="I27" s="116"/>
      <c r="J27" s="116"/>
      <c r="K27" s="116"/>
      <c r="L27" s="369"/>
      <c r="M27" s="369"/>
      <c r="N27" s="117"/>
      <c r="O27" s="117"/>
      <c r="P27" s="117"/>
      <c r="Q27" s="117"/>
      <c r="R27" s="117"/>
      <c r="S27" s="369"/>
      <c r="T27" s="369"/>
      <c r="U27" s="117"/>
      <c r="V27" s="117"/>
      <c r="W27" s="117"/>
      <c r="X27" s="117"/>
      <c r="Y27" s="117"/>
      <c r="Z27" s="369"/>
      <c r="AA27" s="369"/>
      <c r="AB27" s="117"/>
      <c r="AC27" s="117"/>
      <c r="AD27" s="369"/>
      <c r="AE27" s="117"/>
      <c r="AF27" s="117"/>
      <c r="AG27" s="369"/>
      <c r="AH27" s="369"/>
      <c r="AI27" s="369"/>
      <c r="AJ27" s="168"/>
      <c r="AK27" s="114"/>
      <c r="AL27" s="115"/>
      <c r="AM27" s="114"/>
      <c r="AN27" s="118"/>
      <c r="AO27" s="118"/>
      <c r="AP27" s="118"/>
      <c r="AQ27" s="118"/>
      <c r="AR27" s="118"/>
    </row>
    <row r="28" spans="1:44" s="119" customFormat="1" ht="15.75">
      <c r="A28" s="339">
        <v>822</v>
      </c>
      <c r="B28" s="166" t="s">
        <v>352</v>
      </c>
      <c r="C28" s="379">
        <f>COUNTIF(D28:AR28,"T")+COUNTIF(D28:AR28,"M")/2</f>
        <v>0</v>
      </c>
      <c r="D28" s="116"/>
      <c r="E28" s="369"/>
      <c r="F28" s="369"/>
      <c r="G28" s="116"/>
      <c r="H28" s="116"/>
      <c r="I28" s="116"/>
      <c r="J28" s="116"/>
      <c r="K28" s="116"/>
      <c r="L28" s="369"/>
      <c r="M28" s="369"/>
      <c r="N28" s="117"/>
      <c r="O28" s="117"/>
      <c r="P28" s="117"/>
      <c r="Q28" s="117"/>
      <c r="R28" s="117"/>
      <c r="S28" s="369"/>
      <c r="T28" s="369"/>
      <c r="U28" s="117"/>
      <c r="V28" s="117"/>
      <c r="W28" s="117"/>
      <c r="X28" s="117"/>
      <c r="Y28" s="117"/>
      <c r="Z28" s="369"/>
      <c r="AA28" s="369"/>
      <c r="AB28" s="117"/>
      <c r="AC28" s="117"/>
      <c r="AD28" s="369"/>
      <c r="AE28" s="117"/>
      <c r="AF28" s="117"/>
      <c r="AG28" s="369"/>
      <c r="AH28" s="369"/>
      <c r="AI28" s="369"/>
      <c r="AJ28" s="168"/>
      <c r="AK28" s="114"/>
      <c r="AL28" s="115"/>
      <c r="AM28" s="114"/>
      <c r="AN28" s="118"/>
      <c r="AO28" s="118"/>
      <c r="AP28" s="118"/>
      <c r="AQ28" s="118"/>
      <c r="AR28" s="118"/>
    </row>
    <row r="29" spans="1:44" s="119" customFormat="1" ht="15.75">
      <c r="A29" s="310">
        <v>824</v>
      </c>
      <c r="B29" s="166" t="s">
        <v>360</v>
      </c>
      <c r="C29" s="379">
        <f>COUNTIF(D29:AR29,"T")+COUNTIF(D29:AR29,"M")/2</f>
        <v>0</v>
      </c>
      <c r="D29" s="116"/>
      <c r="E29" s="369"/>
      <c r="F29" s="369"/>
      <c r="G29" s="116"/>
      <c r="H29" s="116"/>
      <c r="I29" s="116"/>
      <c r="J29" s="116"/>
      <c r="K29" s="116"/>
      <c r="L29" s="369"/>
      <c r="M29" s="369"/>
      <c r="N29" s="117"/>
      <c r="O29" s="117"/>
      <c r="P29" s="117"/>
      <c r="Q29" s="117"/>
      <c r="R29" s="117"/>
      <c r="S29" s="369"/>
      <c r="T29" s="369"/>
      <c r="U29" s="117"/>
      <c r="V29" s="117"/>
      <c r="W29" s="117"/>
      <c r="X29" s="117"/>
      <c r="Y29" s="117"/>
      <c r="Z29" s="369"/>
      <c r="AA29" s="369"/>
      <c r="AB29" s="117"/>
      <c r="AC29" s="117"/>
      <c r="AD29" s="369"/>
      <c r="AE29" s="117"/>
      <c r="AF29" s="117"/>
      <c r="AG29" s="369"/>
      <c r="AH29" s="369"/>
      <c r="AI29" s="369"/>
      <c r="AJ29" s="168"/>
      <c r="AK29" s="114"/>
      <c r="AL29" s="115"/>
      <c r="AM29" s="114"/>
      <c r="AN29" s="118"/>
      <c r="AO29" s="118"/>
      <c r="AP29" s="118"/>
      <c r="AQ29" s="118"/>
      <c r="AR29" s="118"/>
    </row>
    <row r="30" spans="1:44" s="119" customFormat="1" ht="15.75">
      <c r="A30" s="313"/>
      <c r="B30" s="166"/>
      <c r="C30" s="379">
        <f>SUM(C28:C29)</f>
        <v>0</v>
      </c>
      <c r="D30" s="116"/>
      <c r="E30" s="369"/>
      <c r="F30" s="369"/>
      <c r="G30" s="116"/>
      <c r="H30" s="116"/>
      <c r="I30" s="116"/>
      <c r="J30" s="116"/>
      <c r="K30" s="116"/>
      <c r="L30" s="369"/>
      <c r="M30" s="369"/>
      <c r="N30" s="117"/>
      <c r="O30" s="117"/>
      <c r="P30" s="117"/>
      <c r="Q30" s="117"/>
      <c r="R30" s="117"/>
      <c r="S30" s="369"/>
      <c r="T30" s="369"/>
      <c r="U30" s="117"/>
      <c r="V30" s="117"/>
      <c r="W30" s="117"/>
      <c r="X30" s="117"/>
      <c r="Y30" s="117"/>
      <c r="Z30" s="369"/>
      <c r="AA30" s="369"/>
      <c r="AB30" s="117"/>
      <c r="AC30" s="117"/>
      <c r="AD30" s="369"/>
      <c r="AE30" s="117"/>
      <c r="AF30" s="117"/>
      <c r="AG30" s="369"/>
      <c r="AH30" s="369"/>
      <c r="AI30" s="369"/>
      <c r="AJ30" s="168"/>
      <c r="AK30" s="114"/>
      <c r="AL30" s="115"/>
      <c r="AM30" s="114"/>
      <c r="AN30" s="118"/>
      <c r="AO30" s="118"/>
      <c r="AP30" s="118"/>
      <c r="AQ30" s="118"/>
      <c r="AR30" s="118"/>
    </row>
    <row r="31" spans="1:44" s="119" customFormat="1" ht="15.75">
      <c r="A31" s="339"/>
      <c r="B31" s="166"/>
      <c r="C31" s="379"/>
      <c r="D31" s="117"/>
      <c r="E31" s="369"/>
      <c r="F31" s="369"/>
      <c r="G31" s="116"/>
      <c r="H31" s="116"/>
      <c r="I31" s="116"/>
      <c r="J31" s="116"/>
      <c r="K31" s="116"/>
      <c r="L31" s="369"/>
      <c r="M31" s="369"/>
      <c r="N31" s="117"/>
      <c r="O31" s="117"/>
      <c r="P31" s="117"/>
      <c r="Q31" s="117"/>
      <c r="R31" s="117"/>
      <c r="S31" s="369"/>
      <c r="T31" s="369"/>
      <c r="U31" s="117"/>
      <c r="V31" s="117"/>
      <c r="W31" s="117"/>
      <c r="X31" s="117"/>
      <c r="Y31" s="117"/>
      <c r="Z31" s="369"/>
      <c r="AA31" s="369"/>
      <c r="AB31" s="117"/>
      <c r="AC31" s="117"/>
      <c r="AD31" s="369"/>
      <c r="AE31" s="117"/>
      <c r="AF31" s="117"/>
      <c r="AG31" s="369"/>
      <c r="AH31" s="369"/>
      <c r="AI31" s="369"/>
      <c r="AJ31" s="168"/>
      <c r="AK31" s="114"/>
      <c r="AL31" s="115"/>
      <c r="AM31" s="114"/>
      <c r="AN31" s="118"/>
      <c r="AO31" s="118"/>
      <c r="AP31" s="118"/>
      <c r="AQ31" s="118"/>
      <c r="AR31" s="118"/>
    </row>
    <row r="32" spans="1:44" s="119" customFormat="1" ht="15.75">
      <c r="A32" s="339">
        <v>823</v>
      </c>
      <c r="B32" s="391" t="s">
        <v>358</v>
      </c>
      <c r="C32" s="392">
        <f>COUNTIF(D32:AR32,"T")+COUNTIF(D32:AR32,"M")/2</f>
        <v>0</v>
      </c>
      <c r="D32" s="116"/>
      <c r="E32" s="369"/>
      <c r="F32" s="369"/>
      <c r="G32" s="116"/>
      <c r="H32" s="116"/>
      <c r="I32" s="116"/>
      <c r="J32" s="116"/>
      <c r="K32" s="116"/>
      <c r="L32" s="369"/>
      <c r="M32" s="369"/>
      <c r="N32" s="117"/>
      <c r="O32" s="117"/>
      <c r="P32" s="117"/>
      <c r="Q32" s="117"/>
      <c r="R32" s="117"/>
      <c r="S32" s="369"/>
      <c r="T32" s="369"/>
      <c r="U32" s="117"/>
      <c r="V32" s="117"/>
      <c r="W32" s="117"/>
      <c r="X32" s="117"/>
      <c r="Y32" s="117"/>
      <c r="Z32" s="369"/>
      <c r="AA32" s="369"/>
      <c r="AB32" s="117"/>
      <c r="AC32" s="117"/>
      <c r="AD32" s="369"/>
      <c r="AE32" s="117"/>
      <c r="AF32" s="117"/>
      <c r="AG32" s="369"/>
      <c r="AH32" s="369"/>
      <c r="AI32" s="369"/>
      <c r="AJ32" s="168"/>
      <c r="AK32" s="114"/>
      <c r="AL32" s="115"/>
      <c r="AM32" s="114"/>
      <c r="AN32" s="118"/>
      <c r="AO32" s="118"/>
      <c r="AP32" s="118"/>
      <c r="AQ32" s="118"/>
      <c r="AR32" s="118"/>
    </row>
    <row r="33" spans="1:44" s="119" customFormat="1" ht="15.75">
      <c r="A33" s="393"/>
      <c r="B33" s="394"/>
      <c r="C33" s="379"/>
      <c r="D33" s="117"/>
      <c r="E33" s="369"/>
      <c r="F33" s="369"/>
      <c r="G33" s="116"/>
      <c r="H33" s="116"/>
      <c r="I33" s="116"/>
      <c r="J33" s="116"/>
      <c r="K33" s="116"/>
      <c r="L33" s="369"/>
      <c r="M33" s="369"/>
      <c r="N33" s="117"/>
      <c r="O33" s="117"/>
      <c r="P33" s="117"/>
      <c r="Q33" s="117"/>
      <c r="R33" s="117"/>
      <c r="S33" s="369"/>
      <c r="T33" s="369"/>
      <c r="U33" s="117"/>
      <c r="V33" s="117"/>
      <c r="W33" s="117"/>
      <c r="X33" s="117"/>
      <c r="Y33" s="117"/>
      <c r="Z33" s="369"/>
      <c r="AA33" s="369"/>
      <c r="AB33" s="117"/>
      <c r="AC33" s="117"/>
      <c r="AD33" s="369"/>
      <c r="AE33" s="117"/>
      <c r="AF33" s="117"/>
      <c r="AG33" s="369"/>
      <c r="AH33" s="369"/>
      <c r="AI33" s="369"/>
      <c r="AJ33" s="168"/>
      <c r="AK33" s="114"/>
      <c r="AL33" s="115"/>
      <c r="AM33" s="114"/>
      <c r="AN33" s="118"/>
      <c r="AO33" s="118"/>
      <c r="AP33" s="118"/>
      <c r="AQ33" s="118"/>
      <c r="AR33" s="118"/>
    </row>
    <row r="34" spans="1:44" s="119" customFormat="1" ht="15.75">
      <c r="A34" s="393"/>
      <c r="B34" s="394"/>
      <c r="C34" s="379"/>
      <c r="D34" s="117"/>
      <c r="E34" s="369"/>
      <c r="F34" s="369"/>
      <c r="G34" s="116"/>
      <c r="H34" s="116"/>
      <c r="I34" s="116"/>
      <c r="J34" s="116"/>
      <c r="K34" s="116"/>
      <c r="L34" s="369"/>
      <c r="M34" s="369"/>
      <c r="N34" s="117"/>
      <c r="O34" s="117"/>
      <c r="P34" s="117"/>
      <c r="Q34" s="117"/>
      <c r="R34" s="117"/>
      <c r="S34" s="369"/>
      <c r="T34" s="369"/>
      <c r="U34" s="117"/>
      <c r="V34" s="117"/>
      <c r="W34" s="117"/>
      <c r="X34" s="117"/>
      <c r="Y34" s="117"/>
      <c r="Z34" s="369"/>
      <c r="AA34" s="369"/>
      <c r="AB34" s="117"/>
      <c r="AC34" s="117"/>
      <c r="AD34" s="369"/>
      <c r="AE34" s="117"/>
      <c r="AF34" s="117"/>
      <c r="AG34" s="369"/>
      <c r="AH34" s="369"/>
      <c r="AI34" s="369"/>
      <c r="AJ34" s="168"/>
      <c r="AK34" s="114"/>
      <c r="AL34" s="115"/>
      <c r="AM34" s="114"/>
      <c r="AN34" s="118"/>
      <c r="AO34" s="118"/>
      <c r="AP34" s="118"/>
      <c r="AQ34" s="118"/>
      <c r="AR34" s="118"/>
    </row>
    <row r="35" spans="1:44" s="119" customFormat="1" ht="15.75">
      <c r="A35" s="395"/>
      <c r="B35" s="394"/>
      <c r="C35" s="379"/>
      <c r="D35" s="117"/>
      <c r="E35" s="369"/>
      <c r="F35" s="369"/>
      <c r="G35" s="116"/>
      <c r="H35" s="116"/>
      <c r="I35" s="116"/>
      <c r="J35" s="116"/>
      <c r="K35" s="116"/>
      <c r="L35" s="369"/>
      <c r="M35" s="369"/>
      <c r="N35" s="117"/>
      <c r="O35" s="117"/>
      <c r="P35" s="117"/>
      <c r="Q35" s="117"/>
      <c r="R35" s="117"/>
      <c r="S35" s="369"/>
      <c r="T35" s="369"/>
      <c r="U35" s="117"/>
      <c r="V35" s="117"/>
      <c r="W35" s="117"/>
      <c r="X35" s="117"/>
      <c r="Y35" s="117"/>
      <c r="Z35" s="369"/>
      <c r="AA35" s="369"/>
      <c r="AB35" s="117"/>
      <c r="AC35" s="117"/>
      <c r="AD35" s="369"/>
      <c r="AE35" s="117"/>
      <c r="AF35" s="117"/>
      <c r="AG35" s="369"/>
      <c r="AH35" s="369"/>
      <c r="AI35" s="369"/>
      <c r="AJ35" s="168"/>
      <c r="AK35" s="114"/>
      <c r="AL35" s="115"/>
      <c r="AM35" s="114"/>
      <c r="AN35" s="118"/>
      <c r="AO35" s="118"/>
      <c r="AP35" s="118"/>
      <c r="AQ35" s="118"/>
      <c r="AR35" s="118"/>
    </row>
    <row r="36" spans="1:44" s="119" customFormat="1" ht="15.75">
      <c r="A36" s="393"/>
      <c r="B36" s="394"/>
      <c r="C36" s="379"/>
      <c r="D36" s="116"/>
      <c r="E36" s="370"/>
      <c r="F36" s="370"/>
      <c r="G36" s="116"/>
      <c r="H36" s="116"/>
      <c r="I36" s="116"/>
      <c r="J36" s="116"/>
      <c r="K36" s="116"/>
      <c r="L36" s="369"/>
      <c r="M36" s="369"/>
      <c r="N36" s="117"/>
      <c r="O36" s="117"/>
      <c r="P36" s="117"/>
      <c r="Q36" s="117"/>
      <c r="R36" s="117"/>
      <c r="S36" s="369"/>
      <c r="T36" s="369"/>
      <c r="U36" s="117"/>
      <c r="V36" s="117"/>
      <c r="W36" s="117"/>
      <c r="X36" s="117"/>
      <c r="Y36" s="117"/>
      <c r="Z36" s="369"/>
      <c r="AA36" s="369"/>
      <c r="AB36" s="117"/>
      <c r="AC36" s="117"/>
      <c r="AD36" s="369"/>
      <c r="AE36" s="117"/>
      <c r="AF36" s="117"/>
      <c r="AG36" s="369"/>
      <c r="AH36" s="369"/>
      <c r="AI36" s="117"/>
      <c r="AJ36" s="168"/>
      <c r="AK36" s="114"/>
      <c r="AL36" s="115"/>
      <c r="AM36" s="114"/>
      <c r="AN36" s="118"/>
      <c r="AO36" s="118"/>
      <c r="AP36" s="118"/>
      <c r="AQ36" s="118"/>
      <c r="AR36" s="118"/>
    </row>
    <row r="37" spans="1:44" s="119" customFormat="1" ht="15.75">
      <c r="A37" s="393"/>
      <c r="B37" s="394"/>
      <c r="C37" s="379"/>
      <c r="D37" s="116"/>
      <c r="E37" s="370"/>
      <c r="F37" s="370"/>
      <c r="G37" s="116"/>
      <c r="H37" s="116"/>
      <c r="I37" s="116"/>
      <c r="J37" s="116"/>
      <c r="K37" s="116"/>
      <c r="L37" s="369"/>
      <c r="M37" s="369"/>
      <c r="N37" s="117"/>
      <c r="O37" s="117"/>
      <c r="P37" s="117"/>
      <c r="Q37" s="117"/>
      <c r="R37" s="117"/>
      <c r="S37" s="369"/>
      <c r="T37" s="369"/>
      <c r="U37" s="117"/>
      <c r="V37" s="117"/>
      <c r="W37" s="117"/>
      <c r="X37" s="117"/>
      <c r="Y37" s="117"/>
      <c r="Z37" s="369"/>
      <c r="AA37" s="369"/>
      <c r="AB37" s="117"/>
      <c r="AC37" s="117"/>
      <c r="AD37" s="369"/>
      <c r="AE37" s="117"/>
      <c r="AF37" s="117"/>
      <c r="AG37" s="369"/>
      <c r="AH37" s="369"/>
      <c r="AI37" s="117"/>
      <c r="AJ37" s="168"/>
      <c r="AK37" s="114"/>
      <c r="AL37" s="115"/>
      <c r="AM37" s="114"/>
      <c r="AN37" s="118"/>
      <c r="AO37" s="118"/>
      <c r="AP37" s="118"/>
      <c r="AQ37" s="118"/>
      <c r="AR37" s="118"/>
    </row>
    <row r="38" spans="1:44">
      <c r="C38" s="87"/>
    </row>
    <row r="39" spans="1:44">
      <c r="C39" s="87"/>
    </row>
    <row r="40" spans="1:44">
      <c r="C40" s="87"/>
    </row>
    <row r="41" spans="1:44">
      <c r="C41" s="87"/>
    </row>
    <row r="42" spans="1:44">
      <c r="C42" s="87"/>
    </row>
    <row r="43" spans="1:44">
      <c r="C43" s="87"/>
    </row>
    <row r="44" spans="1:44">
      <c r="C44" s="87"/>
    </row>
    <row r="45" spans="1:44">
      <c r="C45" s="87"/>
    </row>
    <row r="46" spans="1:44">
      <c r="C46" s="87"/>
    </row>
    <row r="47" spans="1:44">
      <c r="C47" s="87"/>
    </row>
    <row r="48" spans="1:44">
      <c r="C48" s="87"/>
    </row>
    <row r="49" spans="3:3">
      <c r="C49" s="87"/>
    </row>
    <row r="50" spans="3:3">
      <c r="C50" s="87"/>
    </row>
    <row r="51" spans="3:3">
      <c r="C51" s="87"/>
    </row>
    <row r="52" spans="3:3">
      <c r="C52" s="87"/>
    </row>
    <row r="53" spans="3:3">
      <c r="C53" s="87"/>
    </row>
    <row r="54" spans="3:3">
      <c r="C54" s="87"/>
    </row>
    <row r="55" spans="3:3">
      <c r="C55" s="87"/>
    </row>
    <row r="56" spans="3:3">
      <c r="C56" s="87"/>
    </row>
    <row r="57" spans="3:3">
      <c r="C57" s="87"/>
    </row>
    <row r="58" spans="3:3">
      <c r="C58" s="87"/>
    </row>
    <row r="59" spans="3:3">
      <c r="C59" s="87"/>
    </row>
    <row r="60" spans="3:3">
      <c r="C60" s="87"/>
    </row>
    <row r="61" spans="3:3">
      <c r="C61" s="87"/>
    </row>
    <row r="62" spans="3:3">
      <c r="C62" s="87"/>
    </row>
    <row r="63" spans="3:3">
      <c r="C63" s="87"/>
    </row>
    <row r="64" spans="3:3">
      <c r="C64" s="87"/>
    </row>
    <row r="65" spans="3:3">
      <c r="C65" s="87"/>
    </row>
    <row r="66" spans="3:3">
      <c r="C66" s="87"/>
    </row>
    <row r="67" spans="3:3">
      <c r="C67" s="87"/>
    </row>
    <row r="68" spans="3:3">
      <c r="C68" s="87"/>
    </row>
    <row r="69" spans="3:3">
      <c r="C69" s="87"/>
    </row>
    <row r="70" spans="3:3">
      <c r="C70" s="87"/>
    </row>
    <row r="71" spans="3:3">
      <c r="C71" s="87"/>
    </row>
    <row r="72" spans="3:3">
      <c r="C72" s="87"/>
    </row>
    <row r="73" spans="3:3">
      <c r="C73" s="87"/>
    </row>
    <row r="74" spans="3:3">
      <c r="C74" s="87"/>
    </row>
    <row r="75" spans="3:3">
      <c r="C75" s="87"/>
    </row>
    <row r="76" spans="3:3">
      <c r="C76" s="87"/>
    </row>
    <row r="77" spans="3:3">
      <c r="C77" s="87"/>
    </row>
    <row r="78" spans="3:3">
      <c r="C78" s="87"/>
    </row>
    <row r="79" spans="3:3">
      <c r="C79" s="87"/>
    </row>
    <row r="80" spans="3:3">
      <c r="C80" s="87"/>
    </row>
    <row r="81" spans="3:3">
      <c r="C81" s="87"/>
    </row>
    <row r="82" spans="3:3">
      <c r="C82" s="87"/>
    </row>
    <row r="83" spans="3:3">
      <c r="C83" s="87"/>
    </row>
    <row r="84" spans="3:3">
      <c r="C84" s="87"/>
    </row>
    <row r="85" spans="3:3">
      <c r="C85" s="87"/>
    </row>
    <row r="86" spans="3:3">
      <c r="C86" s="87"/>
    </row>
    <row r="87" spans="3:3">
      <c r="C87" s="87"/>
    </row>
    <row r="88" spans="3:3">
      <c r="C88" s="87"/>
    </row>
    <row r="89" spans="3:3">
      <c r="C89" s="87"/>
    </row>
    <row r="90" spans="3:3">
      <c r="C90" s="87"/>
    </row>
    <row r="91" spans="3:3">
      <c r="C91" s="87"/>
    </row>
    <row r="92" spans="3:3">
      <c r="C92" s="87"/>
    </row>
    <row r="93" spans="3:3">
      <c r="C93" s="87"/>
    </row>
    <row r="94" spans="3:3">
      <c r="C94" s="87"/>
    </row>
    <row r="95" spans="3:3">
      <c r="C95" s="87"/>
    </row>
    <row r="96" spans="3:3">
      <c r="C96" s="87"/>
    </row>
    <row r="97" spans="3:3">
      <c r="C97" s="87"/>
    </row>
    <row r="98" spans="3:3">
      <c r="C98" s="87"/>
    </row>
    <row r="99" spans="3:3">
      <c r="C99" s="87"/>
    </row>
    <row r="100" spans="3:3">
      <c r="C100" s="87"/>
    </row>
    <row r="101" spans="3:3">
      <c r="C101" s="87"/>
    </row>
    <row r="102" spans="3:3">
      <c r="C102" s="87"/>
    </row>
    <row r="103" spans="3:3">
      <c r="C103" s="87"/>
    </row>
    <row r="104" spans="3:3">
      <c r="C104" s="87"/>
    </row>
    <row r="105" spans="3:3">
      <c r="C105" s="87"/>
    </row>
    <row r="106" spans="3:3">
      <c r="C106" s="87"/>
    </row>
    <row r="107" spans="3:3">
      <c r="C107" s="87"/>
    </row>
    <row r="108" spans="3:3">
      <c r="C108" s="87"/>
    </row>
    <row r="109" spans="3:3">
      <c r="C109" s="87"/>
    </row>
    <row r="110" spans="3:3">
      <c r="C110" s="87"/>
    </row>
    <row r="111" spans="3:3">
      <c r="C111" s="87"/>
    </row>
    <row r="112" spans="3:3">
      <c r="C112" s="87"/>
    </row>
    <row r="113" spans="3:3">
      <c r="C113" s="87"/>
    </row>
    <row r="114" spans="3:3">
      <c r="C114" s="87"/>
    </row>
    <row r="115" spans="3:3">
      <c r="C115" s="87"/>
    </row>
    <row r="116" spans="3:3">
      <c r="C116" s="87"/>
    </row>
    <row r="117" spans="3:3">
      <c r="C117" s="87"/>
    </row>
    <row r="118" spans="3:3">
      <c r="C118" s="87"/>
    </row>
    <row r="119" spans="3:3">
      <c r="C119" s="87"/>
    </row>
    <row r="120" spans="3:3">
      <c r="C120" s="87"/>
    </row>
    <row r="121" spans="3:3">
      <c r="C121" s="87"/>
    </row>
    <row r="122" spans="3:3">
      <c r="C122" s="87"/>
    </row>
    <row r="123" spans="3:3">
      <c r="C123" s="87"/>
    </row>
    <row r="124" spans="3:3">
      <c r="C124" s="87"/>
    </row>
    <row r="125" spans="3:3">
      <c r="C125" s="87"/>
    </row>
    <row r="126" spans="3:3">
      <c r="C126" s="87"/>
    </row>
    <row r="127" spans="3:3">
      <c r="C127" s="87"/>
    </row>
    <row r="128" spans="3:3">
      <c r="C128" s="87"/>
    </row>
    <row r="129" spans="3:3">
      <c r="C129" s="87"/>
    </row>
    <row r="130" spans="3:3">
      <c r="C130" s="87"/>
    </row>
    <row r="131" spans="3:3">
      <c r="C131" s="87"/>
    </row>
    <row r="132" spans="3:3">
      <c r="C132" s="87"/>
    </row>
    <row r="133" spans="3:3">
      <c r="C133" s="87"/>
    </row>
    <row r="134" spans="3:3">
      <c r="C134" s="87"/>
    </row>
    <row r="135" spans="3:3">
      <c r="C135" s="87"/>
    </row>
    <row r="136" spans="3:3">
      <c r="C136" s="87"/>
    </row>
    <row r="137" spans="3:3">
      <c r="C137" s="87"/>
    </row>
    <row r="138" spans="3:3">
      <c r="C138" s="87"/>
    </row>
    <row r="139" spans="3:3">
      <c r="C139" s="87"/>
    </row>
    <row r="140" spans="3:3">
      <c r="C140" s="87"/>
    </row>
    <row r="141" spans="3:3">
      <c r="C141" s="87"/>
    </row>
    <row r="142" spans="3:3">
      <c r="C142" s="87"/>
    </row>
    <row r="143" spans="3:3">
      <c r="C143" s="87"/>
    </row>
    <row r="144" spans="3:3">
      <c r="C144" s="87"/>
    </row>
    <row r="145" spans="3:3">
      <c r="C145" s="87"/>
    </row>
    <row r="146" spans="3:3">
      <c r="C146" s="87"/>
    </row>
    <row r="147" spans="3:3">
      <c r="C147" s="87"/>
    </row>
    <row r="148" spans="3:3">
      <c r="C148" s="87"/>
    </row>
    <row r="149" spans="3:3">
      <c r="C149" s="87"/>
    </row>
    <row r="150" spans="3:3">
      <c r="C150" s="87"/>
    </row>
    <row r="151" spans="3:3">
      <c r="C151" s="87"/>
    </row>
    <row r="152" spans="3:3">
      <c r="C152" s="87"/>
    </row>
    <row r="153" spans="3:3">
      <c r="C153" s="87"/>
    </row>
    <row r="154" spans="3:3">
      <c r="C154" s="87"/>
    </row>
    <row r="155" spans="3:3">
      <c r="C155" s="87"/>
    </row>
    <row r="156" spans="3:3">
      <c r="C156" s="87"/>
    </row>
    <row r="157" spans="3:3">
      <c r="C157" s="87"/>
    </row>
    <row r="158" spans="3:3">
      <c r="C158" s="87"/>
    </row>
    <row r="159" spans="3:3">
      <c r="C159" s="87"/>
    </row>
    <row r="160" spans="3:3">
      <c r="C160" s="87"/>
    </row>
    <row r="161" spans="3:3">
      <c r="C161" s="87"/>
    </row>
    <row r="162" spans="3:3">
      <c r="C162" s="87"/>
    </row>
    <row r="163" spans="3:3">
      <c r="C163" s="87"/>
    </row>
    <row r="164" spans="3:3">
      <c r="C164" s="87"/>
    </row>
    <row r="165" spans="3:3">
      <c r="C165" s="87"/>
    </row>
    <row r="166" spans="3:3">
      <c r="C166" s="87"/>
    </row>
    <row r="167" spans="3:3">
      <c r="C167" s="87"/>
    </row>
    <row r="168" spans="3:3">
      <c r="C168" s="87"/>
    </row>
    <row r="169" spans="3:3">
      <c r="C169" s="87"/>
    </row>
    <row r="170" spans="3:3">
      <c r="C170" s="87"/>
    </row>
    <row r="171" spans="3:3">
      <c r="C171" s="87"/>
    </row>
    <row r="172" spans="3:3">
      <c r="C172" s="87"/>
    </row>
    <row r="173" spans="3:3">
      <c r="C173" s="87"/>
    </row>
    <row r="174" spans="3:3">
      <c r="C174" s="87"/>
    </row>
    <row r="175" spans="3:3">
      <c r="C175" s="87"/>
    </row>
    <row r="176" spans="3:3">
      <c r="C176" s="87"/>
    </row>
    <row r="177" spans="3:3">
      <c r="C177" s="87"/>
    </row>
    <row r="178" spans="3:3">
      <c r="C178" s="87"/>
    </row>
    <row r="179" spans="3:3">
      <c r="C179" s="87"/>
    </row>
    <row r="180" spans="3:3">
      <c r="C180" s="87"/>
    </row>
    <row r="181" spans="3:3">
      <c r="C181" s="87"/>
    </row>
    <row r="182" spans="3:3">
      <c r="C182" s="87"/>
    </row>
    <row r="183" spans="3:3">
      <c r="C183" s="87"/>
    </row>
    <row r="184" spans="3:3">
      <c r="C184" s="87"/>
    </row>
    <row r="185" spans="3:3">
      <c r="C185" s="87"/>
    </row>
    <row r="186" spans="3:3">
      <c r="C186" s="87"/>
    </row>
    <row r="187" spans="3:3">
      <c r="C187" s="87"/>
    </row>
    <row r="188" spans="3:3">
      <c r="C188" s="87"/>
    </row>
    <row r="189" spans="3:3">
      <c r="C189" s="87"/>
    </row>
    <row r="190" spans="3:3">
      <c r="C190" s="87"/>
    </row>
    <row r="191" spans="3:3">
      <c r="C191" s="87"/>
    </row>
    <row r="192" spans="3:3">
      <c r="C192" s="87"/>
    </row>
    <row r="193" spans="3:3">
      <c r="C193" s="87"/>
    </row>
    <row r="194" spans="3:3">
      <c r="C194" s="87"/>
    </row>
    <row r="195" spans="3:3">
      <c r="C195" s="87"/>
    </row>
    <row r="196" spans="3:3">
      <c r="C196" s="87"/>
    </row>
    <row r="197" spans="3:3">
      <c r="C197" s="87"/>
    </row>
    <row r="198" spans="3:3">
      <c r="C198" s="87"/>
    </row>
    <row r="199" spans="3:3">
      <c r="C199" s="87"/>
    </row>
    <row r="200" spans="3:3">
      <c r="C200" s="87"/>
    </row>
    <row r="201" spans="3:3">
      <c r="C201" s="87"/>
    </row>
    <row r="202" spans="3:3">
      <c r="C202" s="87"/>
    </row>
    <row r="203" spans="3:3">
      <c r="C203" s="87"/>
    </row>
    <row r="204" spans="3:3">
      <c r="C204" s="87"/>
    </row>
    <row r="205" spans="3:3">
      <c r="C205" s="87"/>
    </row>
    <row r="206" spans="3:3">
      <c r="C206" s="87"/>
    </row>
    <row r="207" spans="3:3">
      <c r="C207" s="87"/>
    </row>
    <row r="208" spans="3:3">
      <c r="C208" s="87"/>
    </row>
    <row r="209" spans="3:3">
      <c r="C209" s="87"/>
    </row>
    <row r="210" spans="3:3">
      <c r="C210" s="87"/>
    </row>
    <row r="211" spans="3:3">
      <c r="C211" s="87"/>
    </row>
    <row r="212" spans="3:3">
      <c r="C212" s="87"/>
    </row>
    <row r="213" spans="3:3">
      <c r="C213" s="87"/>
    </row>
    <row r="214" spans="3:3">
      <c r="C214" s="87"/>
    </row>
    <row r="215" spans="3:3">
      <c r="C215" s="87"/>
    </row>
    <row r="216" spans="3:3">
      <c r="C216" s="87"/>
    </row>
    <row r="217" spans="3:3">
      <c r="C217" s="87"/>
    </row>
    <row r="218" spans="3:3">
      <c r="C218" s="87"/>
    </row>
    <row r="219" spans="3:3">
      <c r="C219" s="87"/>
    </row>
    <row r="220" spans="3:3">
      <c r="C220" s="87"/>
    </row>
    <row r="221" spans="3:3">
      <c r="C221" s="87"/>
    </row>
    <row r="222" spans="3:3">
      <c r="C222" s="87"/>
    </row>
    <row r="223" spans="3:3">
      <c r="C223" s="87"/>
    </row>
    <row r="224" spans="3:3">
      <c r="C224" s="87"/>
    </row>
    <row r="225" spans="3:3">
      <c r="C225" s="87"/>
    </row>
    <row r="226" spans="3:3">
      <c r="C226" s="87"/>
    </row>
    <row r="227" spans="3:3">
      <c r="C227" s="87"/>
    </row>
    <row r="228" spans="3:3">
      <c r="C228" s="87"/>
    </row>
    <row r="229" spans="3:3">
      <c r="C229" s="87"/>
    </row>
    <row r="230" spans="3:3">
      <c r="C230" s="87"/>
    </row>
    <row r="231" spans="3:3">
      <c r="C231" s="87"/>
    </row>
    <row r="232" spans="3:3">
      <c r="C232" s="87"/>
    </row>
    <row r="233" spans="3:3">
      <c r="C233" s="87"/>
    </row>
    <row r="234" spans="3:3">
      <c r="C234" s="87"/>
    </row>
    <row r="235" spans="3:3">
      <c r="C235" s="87"/>
    </row>
    <row r="236" spans="3:3">
      <c r="C236" s="87"/>
    </row>
    <row r="237" spans="3:3">
      <c r="C237" s="87"/>
    </row>
    <row r="238" spans="3:3">
      <c r="C238" s="87"/>
    </row>
    <row r="239" spans="3:3">
      <c r="C239" s="87"/>
    </row>
    <row r="240" spans="3:3">
      <c r="C240" s="87"/>
    </row>
    <row r="241" spans="3:3">
      <c r="C241" s="87"/>
    </row>
    <row r="242" spans="3:3">
      <c r="C242" s="87"/>
    </row>
    <row r="243" spans="3:3">
      <c r="C243" s="87"/>
    </row>
    <row r="244" spans="3:3">
      <c r="C244" s="87"/>
    </row>
    <row r="245" spans="3:3">
      <c r="C245" s="87"/>
    </row>
    <row r="246" spans="3:3">
      <c r="C246" s="87"/>
    </row>
    <row r="247" spans="3:3">
      <c r="C247" s="87"/>
    </row>
    <row r="248" spans="3:3">
      <c r="C248" s="87"/>
    </row>
    <row r="249" spans="3:3">
      <c r="C249" s="87"/>
    </row>
    <row r="250" spans="3:3">
      <c r="C250" s="87"/>
    </row>
    <row r="251" spans="3:3">
      <c r="C251" s="87"/>
    </row>
    <row r="252" spans="3:3">
      <c r="C252" s="87"/>
    </row>
    <row r="253" spans="3:3">
      <c r="C253" s="87"/>
    </row>
    <row r="254" spans="3:3">
      <c r="C254" s="87"/>
    </row>
    <row r="255" spans="3:3">
      <c r="C255" s="87"/>
    </row>
    <row r="256" spans="3:3">
      <c r="C256" s="87"/>
    </row>
    <row r="257" spans="3:3">
      <c r="C257" s="87"/>
    </row>
    <row r="258" spans="3:3">
      <c r="C258" s="87"/>
    </row>
    <row r="259" spans="3:3">
      <c r="C259" s="87"/>
    </row>
    <row r="260" spans="3:3">
      <c r="C260" s="87"/>
    </row>
    <row r="261" spans="3:3">
      <c r="C261" s="87"/>
    </row>
    <row r="262" spans="3:3">
      <c r="C262" s="87"/>
    </row>
    <row r="263" spans="3:3">
      <c r="C263" s="87"/>
    </row>
    <row r="264" spans="3:3">
      <c r="C264" s="87"/>
    </row>
    <row r="265" spans="3:3">
      <c r="C265" s="87"/>
    </row>
    <row r="266" spans="3:3">
      <c r="C266" s="87"/>
    </row>
    <row r="267" spans="3:3">
      <c r="C267" s="87"/>
    </row>
    <row r="268" spans="3:3">
      <c r="C268" s="87"/>
    </row>
    <row r="269" spans="3:3">
      <c r="C269" s="87"/>
    </row>
    <row r="270" spans="3:3">
      <c r="C270" s="87"/>
    </row>
    <row r="271" spans="3:3">
      <c r="C271" s="87"/>
    </row>
    <row r="272" spans="3:3">
      <c r="C272" s="87"/>
    </row>
    <row r="273" spans="3:3">
      <c r="C273" s="87"/>
    </row>
    <row r="274" spans="3:3">
      <c r="C274" s="87"/>
    </row>
    <row r="275" spans="3:3">
      <c r="C275" s="87"/>
    </row>
    <row r="276" spans="3:3">
      <c r="C276" s="87"/>
    </row>
    <row r="277" spans="3:3">
      <c r="C277" s="87"/>
    </row>
    <row r="278" spans="3:3">
      <c r="C278" s="87"/>
    </row>
    <row r="279" spans="3:3">
      <c r="C279" s="87"/>
    </row>
    <row r="280" spans="3:3">
      <c r="C280" s="87"/>
    </row>
    <row r="281" spans="3:3">
      <c r="C281" s="87"/>
    </row>
    <row r="282" spans="3:3">
      <c r="C282" s="87"/>
    </row>
    <row r="283" spans="3:3">
      <c r="C283" s="87"/>
    </row>
    <row r="284" spans="3:3">
      <c r="C284" s="87"/>
    </row>
    <row r="285" spans="3:3">
      <c r="C285" s="87"/>
    </row>
    <row r="286" spans="3:3">
      <c r="C286" s="87"/>
    </row>
    <row r="287" spans="3:3">
      <c r="C287" s="87"/>
    </row>
    <row r="288" spans="3:3">
      <c r="C288" s="87"/>
    </row>
    <row r="289" spans="3:3">
      <c r="C289" s="87"/>
    </row>
    <row r="290" spans="3:3">
      <c r="C290" s="87"/>
    </row>
    <row r="291" spans="3:3">
      <c r="C291" s="87"/>
    </row>
    <row r="292" spans="3:3">
      <c r="C292" s="87"/>
    </row>
    <row r="293" spans="3:3">
      <c r="C293" s="87"/>
    </row>
    <row r="294" spans="3:3">
      <c r="C294" s="87"/>
    </row>
    <row r="295" spans="3:3">
      <c r="C295" s="87"/>
    </row>
    <row r="296" spans="3:3">
      <c r="C296" s="87"/>
    </row>
    <row r="297" spans="3:3">
      <c r="C297" s="87"/>
    </row>
    <row r="298" spans="3:3">
      <c r="C298" s="87"/>
    </row>
    <row r="299" spans="3:3">
      <c r="C299" s="87"/>
    </row>
    <row r="300" spans="3:3">
      <c r="C300" s="87"/>
    </row>
    <row r="301" spans="3:3">
      <c r="C301" s="87"/>
    </row>
    <row r="302" spans="3:3">
      <c r="C302" s="87"/>
    </row>
    <row r="303" spans="3:3">
      <c r="C303" s="87"/>
    </row>
    <row r="304" spans="3:3">
      <c r="C304" s="87"/>
    </row>
    <row r="305" spans="3:3">
      <c r="C305" s="87"/>
    </row>
    <row r="306" spans="3:3">
      <c r="C306" s="87"/>
    </row>
    <row r="307" spans="3:3">
      <c r="C307" s="87"/>
    </row>
    <row r="308" spans="3:3">
      <c r="C308" s="87"/>
    </row>
    <row r="309" spans="3:3">
      <c r="C309" s="87"/>
    </row>
    <row r="310" spans="3:3">
      <c r="C310" s="87"/>
    </row>
    <row r="311" spans="3:3">
      <c r="C311" s="87"/>
    </row>
    <row r="312" spans="3:3">
      <c r="C312" s="87"/>
    </row>
    <row r="313" spans="3:3">
      <c r="C313" s="87"/>
    </row>
    <row r="314" spans="3:3">
      <c r="C314" s="87"/>
    </row>
    <row r="315" spans="3:3">
      <c r="C315" s="87"/>
    </row>
    <row r="316" spans="3:3">
      <c r="C316" s="87"/>
    </row>
    <row r="317" spans="3:3">
      <c r="C317" s="87"/>
    </row>
    <row r="318" spans="3:3">
      <c r="C318" s="87"/>
    </row>
    <row r="319" spans="3:3">
      <c r="C319" s="87"/>
    </row>
    <row r="320" spans="3:3">
      <c r="C320" s="87"/>
    </row>
    <row r="321" spans="3:3">
      <c r="C321" s="87"/>
    </row>
    <row r="322" spans="3:3">
      <c r="C322" s="87"/>
    </row>
    <row r="323" spans="3:3">
      <c r="C323" s="87"/>
    </row>
    <row r="324" spans="3:3">
      <c r="C324" s="87"/>
    </row>
    <row r="325" spans="3:3">
      <c r="C325" s="87"/>
    </row>
    <row r="326" spans="3:3">
      <c r="C326" s="87"/>
    </row>
    <row r="327" spans="3:3">
      <c r="C327" s="87"/>
    </row>
    <row r="328" spans="3:3">
      <c r="C328" s="87"/>
    </row>
    <row r="329" spans="3:3">
      <c r="C329" s="87"/>
    </row>
    <row r="330" spans="3:3">
      <c r="C330" s="87"/>
    </row>
    <row r="331" spans="3:3">
      <c r="C331" s="87"/>
    </row>
    <row r="332" spans="3:3">
      <c r="C332" s="87"/>
    </row>
    <row r="333" spans="3:3">
      <c r="C333" s="87"/>
    </row>
    <row r="334" spans="3:3">
      <c r="C334" s="87"/>
    </row>
    <row r="335" spans="3:3">
      <c r="C335" s="87"/>
    </row>
    <row r="336" spans="3:3">
      <c r="C336" s="87"/>
    </row>
    <row r="337" spans="3:3">
      <c r="C337" s="87"/>
    </row>
    <row r="338" spans="3:3">
      <c r="C338" s="87"/>
    </row>
    <row r="339" spans="3:3">
      <c r="C339" s="87"/>
    </row>
    <row r="340" spans="3:3">
      <c r="C340" s="87"/>
    </row>
    <row r="341" spans="3:3">
      <c r="C341" s="87"/>
    </row>
    <row r="342" spans="3:3">
      <c r="C342" s="87"/>
    </row>
    <row r="343" spans="3:3">
      <c r="C343" s="87"/>
    </row>
    <row r="344" spans="3:3">
      <c r="C344" s="87"/>
    </row>
    <row r="345" spans="3:3">
      <c r="C345" s="87"/>
    </row>
    <row r="346" spans="3:3">
      <c r="C346" s="87"/>
    </row>
    <row r="347" spans="3:3">
      <c r="C347" s="87"/>
    </row>
    <row r="348" spans="3:3">
      <c r="C348" s="87"/>
    </row>
    <row r="349" spans="3:3">
      <c r="C349" s="87"/>
    </row>
    <row r="350" spans="3:3">
      <c r="C350" s="87"/>
    </row>
    <row r="351" spans="3:3">
      <c r="C351" s="87"/>
    </row>
    <row r="352" spans="3:3">
      <c r="C352" s="87"/>
    </row>
    <row r="353" spans="3:3">
      <c r="C353" s="87"/>
    </row>
    <row r="354" spans="3:3">
      <c r="C354" s="87"/>
    </row>
    <row r="355" spans="3:3">
      <c r="C355" s="87"/>
    </row>
    <row r="356" spans="3:3">
      <c r="C356" s="87"/>
    </row>
    <row r="357" spans="3:3">
      <c r="C357" s="87"/>
    </row>
    <row r="358" spans="3:3">
      <c r="C358" s="87"/>
    </row>
    <row r="359" spans="3:3">
      <c r="C359" s="87"/>
    </row>
    <row r="360" spans="3:3">
      <c r="C360" s="87"/>
    </row>
    <row r="361" spans="3:3">
      <c r="C361" s="87"/>
    </row>
    <row r="362" spans="3:3">
      <c r="C362" s="87"/>
    </row>
    <row r="363" spans="3:3">
      <c r="C363" s="87"/>
    </row>
    <row r="364" spans="3:3">
      <c r="C364" s="87"/>
    </row>
    <row r="365" spans="3:3">
      <c r="C365" s="87"/>
    </row>
    <row r="366" spans="3:3">
      <c r="C366" s="87"/>
    </row>
    <row r="367" spans="3:3">
      <c r="C367" s="87"/>
    </row>
    <row r="368" spans="3:3">
      <c r="C368" s="87"/>
    </row>
    <row r="369" spans="3:3">
      <c r="C369" s="87"/>
    </row>
    <row r="370" spans="3:3">
      <c r="C370" s="87"/>
    </row>
    <row r="371" spans="3:3">
      <c r="C371" s="87"/>
    </row>
    <row r="372" spans="3:3">
      <c r="C372" s="87"/>
    </row>
    <row r="373" spans="3:3">
      <c r="C373" s="87"/>
    </row>
    <row r="374" spans="3:3">
      <c r="C374" s="87"/>
    </row>
    <row r="375" spans="3:3">
      <c r="C375" s="87"/>
    </row>
    <row r="376" spans="3:3">
      <c r="C376" s="87"/>
    </row>
    <row r="377" spans="3:3">
      <c r="C377" s="87"/>
    </row>
    <row r="378" spans="3:3">
      <c r="C378" s="87"/>
    </row>
    <row r="379" spans="3:3">
      <c r="C379" s="87"/>
    </row>
    <row r="380" spans="3:3">
      <c r="C380" s="87"/>
    </row>
    <row r="381" spans="3:3">
      <c r="C381" s="87"/>
    </row>
    <row r="382" spans="3:3">
      <c r="C382" s="87"/>
    </row>
    <row r="383" spans="3:3">
      <c r="C383" s="87"/>
    </row>
    <row r="384" spans="3:3">
      <c r="C384" s="87"/>
    </row>
    <row r="385" spans="3:3">
      <c r="C385" s="87"/>
    </row>
    <row r="386" spans="3:3">
      <c r="C386" s="87"/>
    </row>
    <row r="387" spans="3:3">
      <c r="C387" s="87"/>
    </row>
    <row r="388" spans="3:3">
      <c r="C388" s="87"/>
    </row>
    <row r="389" spans="3:3">
      <c r="C389" s="87"/>
    </row>
    <row r="390" spans="3:3">
      <c r="C390" s="87"/>
    </row>
    <row r="391" spans="3:3">
      <c r="C391" s="87"/>
    </row>
    <row r="392" spans="3:3">
      <c r="C392" s="87"/>
    </row>
    <row r="393" spans="3:3">
      <c r="C393" s="87"/>
    </row>
    <row r="394" spans="3:3">
      <c r="C394" s="87"/>
    </row>
    <row r="395" spans="3:3">
      <c r="C395" s="87"/>
    </row>
    <row r="396" spans="3:3">
      <c r="C396" s="87"/>
    </row>
    <row r="397" spans="3:3">
      <c r="C397" s="87"/>
    </row>
    <row r="398" spans="3:3">
      <c r="C398" s="87"/>
    </row>
    <row r="399" spans="3:3">
      <c r="C399" s="87"/>
    </row>
    <row r="400" spans="3:3">
      <c r="C400" s="87"/>
    </row>
    <row r="401" spans="3:3">
      <c r="C401" s="87"/>
    </row>
    <row r="402" spans="3:3">
      <c r="C402" s="87"/>
    </row>
    <row r="403" spans="3:3">
      <c r="C403" s="87"/>
    </row>
    <row r="404" spans="3:3">
      <c r="C404" s="87"/>
    </row>
    <row r="405" spans="3:3">
      <c r="C405" s="87"/>
    </row>
    <row r="406" spans="3:3">
      <c r="C406" s="87"/>
    </row>
    <row r="407" spans="3:3">
      <c r="C407" s="87"/>
    </row>
    <row r="408" spans="3:3">
      <c r="C408" s="87"/>
    </row>
    <row r="409" spans="3:3">
      <c r="C409" s="87"/>
    </row>
    <row r="410" spans="3:3">
      <c r="C410" s="87"/>
    </row>
    <row r="411" spans="3:3">
      <c r="C411" s="87"/>
    </row>
    <row r="412" spans="3:3">
      <c r="C412" s="87"/>
    </row>
    <row r="413" spans="3:3">
      <c r="C413" s="87"/>
    </row>
    <row r="414" spans="3:3">
      <c r="C414" s="87"/>
    </row>
    <row r="415" spans="3:3">
      <c r="C415" s="87"/>
    </row>
    <row r="416" spans="3:3">
      <c r="C416" s="87"/>
    </row>
    <row r="417" spans="3:3">
      <c r="C417" s="87"/>
    </row>
    <row r="418" spans="3:3">
      <c r="C418" s="87"/>
    </row>
    <row r="419" spans="3:3">
      <c r="C419" s="87"/>
    </row>
    <row r="420" spans="3:3">
      <c r="C420" s="87"/>
    </row>
    <row r="421" spans="3:3">
      <c r="C421" s="87"/>
    </row>
    <row r="422" spans="3:3">
      <c r="C422" s="87"/>
    </row>
    <row r="423" spans="3:3">
      <c r="C423" s="87"/>
    </row>
    <row r="424" spans="3:3">
      <c r="C424" s="87"/>
    </row>
    <row r="425" spans="3:3">
      <c r="C425" s="87"/>
    </row>
    <row r="426" spans="3:3">
      <c r="C426" s="87"/>
    </row>
    <row r="427" spans="3:3">
      <c r="C427" s="87"/>
    </row>
    <row r="428" spans="3:3">
      <c r="C428" s="87"/>
    </row>
    <row r="429" spans="3:3">
      <c r="C429" s="87"/>
    </row>
    <row r="430" spans="3:3">
      <c r="C430" s="87"/>
    </row>
    <row r="431" spans="3:3">
      <c r="C431" s="87"/>
    </row>
    <row r="432" spans="3:3">
      <c r="C432" s="87"/>
    </row>
    <row r="433" spans="3:3">
      <c r="C433" s="87"/>
    </row>
    <row r="434" spans="3:3">
      <c r="C434" s="87"/>
    </row>
    <row r="435" spans="3:3">
      <c r="C435" s="87"/>
    </row>
    <row r="436" spans="3:3">
      <c r="C436" s="87"/>
    </row>
    <row r="437" spans="3:3">
      <c r="C437" s="87"/>
    </row>
    <row r="438" spans="3:3">
      <c r="C438" s="87"/>
    </row>
    <row r="439" spans="3:3">
      <c r="C439" s="87"/>
    </row>
    <row r="440" spans="3:3">
      <c r="C440" s="87"/>
    </row>
    <row r="441" spans="3:3">
      <c r="C441" s="87"/>
    </row>
    <row r="442" spans="3:3">
      <c r="C442" s="87"/>
    </row>
    <row r="443" spans="3:3">
      <c r="C443" s="87"/>
    </row>
    <row r="444" spans="3:3">
      <c r="C444" s="87"/>
    </row>
    <row r="445" spans="3:3">
      <c r="C445" s="87"/>
    </row>
    <row r="446" spans="3:3">
      <c r="C446" s="87"/>
    </row>
    <row r="447" spans="3:3">
      <c r="C447" s="87"/>
    </row>
    <row r="448" spans="3:3">
      <c r="C448" s="87"/>
    </row>
    <row r="449" spans="3:3">
      <c r="C449" s="87"/>
    </row>
    <row r="450" spans="3:3">
      <c r="C450" s="87"/>
    </row>
    <row r="451" spans="3:3">
      <c r="C451" s="87"/>
    </row>
    <row r="452" spans="3:3">
      <c r="C452" s="87"/>
    </row>
    <row r="453" spans="3:3">
      <c r="C453" s="87"/>
    </row>
    <row r="454" spans="3:3">
      <c r="C454" s="87"/>
    </row>
    <row r="455" spans="3:3">
      <c r="C455" s="87"/>
    </row>
    <row r="456" spans="3:3">
      <c r="C456" s="87"/>
    </row>
    <row r="457" spans="3:3">
      <c r="C457" s="87"/>
    </row>
    <row r="458" spans="3:3">
      <c r="C458" s="87"/>
    </row>
    <row r="459" spans="3:3">
      <c r="C459" s="87"/>
    </row>
    <row r="460" spans="3:3">
      <c r="C460" s="87"/>
    </row>
    <row r="461" spans="3:3">
      <c r="C461" s="87"/>
    </row>
    <row r="462" spans="3:3">
      <c r="C462" s="87"/>
    </row>
    <row r="463" spans="3:3">
      <c r="C463" s="87"/>
    </row>
    <row r="464" spans="3:3">
      <c r="C464" s="87"/>
    </row>
    <row r="465" spans="3:3">
      <c r="C465" s="87"/>
    </row>
    <row r="466" spans="3:3">
      <c r="C466" s="87"/>
    </row>
    <row r="467" spans="3:3">
      <c r="C467" s="87"/>
    </row>
    <row r="468" spans="3:3">
      <c r="C468" s="87"/>
    </row>
    <row r="469" spans="3:3">
      <c r="C469" s="87"/>
    </row>
    <row r="470" spans="3:3">
      <c r="C470" s="87"/>
    </row>
    <row r="471" spans="3:3">
      <c r="C471" s="87"/>
    </row>
    <row r="472" spans="3:3">
      <c r="C472" s="87"/>
    </row>
    <row r="473" spans="3:3">
      <c r="C473" s="87"/>
    </row>
    <row r="474" spans="3:3">
      <c r="C474" s="87"/>
    </row>
    <row r="475" spans="3:3">
      <c r="C475" s="87"/>
    </row>
    <row r="476" spans="3:3">
      <c r="C476" s="87"/>
    </row>
    <row r="477" spans="3:3">
      <c r="C477" s="87"/>
    </row>
    <row r="478" spans="3:3">
      <c r="C478" s="87"/>
    </row>
    <row r="479" spans="3:3">
      <c r="C479" s="87"/>
    </row>
    <row r="480" spans="3:3">
      <c r="C480" s="87"/>
    </row>
    <row r="481" spans="3:3">
      <c r="C481" s="87"/>
    </row>
    <row r="482" spans="3:3">
      <c r="C482" s="87"/>
    </row>
    <row r="483" spans="3:3">
      <c r="C483" s="87"/>
    </row>
    <row r="484" spans="3:3">
      <c r="C484" s="87"/>
    </row>
    <row r="485" spans="3:3">
      <c r="C485" s="87"/>
    </row>
    <row r="486" spans="3:3">
      <c r="C486" s="87"/>
    </row>
    <row r="487" spans="3:3">
      <c r="C487" s="87"/>
    </row>
    <row r="488" spans="3:3">
      <c r="C488" s="87"/>
    </row>
    <row r="489" spans="3:3">
      <c r="C489" s="87"/>
    </row>
    <row r="490" spans="3:3">
      <c r="C490" s="87"/>
    </row>
    <row r="491" spans="3:3">
      <c r="C491" s="87"/>
    </row>
    <row r="492" spans="3:3">
      <c r="C492" s="87"/>
    </row>
    <row r="493" spans="3:3">
      <c r="C493" s="87"/>
    </row>
    <row r="494" spans="3:3">
      <c r="C494" s="87"/>
    </row>
    <row r="495" spans="3:3">
      <c r="C495" s="87"/>
    </row>
    <row r="496" spans="3:3">
      <c r="C496" s="87"/>
    </row>
    <row r="497" spans="3:3">
      <c r="C497" s="87"/>
    </row>
    <row r="498" spans="3:3">
      <c r="C498" s="87"/>
    </row>
    <row r="499" spans="3:3">
      <c r="C499" s="87"/>
    </row>
    <row r="500" spans="3:3">
      <c r="C500" s="87"/>
    </row>
    <row r="501" spans="3:3">
      <c r="C501" s="87"/>
    </row>
    <row r="502" spans="3:3">
      <c r="C502" s="87"/>
    </row>
    <row r="503" spans="3:3">
      <c r="C503" s="87"/>
    </row>
    <row r="504" spans="3:3">
      <c r="C504" s="87"/>
    </row>
    <row r="505" spans="3:3">
      <c r="C505" s="87"/>
    </row>
    <row r="506" spans="3:3">
      <c r="C506" s="87"/>
    </row>
    <row r="507" spans="3:3">
      <c r="C507" s="87"/>
    </row>
    <row r="508" spans="3:3">
      <c r="C508" s="87"/>
    </row>
    <row r="509" spans="3:3">
      <c r="C509" s="87"/>
    </row>
    <row r="510" spans="3:3">
      <c r="C510" s="87"/>
    </row>
    <row r="511" spans="3:3">
      <c r="C511" s="87"/>
    </row>
    <row r="512" spans="3:3">
      <c r="C512" s="87"/>
    </row>
    <row r="513" spans="3:3">
      <c r="C513" s="87"/>
    </row>
    <row r="514" spans="3:3">
      <c r="C514" s="87"/>
    </row>
    <row r="515" spans="3:3">
      <c r="C515" s="87"/>
    </row>
    <row r="516" spans="3:3">
      <c r="C516" s="87"/>
    </row>
    <row r="517" spans="3:3">
      <c r="C517" s="87"/>
    </row>
    <row r="518" spans="3:3">
      <c r="C518" s="87"/>
    </row>
    <row r="519" spans="3:3">
      <c r="C519" s="87"/>
    </row>
    <row r="520" spans="3:3">
      <c r="C520" s="87"/>
    </row>
    <row r="521" spans="3:3">
      <c r="C521" s="87"/>
    </row>
    <row r="522" spans="3:3">
      <c r="C522" s="87"/>
    </row>
    <row r="523" spans="3:3">
      <c r="C523" s="87"/>
    </row>
    <row r="524" spans="3:3">
      <c r="C524" s="87"/>
    </row>
    <row r="525" spans="3:3">
      <c r="C525" s="87"/>
    </row>
    <row r="526" spans="3:3">
      <c r="C526" s="87"/>
    </row>
    <row r="527" spans="3:3">
      <c r="C527" s="87"/>
    </row>
    <row r="528" spans="3:3">
      <c r="C528" s="87"/>
    </row>
    <row r="529" spans="3:3">
      <c r="C529" s="87"/>
    </row>
    <row r="530" spans="3:3">
      <c r="C530" s="87"/>
    </row>
    <row r="531" spans="3:3">
      <c r="C531" s="87"/>
    </row>
    <row r="532" spans="3:3">
      <c r="C532" s="87"/>
    </row>
    <row r="533" spans="3:3">
      <c r="C533" s="87"/>
    </row>
    <row r="534" spans="3:3">
      <c r="C534" s="87"/>
    </row>
    <row r="535" spans="3:3">
      <c r="C535" s="87"/>
    </row>
    <row r="536" spans="3:3">
      <c r="C536" s="87"/>
    </row>
    <row r="537" spans="3:3">
      <c r="C537" s="87"/>
    </row>
    <row r="538" spans="3:3">
      <c r="C538" s="87"/>
    </row>
    <row r="539" spans="3:3">
      <c r="C539" s="87"/>
    </row>
    <row r="540" spans="3:3">
      <c r="C540" s="87"/>
    </row>
    <row r="541" spans="3:3">
      <c r="C541" s="87"/>
    </row>
    <row r="542" spans="3:3">
      <c r="C542" s="87"/>
    </row>
    <row r="543" spans="3:3">
      <c r="C543" s="87"/>
    </row>
    <row r="544" spans="3:3">
      <c r="C544" s="87"/>
    </row>
    <row r="545" spans="3:3">
      <c r="C545" s="87"/>
    </row>
    <row r="546" spans="3:3">
      <c r="C546" s="87"/>
    </row>
    <row r="547" spans="3:3">
      <c r="C547" s="87"/>
    </row>
    <row r="548" spans="3:3">
      <c r="C548" s="87"/>
    </row>
    <row r="549" spans="3:3">
      <c r="C549" s="87"/>
    </row>
    <row r="550" spans="3:3">
      <c r="C550" s="87"/>
    </row>
    <row r="551" spans="3:3">
      <c r="C551" s="87"/>
    </row>
    <row r="552" spans="3:3">
      <c r="C552" s="87"/>
    </row>
    <row r="553" spans="3:3">
      <c r="C553" s="87"/>
    </row>
    <row r="554" spans="3:3">
      <c r="C554" s="87"/>
    </row>
    <row r="555" spans="3:3">
      <c r="C555" s="87"/>
    </row>
    <row r="556" spans="3:3">
      <c r="C556" s="87"/>
    </row>
    <row r="557" spans="3:3">
      <c r="C557" s="87"/>
    </row>
    <row r="558" spans="3:3">
      <c r="C558" s="87"/>
    </row>
    <row r="559" spans="3:3">
      <c r="C559" s="87"/>
    </row>
    <row r="560" spans="3:3">
      <c r="C560" s="87"/>
    </row>
    <row r="561" spans="3:3">
      <c r="C561" s="87"/>
    </row>
    <row r="562" spans="3:3">
      <c r="C562" s="87"/>
    </row>
    <row r="563" spans="3:3">
      <c r="C563" s="87"/>
    </row>
    <row r="564" spans="3:3">
      <c r="C564" s="87"/>
    </row>
    <row r="565" spans="3:3">
      <c r="C565" s="87"/>
    </row>
    <row r="566" spans="3:3">
      <c r="C566" s="87"/>
    </row>
    <row r="567" spans="3:3">
      <c r="C567" s="87"/>
    </row>
    <row r="568" spans="3:3">
      <c r="C568" s="87"/>
    </row>
    <row r="569" spans="3:3">
      <c r="C569" s="87"/>
    </row>
    <row r="570" spans="3:3">
      <c r="C570" s="87"/>
    </row>
    <row r="571" spans="3:3">
      <c r="C571" s="87"/>
    </row>
    <row r="572" spans="3:3">
      <c r="C572" s="87"/>
    </row>
    <row r="573" spans="3:3">
      <c r="C573" s="87"/>
    </row>
    <row r="574" spans="3:3">
      <c r="C574" s="87"/>
    </row>
    <row r="575" spans="3:3">
      <c r="C575" s="87"/>
    </row>
    <row r="576" spans="3:3">
      <c r="C576" s="87"/>
    </row>
    <row r="577" spans="3:3">
      <c r="C577" s="87"/>
    </row>
    <row r="578" spans="3:3">
      <c r="C578" s="87"/>
    </row>
    <row r="579" spans="3:3">
      <c r="C579" s="87"/>
    </row>
    <row r="580" spans="3:3">
      <c r="C580" s="87"/>
    </row>
    <row r="581" spans="3:3">
      <c r="C581" s="87"/>
    </row>
    <row r="582" spans="3:3">
      <c r="C582" s="87"/>
    </row>
    <row r="583" spans="3:3">
      <c r="C583" s="87"/>
    </row>
    <row r="584" spans="3:3">
      <c r="C584" s="87"/>
    </row>
    <row r="585" spans="3:3">
      <c r="C585" s="87"/>
    </row>
    <row r="586" spans="3:3">
      <c r="C586" s="87"/>
    </row>
    <row r="587" spans="3:3">
      <c r="C587" s="87"/>
    </row>
    <row r="588" spans="3:3">
      <c r="C588" s="87"/>
    </row>
    <row r="589" spans="3:3">
      <c r="C589" s="87"/>
    </row>
    <row r="590" spans="3:3">
      <c r="C590" s="87"/>
    </row>
    <row r="591" spans="3:3">
      <c r="C591" s="87"/>
    </row>
    <row r="592" spans="3:3">
      <c r="C592" s="87"/>
    </row>
    <row r="593" spans="3:3">
      <c r="C593" s="87"/>
    </row>
    <row r="594" spans="3:3">
      <c r="C594" s="87"/>
    </row>
    <row r="595" spans="3:3">
      <c r="C595" s="87"/>
    </row>
    <row r="596" spans="3:3">
      <c r="C596" s="87"/>
    </row>
    <row r="597" spans="3:3">
      <c r="C597" s="87"/>
    </row>
    <row r="598" spans="3:3">
      <c r="C598" s="87"/>
    </row>
    <row r="599" spans="3:3">
      <c r="C599" s="87"/>
    </row>
    <row r="600" spans="3:3">
      <c r="C600" s="87"/>
    </row>
    <row r="601" spans="3:3">
      <c r="C601" s="87"/>
    </row>
    <row r="602" spans="3:3">
      <c r="C602" s="87"/>
    </row>
    <row r="603" spans="3:3">
      <c r="C603" s="87"/>
    </row>
    <row r="604" spans="3:3">
      <c r="C604" s="87"/>
    </row>
    <row r="605" spans="3:3">
      <c r="C605" s="87"/>
    </row>
    <row r="606" spans="3:3">
      <c r="C606" s="87"/>
    </row>
    <row r="607" spans="3:3">
      <c r="C607" s="87"/>
    </row>
    <row r="608" spans="3:3">
      <c r="C608" s="87"/>
    </row>
    <row r="609" spans="3:3">
      <c r="C609" s="87"/>
    </row>
    <row r="610" spans="3:3">
      <c r="C610" s="87"/>
    </row>
    <row r="611" spans="3:3">
      <c r="C611" s="87"/>
    </row>
    <row r="612" spans="3:3">
      <c r="C612" s="87"/>
    </row>
    <row r="613" spans="3:3">
      <c r="C613" s="87"/>
    </row>
    <row r="614" spans="3:3">
      <c r="C614" s="87"/>
    </row>
    <row r="615" spans="3:3">
      <c r="C615" s="87"/>
    </row>
    <row r="616" spans="3:3">
      <c r="C616" s="87"/>
    </row>
    <row r="617" spans="3:3">
      <c r="C617" s="87"/>
    </row>
    <row r="618" spans="3:3">
      <c r="C618" s="87"/>
    </row>
    <row r="619" spans="3:3">
      <c r="C619" s="87"/>
    </row>
    <row r="620" spans="3:3">
      <c r="C620" s="87"/>
    </row>
    <row r="621" spans="3:3">
      <c r="C621" s="87"/>
    </row>
    <row r="622" spans="3:3">
      <c r="C622" s="87"/>
    </row>
    <row r="623" spans="3:3">
      <c r="C623" s="87"/>
    </row>
    <row r="624" spans="3:3">
      <c r="C624" s="87"/>
    </row>
    <row r="625" spans="3:3">
      <c r="C625" s="87"/>
    </row>
    <row r="626" spans="3:3">
      <c r="C626" s="87"/>
    </row>
    <row r="627" spans="3:3">
      <c r="C627" s="87"/>
    </row>
    <row r="628" spans="3:3">
      <c r="C628" s="87"/>
    </row>
    <row r="629" spans="3:3">
      <c r="C629" s="87"/>
    </row>
    <row r="630" spans="3:3">
      <c r="C630" s="87"/>
    </row>
    <row r="631" spans="3:3">
      <c r="C631" s="87"/>
    </row>
    <row r="632" spans="3:3">
      <c r="C632" s="87"/>
    </row>
    <row r="633" spans="3:3">
      <c r="C633" s="87"/>
    </row>
    <row r="634" spans="3:3">
      <c r="C634" s="87"/>
    </row>
    <row r="635" spans="3:3">
      <c r="C635" s="87"/>
    </row>
    <row r="636" spans="3:3">
      <c r="C636" s="87"/>
    </row>
    <row r="637" spans="3:3">
      <c r="C637" s="87"/>
    </row>
    <row r="638" spans="3:3">
      <c r="C638" s="87"/>
    </row>
    <row r="639" spans="3:3">
      <c r="C639" s="87"/>
    </row>
    <row r="640" spans="3:3">
      <c r="C640" s="87"/>
    </row>
    <row r="641" spans="3:3">
      <c r="C641" s="87"/>
    </row>
    <row r="642" spans="3:3">
      <c r="C642" s="87"/>
    </row>
    <row r="643" spans="3:3">
      <c r="C643" s="87"/>
    </row>
    <row r="644" spans="3:3">
      <c r="C644" s="87"/>
    </row>
    <row r="645" spans="3:3">
      <c r="C645" s="87"/>
    </row>
    <row r="646" spans="3:3">
      <c r="C646" s="87"/>
    </row>
    <row r="647" spans="3:3">
      <c r="C647" s="87"/>
    </row>
    <row r="648" spans="3:3">
      <c r="C648" s="87"/>
    </row>
    <row r="649" spans="3:3">
      <c r="C649" s="87"/>
    </row>
    <row r="650" spans="3:3">
      <c r="C650" s="87"/>
    </row>
    <row r="651" spans="3:3">
      <c r="C651" s="87"/>
    </row>
    <row r="652" spans="3:3">
      <c r="C652" s="87"/>
    </row>
    <row r="653" spans="3:3">
      <c r="C653" s="87"/>
    </row>
    <row r="654" spans="3:3">
      <c r="C654" s="87"/>
    </row>
    <row r="655" spans="3:3">
      <c r="C655" s="87"/>
    </row>
    <row r="656" spans="3:3">
      <c r="C656" s="87"/>
    </row>
    <row r="657" spans="3:3">
      <c r="C657" s="87"/>
    </row>
    <row r="658" spans="3:3">
      <c r="C658" s="87"/>
    </row>
    <row r="659" spans="3:3">
      <c r="C659" s="87"/>
    </row>
    <row r="660" spans="3:3">
      <c r="C660" s="87"/>
    </row>
    <row r="661" spans="3:3">
      <c r="C661" s="87"/>
    </row>
    <row r="662" spans="3:3">
      <c r="C662" s="87"/>
    </row>
    <row r="663" spans="3:3">
      <c r="C663" s="87"/>
    </row>
    <row r="664" spans="3:3">
      <c r="C664" s="87"/>
    </row>
    <row r="665" spans="3:3">
      <c r="C665" s="87"/>
    </row>
    <row r="666" spans="3:3">
      <c r="C666" s="87"/>
    </row>
    <row r="667" spans="3:3">
      <c r="C667" s="87"/>
    </row>
    <row r="668" spans="3:3">
      <c r="C668" s="87"/>
    </row>
    <row r="669" spans="3:3">
      <c r="C669" s="87"/>
    </row>
    <row r="670" spans="3:3">
      <c r="C670" s="87"/>
    </row>
    <row r="671" spans="3:3">
      <c r="C671" s="87"/>
    </row>
    <row r="672" spans="3:3">
      <c r="C672" s="87"/>
    </row>
    <row r="673" spans="3:3">
      <c r="C673" s="87"/>
    </row>
    <row r="674" spans="3:3">
      <c r="C674" s="87"/>
    </row>
    <row r="675" spans="3:3">
      <c r="C675" s="87"/>
    </row>
    <row r="676" spans="3:3">
      <c r="C676" s="87"/>
    </row>
    <row r="677" spans="3:3">
      <c r="C677" s="87"/>
    </row>
    <row r="678" spans="3:3">
      <c r="C678" s="87"/>
    </row>
    <row r="679" spans="3:3">
      <c r="C679" s="87"/>
    </row>
    <row r="680" spans="3:3">
      <c r="C680" s="87"/>
    </row>
    <row r="681" spans="3:3">
      <c r="C681" s="87"/>
    </row>
    <row r="682" spans="3:3">
      <c r="C682" s="87"/>
    </row>
    <row r="683" spans="3:3">
      <c r="C683" s="87"/>
    </row>
    <row r="684" spans="3:3">
      <c r="C684" s="87"/>
    </row>
    <row r="685" spans="3:3">
      <c r="C685" s="87"/>
    </row>
    <row r="686" spans="3:3">
      <c r="C686" s="87"/>
    </row>
    <row r="687" spans="3:3">
      <c r="C687" s="87"/>
    </row>
    <row r="688" spans="3:3">
      <c r="C688" s="87"/>
    </row>
    <row r="689" spans="3:3">
      <c r="C689" s="87"/>
    </row>
    <row r="690" spans="3:3">
      <c r="C690" s="87"/>
    </row>
    <row r="691" spans="3:3">
      <c r="C691" s="87"/>
    </row>
    <row r="692" spans="3:3">
      <c r="C692" s="87"/>
    </row>
    <row r="693" spans="3:3">
      <c r="C693" s="87"/>
    </row>
    <row r="694" spans="3:3">
      <c r="C694" s="87"/>
    </row>
    <row r="695" spans="3:3">
      <c r="C695" s="87"/>
    </row>
    <row r="696" spans="3:3">
      <c r="C696" s="87"/>
    </row>
    <row r="697" spans="3:3">
      <c r="C697" s="87"/>
    </row>
    <row r="698" spans="3:3">
      <c r="C698" s="87"/>
    </row>
    <row r="699" spans="3:3">
      <c r="C699" s="87"/>
    </row>
    <row r="700" spans="3:3">
      <c r="C700" s="87"/>
    </row>
    <row r="701" spans="3:3">
      <c r="C701" s="87"/>
    </row>
    <row r="702" spans="3:3">
      <c r="C702" s="87"/>
    </row>
    <row r="703" spans="3:3">
      <c r="C703" s="87"/>
    </row>
    <row r="704" spans="3:3">
      <c r="C704" s="87"/>
    </row>
    <row r="705" spans="3:3">
      <c r="C705" s="87"/>
    </row>
    <row r="706" spans="3:3">
      <c r="C706" s="87"/>
    </row>
    <row r="707" spans="3:3">
      <c r="C707" s="87"/>
    </row>
    <row r="708" spans="3:3">
      <c r="C708" s="87"/>
    </row>
    <row r="709" spans="3:3">
      <c r="C709" s="87"/>
    </row>
    <row r="710" spans="3:3">
      <c r="C710" s="87"/>
    </row>
    <row r="711" spans="3:3">
      <c r="C711" s="87"/>
    </row>
    <row r="712" spans="3:3">
      <c r="C712" s="87"/>
    </row>
    <row r="713" spans="3:3">
      <c r="C713" s="87"/>
    </row>
    <row r="714" spans="3:3">
      <c r="C714" s="87"/>
    </row>
    <row r="715" spans="3:3">
      <c r="C715" s="87"/>
    </row>
    <row r="716" spans="3:3">
      <c r="C716" s="87"/>
    </row>
    <row r="717" spans="3:3">
      <c r="C717" s="87"/>
    </row>
    <row r="718" spans="3:3">
      <c r="C718" s="87"/>
    </row>
    <row r="719" spans="3:3">
      <c r="C719" s="87"/>
    </row>
    <row r="720" spans="3:3">
      <c r="C720" s="87"/>
    </row>
    <row r="721" spans="3:3">
      <c r="C721" s="87"/>
    </row>
    <row r="722" spans="3:3">
      <c r="C722" s="87"/>
    </row>
    <row r="723" spans="3:3">
      <c r="C723" s="87"/>
    </row>
    <row r="724" spans="3:3">
      <c r="C724" s="87"/>
    </row>
    <row r="725" spans="3:3">
      <c r="C725" s="87"/>
    </row>
    <row r="726" spans="3:3">
      <c r="C726" s="87"/>
    </row>
    <row r="727" spans="3:3">
      <c r="C727" s="87"/>
    </row>
    <row r="728" spans="3:3">
      <c r="C728" s="87"/>
    </row>
    <row r="729" spans="3:3">
      <c r="C729" s="87"/>
    </row>
    <row r="730" spans="3:3">
      <c r="C730" s="87"/>
    </row>
    <row r="731" spans="3:3">
      <c r="C731" s="87"/>
    </row>
    <row r="732" spans="3:3">
      <c r="C732" s="87"/>
    </row>
    <row r="733" spans="3:3">
      <c r="C733" s="87"/>
    </row>
    <row r="734" spans="3:3">
      <c r="C734" s="87"/>
    </row>
    <row r="735" spans="3:3">
      <c r="C735" s="87"/>
    </row>
    <row r="736" spans="3:3">
      <c r="C736" s="87"/>
    </row>
    <row r="737" spans="3:3">
      <c r="C737" s="87"/>
    </row>
    <row r="738" spans="3:3">
      <c r="C738" s="87"/>
    </row>
    <row r="739" spans="3:3">
      <c r="C739" s="87"/>
    </row>
    <row r="740" spans="3:3">
      <c r="C740" s="87"/>
    </row>
    <row r="741" spans="3:3">
      <c r="C741" s="87"/>
    </row>
    <row r="742" spans="3:3">
      <c r="C742" s="87"/>
    </row>
    <row r="743" spans="3:3">
      <c r="C743" s="87"/>
    </row>
    <row r="744" spans="3:3">
      <c r="C744" s="87"/>
    </row>
    <row r="745" spans="3:3">
      <c r="C745" s="87"/>
    </row>
    <row r="746" spans="3:3">
      <c r="C746" s="87"/>
    </row>
    <row r="747" spans="3:3">
      <c r="C747" s="87"/>
    </row>
    <row r="748" spans="3:3">
      <c r="C748" s="87"/>
    </row>
    <row r="749" spans="3:3">
      <c r="C749" s="87"/>
    </row>
    <row r="750" spans="3:3">
      <c r="C750" s="87"/>
    </row>
    <row r="751" spans="3:3">
      <c r="C751" s="87"/>
    </row>
    <row r="752" spans="3:3">
      <c r="C752" s="87"/>
    </row>
    <row r="753" spans="3:3">
      <c r="C753" s="87"/>
    </row>
    <row r="754" spans="3:3">
      <c r="C754" s="87"/>
    </row>
    <row r="755" spans="3:3">
      <c r="C755" s="87"/>
    </row>
    <row r="756" spans="3:3">
      <c r="C756" s="87"/>
    </row>
    <row r="757" spans="3:3">
      <c r="C757" s="87"/>
    </row>
    <row r="758" spans="3:3">
      <c r="C758" s="87"/>
    </row>
    <row r="759" spans="3:3">
      <c r="C759" s="87"/>
    </row>
    <row r="760" spans="3:3">
      <c r="C760" s="87"/>
    </row>
    <row r="761" spans="3:3">
      <c r="C761" s="87"/>
    </row>
    <row r="762" spans="3:3">
      <c r="C762" s="87"/>
    </row>
    <row r="763" spans="3:3">
      <c r="C763" s="87"/>
    </row>
    <row r="764" spans="3:3">
      <c r="C764" s="87"/>
    </row>
    <row r="765" spans="3:3">
      <c r="C765" s="87"/>
    </row>
    <row r="766" spans="3:3">
      <c r="C766" s="87"/>
    </row>
    <row r="767" spans="3:3">
      <c r="C767" s="87"/>
    </row>
    <row r="768" spans="3:3">
      <c r="C768" s="87"/>
    </row>
    <row r="769" spans="3:3">
      <c r="C769" s="87"/>
    </row>
    <row r="770" spans="3:3">
      <c r="C770" s="87"/>
    </row>
    <row r="771" spans="3:3">
      <c r="C771" s="87"/>
    </row>
    <row r="772" spans="3:3">
      <c r="C772" s="87"/>
    </row>
    <row r="773" spans="3:3">
      <c r="C773" s="87"/>
    </row>
    <row r="774" spans="3:3">
      <c r="C774" s="87"/>
    </row>
    <row r="775" spans="3:3">
      <c r="C775" s="87"/>
    </row>
  </sheetData>
  <phoneticPr fontId="9" type="noConversion"/>
  <conditionalFormatting sqref="D22:AH22 F18:N21 E12:E19 G12:N19 O12:AH21 AL12:AL37 E15:F19 D12:D24 G15:AE15 G18:AE19 G22:AH23 D24:AH37">
    <cfRule type="cellIs" dxfId="2" priority="32" stopIfTrue="1" operator="notEqual">
      <formula>"X"</formula>
    </cfRule>
  </conditionalFormatting>
  <conditionalFormatting sqref="D32">
    <cfRule type="cellIs" dxfId="1" priority="2" stopIfTrue="1" operator="notEqual">
      <formula>"X"</formula>
    </cfRule>
  </conditionalFormatting>
  <pageMargins left="0.75" right="0.75" top="1" bottom="1" header="0" footer="0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1000"/>
  <sheetViews>
    <sheetView topLeftCell="A11" workbookViewId="0">
      <pane xSplit="3" topLeftCell="D1" activePane="topRight" state="frozen"/>
      <selection activeCell="A55" sqref="A55"/>
      <selection pane="topRight" activeCell="J44" sqref="J44"/>
    </sheetView>
  </sheetViews>
  <sheetFormatPr baseColWidth="10" defaultRowHeight="12.75"/>
  <cols>
    <col min="1" max="1" width="5.140625" style="25" customWidth="1"/>
    <col min="2" max="2" width="55.140625" customWidth="1"/>
    <col min="3" max="3" width="8.5703125" customWidth="1"/>
    <col min="4" max="5" width="3.7109375" style="8" customWidth="1"/>
    <col min="6" max="7" width="3.7109375" style="11" customWidth="1"/>
    <col min="8" max="8" width="3.7109375" style="76" customWidth="1"/>
    <col min="9" max="9" width="3.7109375" style="77" customWidth="1"/>
    <col min="10" max="10" width="3.7109375" style="11" customWidth="1"/>
    <col min="11" max="11" width="3.7109375" style="9" customWidth="1"/>
    <col min="12" max="14" width="3.7109375" style="11" customWidth="1"/>
    <col min="15" max="19" width="3.7109375" style="8" customWidth="1"/>
    <col min="20" max="21" width="3.7109375" style="11" customWidth="1"/>
    <col min="22" max="22" width="3.7109375" style="9" customWidth="1"/>
    <col min="23" max="24" width="3.7109375" style="11" customWidth="1"/>
    <col min="25" max="25" width="3.7109375" style="9" customWidth="1"/>
    <col min="26" max="28" width="3.7109375" style="11" customWidth="1"/>
    <col min="29" max="29" width="3.7109375" style="9" customWidth="1"/>
    <col min="30" max="31" width="3.7109375" style="11" customWidth="1"/>
    <col min="32" max="33" width="3.7109375" style="9" customWidth="1"/>
    <col min="34" max="35" width="3.7109375" style="11" customWidth="1"/>
    <col min="36" max="42" width="3.7109375" style="8" customWidth="1"/>
    <col min="43" max="43" width="3.7109375" style="11" customWidth="1"/>
    <col min="44" max="44" width="3.7109375" customWidth="1"/>
    <col min="45" max="16384" width="11.42578125" style="5"/>
  </cols>
  <sheetData>
    <row r="1" spans="1:44" ht="15.75">
      <c r="A1" s="20" t="s">
        <v>48</v>
      </c>
      <c r="B1" s="1"/>
      <c r="C1" s="1"/>
      <c r="D1" s="1"/>
      <c r="E1" s="52"/>
      <c r="F1" s="12"/>
      <c r="G1" s="12"/>
      <c r="H1" s="72"/>
      <c r="I1" s="73"/>
      <c r="J1" s="12"/>
      <c r="K1" s="19"/>
    </row>
    <row r="2" spans="1:44" ht="15.75">
      <c r="A2" s="20" t="s">
        <v>49</v>
      </c>
      <c r="B2" s="1"/>
      <c r="C2" s="1"/>
      <c r="D2" s="1"/>
      <c r="E2" s="52"/>
      <c r="F2" s="12"/>
      <c r="G2" s="12"/>
      <c r="H2" s="72"/>
      <c r="I2" s="73"/>
      <c r="J2" s="12"/>
      <c r="K2" s="19"/>
    </row>
    <row r="3" spans="1:44" ht="26.25">
      <c r="A3" s="21"/>
      <c r="B3" s="16"/>
      <c r="C3" s="1"/>
      <c r="D3" s="1"/>
      <c r="E3" s="52"/>
      <c r="F3" s="12"/>
      <c r="G3" s="12"/>
      <c r="H3" s="72"/>
      <c r="I3" s="73"/>
      <c r="J3" s="12"/>
      <c r="K3" s="19"/>
    </row>
    <row r="4" spans="1:44">
      <c r="A4" s="22"/>
      <c r="B4" s="1"/>
      <c r="C4" s="1"/>
      <c r="D4" s="1" t="s">
        <v>41</v>
      </c>
      <c r="E4" s="53" t="s">
        <v>42</v>
      </c>
      <c r="F4" s="12"/>
      <c r="G4" s="12"/>
      <c r="H4" s="72"/>
      <c r="I4" s="73"/>
      <c r="J4" s="12"/>
      <c r="K4" s="19"/>
    </row>
    <row r="5" spans="1:44">
      <c r="A5" s="22"/>
      <c r="B5" s="1"/>
      <c r="C5" s="1"/>
      <c r="D5" s="54" t="s">
        <v>43</v>
      </c>
      <c r="E5" s="55" t="s">
        <v>44</v>
      </c>
      <c r="F5" s="12"/>
      <c r="G5" s="12"/>
      <c r="H5" s="72"/>
      <c r="I5" s="73"/>
      <c r="J5" s="12"/>
      <c r="K5" s="19"/>
    </row>
    <row r="6" spans="1:44">
      <c r="A6" s="23"/>
      <c r="B6" s="10"/>
      <c r="C6" s="82"/>
      <c r="D6" s="63" t="s">
        <v>3</v>
      </c>
      <c r="E6" s="63" t="s">
        <v>4</v>
      </c>
      <c r="F6" s="65" t="s">
        <v>5</v>
      </c>
      <c r="G6" s="65" t="s">
        <v>6</v>
      </c>
      <c r="H6" s="63" t="s">
        <v>7</v>
      </c>
      <c r="I6" s="63" t="s">
        <v>2</v>
      </c>
      <c r="J6" s="63" t="s">
        <v>2</v>
      </c>
      <c r="K6" s="63" t="s">
        <v>3</v>
      </c>
      <c r="L6" s="63" t="s">
        <v>4</v>
      </c>
      <c r="M6" s="65" t="s">
        <v>5</v>
      </c>
      <c r="N6" s="65" t="s">
        <v>6</v>
      </c>
      <c r="O6" s="63" t="s">
        <v>7</v>
      </c>
      <c r="P6" s="63" t="s">
        <v>2</v>
      </c>
      <c r="Q6" s="63" t="s">
        <v>2</v>
      </c>
      <c r="R6" s="63" t="s">
        <v>3</v>
      </c>
      <c r="S6" s="63" t="s">
        <v>4</v>
      </c>
      <c r="T6" s="65" t="s">
        <v>5</v>
      </c>
      <c r="U6" s="65" t="s">
        <v>6</v>
      </c>
      <c r="V6" s="63" t="s">
        <v>7</v>
      </c>
      <c r="W6" s="63" t="s">
        <v>2</v>
      </c>
      <c r="X6" s="63" t="s">
        <v>2</v>
      </c>
      <c r="Y6" s="63" t="s">
        <v>3</v>
      </c>
      <c r="Z6" s="63" t="s">
        <v>4</v>
      </c>
      <c r="AA6" s="65" t="s">
        <v>5</v>
      </c>
      <c r="AB6" s="65" t="s">
        <v>6</v>
      </c>
      <c r="AC6" s="63" t="s">
        <v>7</v>
      </c>
      <c r="AD6" s="63" t="s">
        <v>2</v>
      </c>
      <c r="AE6" s="63" t="s">
        <v>2</v>
      </c>
      <c r="AF6" s="63"/>
      <c r="AG6" s="63" t="s">
        <v>2</v>
      </c>
      <c r="AH6" s="63" t="s">
        <v>3</v>
      </c>
      <c r="AI6" s="63" t="s">
        <v>4</v>
      </c>
      <c r="AJ6" s="65" t="s">
        <v>5</v>
      </c>
      <c r="AK6" s="65" t="s">
        <v>6</v>
      </c>
      <c r="AL6" s="63" t="s">
        <v>7</v>
      </c>
      <c r="AM6" s="63" t="s">
        <v>2</v>
      </c>
      <c r="AN6" s="63" t="s">
        <v>2</v>
      </c>
      <c r="AO6" s="2"/>
      <c r="AP6" s="2"/>
      <c r="AQ6" s="2"/>
      <c r="AR6" s="2"/>
    </row>
    <row r="7" spans="1:44">
      <c r="A7" s="24" t="s">
        <v>11</v>
      </c>
      <c r="B7" s="2" t="s">
        <v>0</v>
      </c>
      <c r="C7" s="66" t="s">
        <v>42</v>
      </c>
      <c r="D7" s="63">
        <v>24</v>
      </c>
      <c r="E7" s="63">
        <v>25</v>
      </c>
      <c r="F7" s="65">
        <v>26</v>
      </c>
      <c r="G7" s="65">
        <v>27</v>
      </c>
      <c r="H7" s="63">
        <v>28</v>
      </c>
      <c r="I7" s="63">
        <v>29</v>
      </c>
      <c r="J7" s="63">
        <v>30</v>
      </c>
      <c r="K7" s="63">
        <v>1</v>
      </c>
      <c r="L7" s="63">
        <v>2</v>
      </c>
      <c r="M7" s="65">
        <v>3</v>
      </c>
      <c r="N7" s="65">
        <v>4</v>
      </c>
      <c r="O7" s="63">
        <v>5</v>
      </c>
      <c r="P7" s="63">
        <v>6</v>
      </c>
      <c r="Q7" s="63">
        <v>7</v>
      </c>
      <c r="R7" s="63">
        <v>8</v>
      </c>
      <c r="S7" s="63">
        <v>9</v>
      </c>
      <c r="T7" s="65">
        <v>10</v>
      </c>
      <c r="U7" s="65">
        <v>11</v>
      </c>
      <c r="V7" s="63">
        <v>12</v>
      </c>
      <c r="W7" s="63">
        <v>13</v>
      </c>
      <c r="X7" s="63">
        <v>14</v>
      </c>
      <c r="Y7" s="63">
        <v>15</v>
      </c>
      <c r="Z7" s="63">
        <v>16</v>
      </c>
      <c r="AA7" s="65">
        <v>17</v>
      </c>
      <c r="AB7" s="65">
        <v>18</v>
      </c>
      <c r="AC7" s="63">
        <v>19</v>
      </c>
      <c r="AD7" s="63">
        <v>20</v>
      </c>
      <c r="AE7" s="63">
        <v>21</v>
      </c>
      <c r="AF7" s="63"/>
      <c r="AG7" s="63">
        <v>16</v>
      </c>
      <c r="AH7" s="63">
        <v>17</v>
      </c>
      <c r="AI7" s="63">
        <v>18</v>
      </c>
      <c r="AJ7" s="65">
        <v>19</v>
      </c>
      <c r="AK7" s="65">
        <v>20</v>
      </c>
      <c r="AL7" s="63">
        <v>21</v>
      </c>
      <c r="AM7" s="63">
        <v>22</v>
      </c>
      <c r="AN7" s="63">
        <v>23</v>
      </c>
      <c r="AO7" s="2"/>
      <c r="AP7" s="2"/>
      <c r="AQ7" s="2"/>
      <c r="AR7" s="10"/>
    </row>
    <row r="8" spans="1:44">
      <c r="A8" s="24"/>
      <c r="B8" s="2" t="s">
        <v>45</v>
      </c>
      <c r="C8" s="80">
        <f>'Trato Dia'!C8</f>
        <v>41782</v>
      </c>
      <c r="D8" s="63"/>
      <c r="E8" s="67"/>
      <c r="F8" s="65"/>
      <c r="G8" s="65"/>
      <c r="H8" s="63"/>
      <c r="I8" s="63"/>
      <c r="J8" s="63"/>
      <c r="K8" s="63"/>
      <c r="L8" s="63"/>
      <c r="M8" s="65"/>
      <c r="N8" s="65"/>
      <c r="O8" s="63"/>
      <c r="P8" s="63"/>
      <c r="Q8" s="63"/>
      <c r="R8" s="63"/>
      <c r="S8" s="63"/>
      <c r="T8" s="65"/>
      <c r="U8" s="65"/>
      <c r="V8" s="63"/>
      <c r="W8" s="63"/>
      <c r="X8" s="63"/>
      <c r="Y8" s="63"/>
      <c r="Z8" s="63"/>
      <c r="AA8" s="65"/>
      <c r="AB8" s="65"/>
      <c r="AC8" s="63"/>
      <c r="AD8" s="63"/>
      <c r="AE8" s="63"/>
      <c r="AF8" s="63"/>
      <c r="AG8" s="42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15"/>
    </row>
    <row r="9" spans="1:44">
      <c r="A9" s="24"/>
      <c r="B9" s="2" t="s">
        <v>46</v>
      </c>
      <c r="C9" s="80">
        <f>'Trato Dia'!C9</f>
        <v>41809</v>
      </c>
      <c r="D9" s="2"/>
      <c r="E9" s="13"/>
      <c r="F9" s="26"/>
      <c r="G9" s="26"/>
      <c r="H9" s="42"/>
      <c r="I9" s="26"/>
      <c r="J9" s="26"/>
      <c r="K9" s="42"/>
      <c r="L9" s="26"/>
      <c r="M9" s="26"/>
      <c r="N9" s="26"/>
      <c r="O9" s="13"/>
      <c r="P9" s="13"/>
      <c r="Q9" s="13"/>
      <c r="R9" s="13"/>
      <c r="S9" s="13"/>
      <c r="T9" s="26"/>
      <c r="U9" s="26"/>
      <c r="V9" s="42"/>
      <c r="W9" s="26"/>
      <c r="X9" s="26"/>
      <c r="Y9" s="42"/>
      <c r="Z9" s="26"/>
      <c r="AA9" s="26"/>
      <c r="AB9" s="26"/>
      <c r="AC9" s="42"/>
      <c r="AD9" s="26"/>
      <c r="AE9" s="26"/>
      <c r="AF9" s="42"/>
      <c r="AG9" s="42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15"/>
    </row>
    <row r="10" spans="1:44">
      <c r="A10" s="24"/>
      <c r="B10" s="2" t="s">
        <v>47</v>
      </c>
      <c r="C10" s="67">
        <f>'Trato Dia'!C10</f>
        <v>0</v>
      </c>
      <c r="D10" s="2"/>
      <c r="E10" s="13"/>
      <c r="F10" s="26"/>
      <c r="G10" s="26"/>
      <c r="H10" s="42"/>
      <c r="I10" s="26"/>
      <c r="J10" s="26"/>
      <c r="K10" s="42"/>
      <c r="L10" s="26"/>
      <c r="M10" s="26"/>
      <c r="N10" s="26"/>
      <c r="O10" s="13"/>
      <c r="P10" s="13"/>
      <c r="Q10" s="13"/>
      <c r="R10" s="13"/>
      <c r="S10" s="13"/>
      <c r="T10" s="26"/>
      <c r="U10" s="26"/>
      <c r="V10" s="42"/>
      <c r="W10" s="26"/>
      <c r="X10" s="26"/>
      <c r="Y10" s="42"/>
      <c r="Z10" s="26"/>
      <c r="AA10" s="26"/>
      <c r="AB10" s="26"/>
      <c r="AC10" s="42"/>
      <c r="AD10" s="26"/>
      <c r="AE10" s="26"/>
      <c r="AF10" s="42"/>
      <c r="AG10" s="42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15"/>
    </row>
    <row r="11" spans="1:44">
      <c r="A11" s="84"/>
      <c r="B11" s="3"/>
      <c r="C11" s="4"/>
      <c r="D11" s="2"/>
      <c r="E11" s="13"/>
      <c r="F11" s="26"/>
      <c r="G11" s="26"/>
      <c r="H11" s="42"/>
      <c r="I11" s="26"/>
      <c r="J11" s="26"/>
      <c r="K11" s="42"/>
      <c r="L11" s="26"/>
      <c r="M11" s="26"/>
      <c r="N11" s="26"/>
      <c r="O11" s="13"/>
      <c r="P11" s="13"/>
      <c r="Q11" s="13"/>
      <c r="R11" s="13"/>
      <c r="S11" s="13"/>
      <c r="T11" s="26"/>
      <c r="U11" s="26"/>
      <c r="V11" s="42"/>
      <c r="W11" s="26"/>
      <c r="X11" s="26"/>
      <c r="Y11" s="42"/>
      <c r="Z11" s="26"/>
      <c r="AA11" s="26"/>
      <c r="AB11" s="26"/>
      <c r="AC11" s="42"/>
      <c r="AD11" s="26"/>
      <c r="AE11" s="26"/>
      <c r="AF11" s="42"/>
      <c r="AG11" s="42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15"/>
    </row>
    <row r="12" spans="1:44" ht="15.75">
      <c r="A12" s="18">
        <v>1</v>
      </c>
      <c r="B12" s="18" t="s">
        <v>55</v>
      </c>
      <c r="C12" s="83">
        <f t="shared" ref="C12:C76" si="0">SUM(D12:AR12)</f>
        <v>0</v>
      </c>
      <c r="D12" s="2"/>
      <c r="E12" s="13"/>
      <c r="F12" s="26"/>
      <c r="G12" s="26"/>
      <c r="H12" s="42"/>
      <c r="I12" s="26"/>
      <c r="J12" s="26"/>
      <c r="K12" s="42"/>
      <c r="L12" s="26"/>
      <c r="M12" s="26"/>
      <c r="N12" s="26"/>
      <c r="O12" s="13"/>
      <c r="P12" s="13"/>
      <c r="Q12" s="13"/>
      <c r="R12" s="13"/>
      <c r="S12" s="13"/>
      <c r="T12" s="26"/>
      <c r="U12" s="26"/>
      <c r="V12" s="42"/>
      <c r="W12" s="26"/>
      <c r="X12" s="26"/>
      <c r="Y12" s="42"/>
      <c r="Z12" s="26"/>
      <c r="AA12" s="26"/>
      <c r="AB12" s="26"/>
      <c r="AC12" s="42"/>
      <c r="AD12" s="26"/>
      <c r="AE12" s="26"/>
      <c r="AF12" s="42"/>
      <c r="AG12" s="42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49"/>
    </row>
    <row r="13" spans="1:44" ht="15.75">
      <c r="A13" s="18">
        <v>2</v>
      </c>
      <c r="B13" s="18" t="s">
        <v>56</v>
      </c>
      <c r="C13" s="83">
        <f t="shared" si="0"/>
        <v>0</v>
      </c>
      <c r="D13" s="2"/>
      <c r="E13" s="13"/>
      <c r="F13" s="26"/>
      <c r="G13" s="26"/>
      <c r="H13" s="42"/>
      <c r="I13" s="26"/>
      <c r="J13" s="26"/>
      <c r="K13" s="42"/>
      <c r="L13" s="26"/>
      <c r="M13" s="26"/>
      <c r="N13" s="26"/>
      <c r="O13" s="13"/>
      <c r="P13" s="13"/>
      <c r="Q13" s="13"/>
      <c r="R13" s="13"/>
      <c r="S13" s="13"/>
      <c r="T13" s="26"/>
      <c r="U13" s="26"/>
      <c r="V13" s="42"/>
      <c r="W13" s="26"/>
      <c r="X13" s="26"/>
      <c r="Y13" s="42"/>
      <c r="Z13" s="26"/>
      <c r="AA13" s="26"/>
      <c r="AB13" s="26"/>
      <c r="AC13" s="42"/>
      <c r="AD13" s="26"/>
      <c r="AE13" s="26"/>
      <c r="AF13" s="42"/>
      <c r="AG13" s="42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49"/>
    </row>
    <row r="14" spans="1:44" ht="15.75">
      <c r="A14" s="18"/>
      <c r="B14" s="18">
        <v>2</v>
      </c>
      <c r="C14" s="83">
        <f t="shared" si="0"/>
        <v>0</v>
      </c>
      <c r="D14" s="2"/>
      <c r="E14" s="13"/>
      <c r="F14" s="26"/>
      <c r="G14" s="26"/>
      <c r="H14" s="42"/>
      <c r="I14" s="26"/>
      <c r="J14" s="26"/>
      <c r="K14" s="42"/>
      <c r="L14" s="26"/>
      <c r="M14" s="26"/>
      <c r="N14" s="26"/>
      <c r="O14" s="13"/>
      <c r="P14" s="13"/>
      <c r="Q14" s="13"/>
      <c r="R14" s="13"/>
      <c r="S14" s="13"/>
      <c r="T14" s="26"/>
      <c r="U14" s="26"/>
      <c r="V14" s="42"/>
      <c r="W14" s="26"/>
      <c r="X14" s="26"/>
      <c r="Y14" s="42"/>
      <c r="Z14" s="26"/>
      <c r="AA14" s="26"/>
      <c r="AB14" s="26"/>
      <c r="AC14" s="42"/>
      <c r="AD14" s="26"/>
      <c r="AE14" s="26"/>
      <c r="AF14" s="42"/>
      <c r="AG14" s="42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49"/>
    </row>
    <row r="15" spans="1:44" ht="15.75">
      <c r="A15" s="18">
        <v>400</v>
      </c>
      <c r="B15" s="18" t="s">
        <v>105</v>
      </c>
      <c r="C15" s="83">
        <f t="shared" si="0"/>
        <v>0</v>
      </c>
      <c r="D15" s="2"/>
      <c r="E15" s="13"/>
      <c r="F15" s="26"/>
      <c r="G15" s="26"/>
      <c r="H15" s="42"/>
      <c r="I15" s="26"/>
      <c r="J15" s="26"/>
      <c r="K15" s="42"/>
      <c r="L15" s="26"/>
      <c r="M15" s="26"/>
      <c r="N15" s="26"/>
      <c r="O15" s="13"/>
      <c r="P15" s="13"/>
      <c r="Q15" s="13"/>
      <c r="R15" s="13"/>
      <c r="S15" s="13"/>
      <c r="T15" s="26"/>
      <c r="U15" s="26"/>
      <c r="V15" s="42"/>
      <c r="W15" s="26"/>
      <c r="X15" s="26"/>
      <c r="Y15" s="42"/>
      <c r="Z15" s="26"/>
      <c r="AA15" s="26"/>
      <c r="AB15" s="26"/>
      <c r="AC15" s="42"/>
      <c r="AD15" s="26"/>
      <c r="AE15" s="26"/>
      <c r="AF15" s="42"/>
      <c r="AG15" s="42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49"/>
    </row>
    <row r="16" spans="1:44" ht="15.75">
      <c r="A16" s="18">
        <v>401</v>
      </c>
      <c r="B16" s="18" t="s">
        <v>50</v>
      </c>
      <c r="C16" s="83">
        <f t="shared" si="0"/>
        <v>0</v>
      </c>
      <c r="D16" s="2"/>
      <c r="E16" s="13"/>
      <c r="F16" s="26"/>
      <c r="G16" s="26"/>
      <c r="H16" s="42"/>
      <c r="I16" s="26"/>
      <c r="J16" s="26"/>
      <c r="K16" s="42"/>
      <c r="L16" s="26"/>
      <c r="M16" s="26"/>
      <c r="N16" s="26"/>
      <c r="O16" s="13"/>
      <c r="P16" s="13"/>
      <c r="Q16" s="13"/>
      <c r="R16" s="13"/>
      <c r="S16" s="13"/>
      <c r="T16" s="26"/>
      <c r="U16" s="26"/>
      <c r="V16" s="42"/>
      <c r="W16" s="26"/>
      <c r="X16" s="26"/>
      <c r="Y16" s="42"/>
      <c r="Z16" s="26"/>
      <c r="AA16" s="26"/>
      <c r="AB16" s="26"/>
      <c r="AC16" s="42"/>
      <c r="AD16" s="26"/>
      <c r="AE16" s="26"/>
      <c r="AF16" s="42"/>
      <c r="AG16" s="42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49"/>
    </row>
    <row r="17" spans="1:256" ht="15.75">
      <c r="A17" s="18">
        <v>402</v>
      </c>
      <c r="B17" s="18" t="s">
        <v>51</v>
      </c>
      <c r="C17" s="83">
        <f t="shared" si="0"/>
        <v>0</v>
      </c>
      <c r="D17" s="2"/>
      <c r="E17" s="13"/>
      <c r="F17" s="26"/>
      <c r="G17" s="26"/>
      <c r="H17" s="42"/>
      <c r="I17" s="26"/>
      <c r="J17" s="26"/>
      <c r="K17" s="42"/>
      <c r="L17" s="26"/>
      <c r="M17" s="26"/>
      <c r="N17" s="26"/>
      <c r="O17" s="13"/>
      <c r="P17" s="13"/>
      <c r="Q17" s="13"/>
      <c r="R17" s="13"/>
      <c r="S17" s="13"/>
      <c r="T17" s="26"/>
      <c r="U17" s="26"/>
      <c r="V17" s="42"/>
      <c r="W17" s="26"/>
      <c r="X17" s="26"/>
      <c r="Y17" s="42"/>
      <c r="Z17" s="26"/>
      <c r="AA17" s="26"/>
      <c r="AB17" s="26"/>
      <c r="AC17" s="42"/>
      <c r="AD17" s="26"/>
      <c r="AE17" s="26"/>
      <c r="AF17" s="42"/>
      <c r="AG17" s="42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49"/>
    </row>
    <row r="18" spans="1:256" ht="15.75">
      <c r="A18" s="18">
        <v>403</v>
      </c>
      <c r="B18" s="18" t="s">
        <v>52</v>
      </c>
      <c r="C18" s="83">
        <f t="shared" si="0"/>
        <v>0</v>
      </c>
      <c r="D18" s="2"/>
      <c r="E18" s="13"/>
      <c r="F18" s="26"/>
      <c r="G18" s="26"/>
      <c r="H18" s="42"/>
      <c r="I18" s="26"/>
      <c r="J18" s="26"/>
      <c r="K18" s="42"/>
      <c r="L18" s="26"/>
      <c r="M18" s="26"/>
      <c r="N18" s="26"/>
      <c r="O18" s="13"/>
      <c r="P18" s="13"/>
      <c r="Q18" s="13"/>
      <c r="R18" s="13"/>
      <c r="S18" s="13"/>
      <c r="T18" s="26"/>
      <c r="U18" s="26"/>
      <c r="V18" s="42"/>
      <c r="W18" s="26"/>
      <c r="X18" s="26"/>
      <c r="Y18" s="42"/>
      <c r="Z18" s="26"/>
      <c r="AA18" s="26"/>
      <c r="AB18" s="26"/>
      <c r="AC18" s="42"/>
      <c r="AD18" s="26"/>
      <c r="AE18" s="26"/>
      <c r="AF18" s="42"/>
      <c r="AG18" s="42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49"/>
    </row>
    <row r="19" spans="1:256" ht="15.75">
      <c r="A19" s="18"/>
      <c r="B19" s="18">
        <v>4</v>
      </c>
      <c r="C19" s="83">
        <f t="shared" si="0"/>
        <v>0</v>
      </c>
      <c r="D19" s="2"/>
      <c r="E19" s="13"/>
      <c r="F19" s="26"/>
      <c r="G19" s="26"/>
      <c r="H19" s="42"/>
      <c r="I19" s="26"/>
      <c r="J19" s="26"/>
      <c r="K19" s="42"/>
      <c r="L19" s="26"/>
      <c r="M19" s="26"/>
      <c r="N19" s="26"/>
      <c r="O19" s="13"/>
      <c r="P19" s="13"/>
      <c r="Q19" s="13"/>
      <c r="R19" s="13"/>
      <c r="S19" s="13"/>
      <c r="T19" s="26"/>
      <c r="U19" s="26"/>
      <c r="V19" s="42"/>
      <c r="W19" s="26"/>
      <c r="X19" s="26"/>
      <c r="Y19" s="42"/>
      <c r="Z19" s="26"/>
      <c r="AA19" s="26"/>
      <c r="AB19" s="26"/>
      <c r="AC19" s="42"/>
      <c r="AD19" s="26"/>
      <c r="AE19" s="26"/>
      <c r="AF19" s="42"/>
      <c r="AG19" s="42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49"/>
    </row>
    <row r="20" spans="1:256" ht="15.75">
      <c r="A20" s="18"/>
      <c r="B20" s="18"/>
      <c r="C20" s="83">
        <f t="shared" si="0"/>
        <v>0</v>
      </c>
      <c r="D20" s="2"/>
      <c r="E20" s="13"/>
      <c r="F20" s="26"/>
      <c r="G20" s="26"/>
      <c r="H20" s="42"/>
      <c r="I20" s="26"/>
      <c r="J20" s="26"/>
      <c r="K20" s="42"/>
      <c r="L20" s="26"/>
      <c r="M20" s="26"/>
      <c r="N20" s="26"/>
      <c r="O20" s="13"/>
      <c r="P20" s="13"/>
      <c r="Q20" s="13"/>
      <c r="R20" s="13"/>
      <c r="S20" s="13"/>
      <c r="T20" s="26"/>
      <c r="U20" s="26"/>
      <c r="V20" s="42"/>
      <c r="W20" s="26"/>
      <c r="X20" s="26"/>
      <c r="Y20" s="42"/>
      <c r="Z20" s="26"/>
      <c r="AA20" s="26"/>
      <c r="AB20" s="26"/>
      <c r="AC20" s="42"/>
      <c r="AD20" s="26"/>
      <c r="AE20" s="26"/>
      <c r="AF20" s="42"/>
      <c r="AG20" s="42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49"/>
    </row>
    <row r="21" spans="1:256" ht="15.75">
      <c r="A21" s="18"/>
      <c r="B21" s="18"/>
      <c r="C21" s="83">
        <f t="shared" si="0"/>
        <v>0</v>
      </c>
      <c r="D21" s="2"/>
      <c r="E21" s="13"/>
      <c r="F21" s="26"/>
      <c r="G21" s="26"/>
      <c r="H21" s="42"/>
      <c r="I21" s="26"/>
      <c r="J21" s="26"/>
      <c r="K21" s="42"/>
      <c r="L21" s="26"/>
      <c r="M21" s="26"/>
      <c r="N21" s="26"/>
      <c r="O21" s="13"/>
      <c r="P21" s="13"/>
      <c r="Q21" s="13"/>
      <c r="R21" s="13"/>
      <c r="S21" s="13"/>
      <c r="T21" s="26"/>
      <c r="U21" s="26"/>
      <c r="V21" s="42"/>
      <c r="W21" s="26"/>
      <c r="X21" s="26"/>
      <c r="Y21" s="42"/>
      <c r="Z21" s="26"/>
      <c r="AA21" s="26"/>
      <c r="AB21" s="26"/>
      <c r="AC21" s="42"/>
      <c r="AD21" s="26"/>
      <c r="AE21" s="26"/>
      <c r="AF21" s="42"/>
      <c r="AG21" s="42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49"/>
    </row>
    <row r="22" spans="1:256" ht="15.75">
      <c r="A22" s="18"/>
      <c r="B22" s="18"/>
      <c r="C22" s="83">
        <f t="shared" si="0"/>
        <v>0</v>
      </c>
      <c r="D22" s="2"/>
      <c r="E22" s="13"/>
      <c r="F22" s="26"/>
      <c r="G22" s="26"/>
      <c r="H22" s="42"/>
      <c r="I22" s="26"/>
      <c r="J22" s="26"/>
      <c r="K22" s="42"/>
      <c r="L22" s="26"/>
      <c r="M22" s="26"/>
      <c r="N22" s="26"/>
      <c r="O22" s="13"/>
      <c r="P22" s="13"/>
      <c r="Q22" s="13"/>
      <c r="R22" s="13"/>
      <c r="S22" s="13"/>
      <c r="T22" s="26"/>
      <c r="U22" s="26"/>
      <c r="V22" s="42"/>
      <c r="W22" s="26"/>
      <c r="X22" s="26"/>
      <c r="Y22" s="42"/>
      <c r="Z22" s="26"/>
      <c r="AA22" s="26"/>
      <c r="AB22" s="26"/>
      <c r="AC22" s="42"/>
      <c r="AD22" s="26"/>
      <c r="AE22" s="26"/>
      <c r="AF22" s="42"/>
      <c r="AG22" s="42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49"/>
    </row>
    <row r="23" spans="1:256" ht="15.75">
      <c r="A23" s="18">
        <v>900</v>
      </c>
      <c r="B23" s="18" t="s">
        <v>40</v>
      </c>
      <c r="C23" s="83">
        <f t="shared" si="0"/>
        <v>0</v>
      </c>
      <c r="D23" s="2"/>
      <c r="E23" s="13"/>
      <c r="F23" s="26"/>
      <c r="G23" s="26"/>
      <c r="H23" s="42"/>
      <c r="I23" s="26"/>
      <c r="J23" s="26"/>
      <c r="K23" s="42"/>
      <c r="L23" s="26"/>
      <c r="M23" s="26"/>
      <c r="N23" s="26"/>
      <c r="O23" s="13"/>
      <c r="P23" s="13"/>
      <c r="Q23" s="13"/>
      <c r="R23" s="13"/>
      <c r="S23" s="13"/>
      <c r="T23" s="26"/>
      <c r="U23" s="26"/>
      <c r="V23" s="42"/>
      <c r="W23" s="26"/>
      <c r="X23" s="26"/>
      <c r="Y23" s="42"/>
      <c r="Z23" s="26"/>
      <c r="AA23" s="26"/>
      <c r="AB23" s="26"/>
      <c r="AC23" s="42"/>
      <c r="AD23" s="26"/>
      <c r="AE23" s="26"/>
      <c r="AF23" s="42"/>
      <c r="AG23" s="4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49"/>
    </row>
    <row r="24" spans="1:256" s="27" customFormat="1">
      <c r="A24" s="85"/>
      <c r="B24" s="5"/>
      <c r="C24" s="83">
        <f t="shared" si="0"/>
        <v>0</v>
      </c>
      <c r="D24" s="50"/>
      <c r="E24" s="50"/>
      <c r="F24" s="49"/>
      <c r="G24" s="49"/>
      <c r="H24" s="74"/>
      <c r="I24" s="75"/>
      <c r="J24" s="49"/>
      <c r="K24" s="51"/>
      <c r="L24" s="49"/>
      <c r="M24" s="49"/>
      <c r="N24" s="49"/>
      <c r="O24" s="50"/>
      <c r="P24" s="50"/>
      <c r="Q24" s="50"/>
      <c r="R24" s="50"/>
      <c r="S24" s="50"/>
      <c r="T24" s="49"/>
      <c r="U24" s="49"/>
      <c r="V24" s="51"/>
      <c r="W24" s="49"/>
      <c r="X24" s="49"/>
      <c r="Y24" s="51"/>
      <c r="Z24" s="49"/>
      <c r="AA24" s="49"/>
      <c r="AB24" s="49"/>
      <c r="AC24" s="51"/>
      <c r="AD24" s="49"/>
      <c r="AE24" s="49"/>
      <c r="AF24" s="51"/>
      <c r="AG24" s="51"/>
      <c r="AH24" s="49"/>
      <c r="AI24" s="49"/>
      <c r="AJ24" s="50"/>
      <c r="AK24" s="50"/>
      <c r="AL24" s="50"/>
      <c r="AM24" s="50"/>
      <c r="AN24" s="50"/>
      <c r="AO24" s="50"/>
      <c r="AP24" s="50"/>
      <c r="AQ24" s="49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s="27" customFormat="1">
      <c r="A25" s="85"/>
      <c r="B25" s="5"/>
      <c r="C25" s="83">
        <f t="shared" si="0"/>
        <v>0</v>
      </c>
      <c r="D25" s="50"/>
      <c r="E25" s="50"/>
      <c r="F25" s="49"/>
      <c r="G25" s="49"/>
      <c r="H25" s="74"/>
      <c r="I25" s="75"/>
      <c r="J25" s="49"/>
      <c r="K25" s="51"/>
      <c r="L25" s="49"/>
      <c r="M25" s="49"/>
      <c r="N25" s="49"/>
      <c r="O25" s="50"/>
      <c r="P25" s="50"/>
      <c r="Q25" s="50"/>
      <c r="R25" s="50"/>
      <c r="S25" s="50"/>
      <c r="T25" s="49"/>
      <c r="U25" s="49"/>
      <c r="V25" s="51"/>
      <c r="W25" s="49"/>
      <c r="X25" s="49"/>
      <c r="Y25" s="51"/>
      <c r="Z25" s="49"/>
      <c r="AA25" s="49"/>
      <c r="AB25" s="49"/>
      <c r="AC25" s="51"/>
      <c r="AD25" s="49"/>
      <c r="AE25" s="49"/>
      <c r="AF25" s="51"/>
      <c r="AG25" s="51"/>
      <c r="AH25" s="49"/>
      <c r="AI25" s="49"/>
      <c r="AJ25" s="50"/>
      <c r="AK25" s="50"/>
      <c r="AL25" s="50"/>
      <c r="AM25" s="50"/>
      <c r="AN25" s="50"/>
      <c r="AO25" s="50"/>
      <c r="AP25" s="50"/>
      <c r="AQ25" s="49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s="27" customFormat="1">
      <c r="A26" s="85"/>
      <c r="B26" s="5"/>
      <c r="C26" s="83">
        <f t="shared" si="0"/>
        <v>0</v>
      </c>
      <c r="D26" s="50"/>
      <c r="E26" s="50"/>
      <c r="F26" s="49"/>
      <c r="G26" s="49"/>
      <c r="H26" s="74"/>
      <c r="I26" s="75"/>
      <c r="J26" s="49"/>
      <c r="K26" s="51"/>
      <c r="L26" s="49"/>
      <c r="M26" s="49"/>
      <c r="N26" s="49"/>
      <c r="O26" s="50"/>
      <c r="P26" s="50"/>
      <c r="Q26" s="50"/>
      <c r="R26" s="50"/>
      <c r="S26" s="50"/>
      <c r="T26" s="49"/>
      <c r="U26" s="49"/>
      <c r="V26" s="51"/>
      <c r="W26" s="49"/>
      <c r="X26" s="49"/>
      <c r="Y26" s="51"/>
      <c r="Z26" s="49"/>
      <c r="AA26" s="49"/>
      <c r="AB26" s="49"/>
      <c r="AC26" s="51"/>
      <c r="AD26" s="49"/>
      <c r="AE26" s="49"/>
      <c r="AF26" s="51"/>
      <c r="AG26" s="51"/>
      <c r="AH26" s="49"/>
      <c r="AI26" s="49"/>
      <c r="AJ26" s="50"/>
      <c r="AK26" s="50"/>
      <c r="AL26" s="50"/>
      <c r="AM26" s="50"/>
      <c r="AN26" s="50"/>
      <c r="AO26" s="50"/>
      <c r="AP26" s="50"/>
      <c r="AQ26" s="49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>
      <c r="C27" s="83">
        <f t="shared" si="0"/>
        <v>0</v>
      </c>
      <c r="D27" s="50"/>
      <c r="E27" s="50"/>
      <c r="F27" s="49"/>
      <c r="G27" s="49"/>
      <c r="H27" s="74"/>
      <c r="I27" s="75"/>
      <c r="J27" s="49"/>
      <c r="K27" s="51"/>
      <c r="L27" s="49"/>
      <c r="M27" s="49"/>
      <c r="N27" s="49"/>
      <c r="O27" s="50"/>
      <c r="P27" s="50"/>
      <c r="Q27" s="50"/>
      <c r="R27" s="50"/>
      <c r="S27" s="50"/>
      <c r="T27" s="49"/>
      <c r="U27" s="49"/>
      <c r="V27" s="51"/>
      <c r="W27" s="49"/>
      <c r="X27" s="49"/>
      <c r="Y27" s="51"/>
      <c r="Z27" s="49"/>
      <c r="AA27" s="49"/>
      <c r="AB27" s="49"/>
      <c r="AC27" s="51"/>
      <c r="AD27" s="49"/>
      <c r="AE27" s="49"/>
      <c r="AF27" s="51"/>
      <c r="AG27" s="51"/>
      <c r="AH27" s="49"/>
      <c r="AI27" s="49"/>
      <c r="AJ27" s="50"/>
      <c r="AK27" s="50"/>
      <c r="AL27" s="50"/>
      <c r="AM27" s="50"/>
      <c r="AN27" s="50"/>
      <c r="AO27" s="50"/>
      <c r="AP27" s="50"/>
      <c r="AQ27" s="49"/>
      <c r="AR27" s="27"/>
    </row>
    <row r="28" spans="1:256">
      <c r="C28" s="83">
        <f t="shared" si="0"/>
        <v>0</v>
      </c>
      <c r="D28" s="50"/>
      <c r="E28" s="50"/>
      <c r="F28" s="49"/>
      <c r="G28" s="49"/>
      <c r="H28" s="74"/>
      <c r="I28" s="75"/>
      <c r="J28" s="49"/>
      <c r="K28" s="51"/>
      <c r="L28" s="49"/>
      <c r="M28" s="49"/>
      <c r="N28" s="49"/>
      <c r="O28" s="50"/>
      <c r="P28" s="50"/>
      <c r="Q28" s="50"/>
      <c r="R28" s="50"/>
      <c r="S28" s="50"/>
      <c r="T28" s="49"/>
      <c r="U28" s="49"/>
      <c r="V28" s="51"/>
      <c r="W28" s="49"/>
      <c r="X28" s="49"/>
      <c r="Y28" s="51"/>
      <c r="Z28" s="49"/>
      <c r="AA28" s="49"/>
      <c r="AB28" s="49"/>
      <c r="AC28" s="51"/>
      <c r="AD28" s="49"/>
      <c r="AE28" s="49"/>
      <c r="AF28" s="51"/>
      <c r="AG28" s="51"/>
      <c r="AH28" s="49"/>
      <c r="AI28" s="49"/>
      <c r="AJ28" s="50"/>
      <c r="AK28" s="50"/>
      <c r="AL28" s="50"/>
      <c r="AM28" s="50"/>
      <c r="AN28" s="50"/>
      <c r="AO28" s="50"/>
      <c r="AP28" s="50"/>
      <c r="AQ28" s="49"/>
      <c r="AR28" s="27"/>
    </row>
    <row r="29" spans="1:256">
      <c r="C29" s="83">
        <f t="shared" si="0"/>
        <v>0</v>
      </c>
      <c r="D29" s="50"/>
      <c r="E29" s="50"/>
      <c r="F29" s="49"/>
      <c r="G29" s="49"/>
      <c r="H29" s="74"/>
      <c r="I29" s="75"/>
      <c r="J29" s="49"/>
      <c r="K29" s="51"/>
      <c r="L29" s="49"/>
      <c r="M29" s="49"/>
      <c r="N29" s="49"/>
      <c r="O29" s="50"/>
      <c r="P29" s="50"/>
      <c r="Q29" s="50"/>
      <c r="R29" s="50"/>
      <c r="S29" s="50"/>
      <c r="T29" s="49"/>
      <c r="U29" s="49"/>
      <c r="V29" s="51"/>
      <c r="W29" s="49"/>
      <c r="X29" s="49"/>
      <c r="Y29" s="51"/>
      <c r="Z29" s="49"/>
      <c r="AA29" s="49"/>
      <c r="AB29" s="49"/>
      <c r="AC29" s="51"/>
      <c r="AD29" s="49"/>
      <c r="AE29" s="49"/>
      <c r="AF29" s="51"/>
      <c r="AG29" s="51"/>
      <c r="AH29" s="49"/>
      <c r="AI29" s="49"/>
      <c r="AJ29" s="50"/>
      <c r="AK29" s="50"/>
      <c r="AL29" s="50"/>
      <c r="AM29" s="50"/>
      <c r="AN29" s="50"/>
      <c r="AO29" s="50"/>
      <c r="AP29" s="50"/>
      <c r="AQ29" s="49"/>
      <c r="AR29" s="27"/>
    </row>
    <row r="30" spans="1:256">
      <c r="C30" s="83">
        <f t="shared" si="0"/>
        <v>0</v>
      </c>
      <c r="D30" s="50"/>
      <c r="E30" s="50"/>
      <c r="F30" s="49"/>
      <c r="G30" s="49"/>
      <c r="H30" s="74"/>
      <c r="I30" s="75"/>
      <c r="J30" s="49"/>
      <c r="K30" s="51"/>
      <c r="L30" s="49"/>
      <c r="M30" s="49"/>
      <c r="N30" s="49"/>
      <c r="O30" s="50"/>
      <c r="P30" s="50"/>
      <c r="Q30" s="50"/>
      <c r="R30" s="50"/>
      <c r="S30" s="50"/>
      <c r="T30" s="49"/>
      <c r="U30" s="49"/>
      <c r="V30" s="51"/>
      <c r="W30" s="49"/>
      <c r="X30" s="49"/>
      <c r="Y30" s="51"/>
      <c r="Z30" s="49"/>
      <c r="AA30" s="49"/>
      <c r="AB30" s="49"/>
      <c r="AC30" s="51"/>
      <c r="AD30" s="49"/>
      <c r="AE30" s="49"/>
      <c r="AF30" s="51"/>
      <c r="AG30" s="51"/>
      <c r="AH30" s="49"/>
      <c r="AI30" s="49"/>
      <c r="AJ30" s="50"/>
      <c r="AK30" s="50"/>
      <c r="AL30" s="50"/>
      <c r="AM30" s="50"/>
      <c r="AN30" s="50"/>
      <c r="AO30" s="50"/>
      <c r="AP30" s="50"/>
      <c r="AQ30" s="49"/>
      <c r="AR30" s="27"/>
    </row>
    <row r="31" spans="1:256">
      <c r="C31" s="83">
        <f t="shared" si="0"/>
        <v>0</v>
      </c>
      <c r="D31" s="50"/>
      <c r="E31" s="50"/>
      <c r="F31" s="49"/>
      <c r="G31" s="49"/>
      <c r="H31" s="74"/>
      <c r="I31" s="75"/>
      <c r="J31" s="49"/>
      <c r="K31" s="51"/>
      <c r="L31" s="49"/>
      <c r="M31" s="49"/>
      <c r="N31" s="49"/>
      <c r="O31" s="50"/>
      <c r="P31" s="50"/>
      <c r="Q31" s="50"/>
      <c r="R31" s="50"/>
      <c r="S31" s="50"/>
      <c r="T31" s="49"/>
      <c r="U31" s="49"/>
      <c r="V31" s="51"/>
      <c r="W31" s="49"/>
      <c r="X31" s="49"/>
      <c r="Y31" s="51"/>
      <c r="Z31" s="49"/>
      <c r="AA31" s="49"/>
      <c r="AB31" s="49"/>
      <c r="AC31" s="51"/>
      <c r="AD31" s="49"/>
      <c r="AE31" s="49"/>
      <c r="AF31" s="51"/>
      <c r="AG31" s="51"/>
      <c r="AH31" s="49"/>
      <c r="AI31" s="49"/>
      <c r="AJ31" s="50"/>
      <c r="AK31" s="50"/>
      <c r="AL31" s="50"/>
      <c r="AM31" s="50"/>
      <c r="AN31" s="50"/>
      <c r="AO31" s="50"/>
      <c r="AP31" s="50"/>
      <c r="AQ31" s="49"/>
      <c r="AR31" s="27"/>
    </row>
    <row r="32" spans="1:256">
      <c r="C32" s="83">
        <f t="shared" si="0"/>
        <v>0</v>
      </c>
      <c r="D32" s="50"/>
      <c r="E32" s="50"/>
      <c r="F32" s="49"/>
      <c r="G32" s="49"/>
      <c r="H32" s="74"/>
      <c r="I32" s="75"/>
      <c r="J32" s="49"/>
      <c r="K32" s="51"/>
      <c r="L32" s="49"/>
      <c r="M32" s="49"/>
      <c r="N32" s="49"/>
      <c r="O32" s="50"/>
      <c r="P32" s="50"/>
      <c r="Q32" s="50"/>
      <c r="R32" s="50"/>
      <c r="S32" s="50"/>
      <c r="T32" s="49"/>
      <c r="U32" s="49"/>
      <c r="V32" s="51"/>
      <c r="W32" s="49"/>
      <c r="X32" s="49"/>
      <c r="Y32" s="51"/>
      <c r="Z32" s="49"/>
      <c r="AA32" s="49"/>
      <c r="AB32" s="49"/>
      <c r="AC32" s="51"/>
      <c r="AD32" s="49"/>
      <c r="AE32" s="49"/>
      <c r="AF32" s="51"/>
      <c r="AG32" s="51"/>
      <c r="AH32" s="49"/>
      <c r="AI32" s="49"/>
      <c r="AJ32" s="50"/>
      <c r="AK32" s="50"/>
      <c r="AL32" s="50"/>
      <c r="AM32" s="50"/>
      <c r="AN32" s="50"/>
      <c r="AO32" s="50"/>
      <c r="AP32" s="50"/>
      <c r="AQ32" s="49"/>
      <c r="AR32" s="27"/>
    </row>
    <row r="33" spans="3:44">
      <c r="C33" s="83">
        <f t="shared" si="0"/>
        <v>0</v>
      </c>
      <c r="D33" s="50"/>
      <c r="E33" s="50"/>
      <c r="F33" s="49"/>
      <c r="G33" s="49"/>
      <c r="H33" s="74"/>
      <c r="I33" s="75"/>
      <c r="J33" s="49"/>
      <c r="K33" s="51"/>
      <c r="L33" s="49"/>
      <c r="M33" s="49"/>
      <c r="N33" s="49"/>
      <c r="O33" s="50"/>
      <c r="P33" s="50"/>
      <c r="Q33" s="50"/>
      <c r="R33" s="50"/>
      <c r="S33" s="50"/>
      <c r="T33" s="49"/>
      <c r="U33" s="49"/>
      <c r="V33" s="51"/>
      <c r="W33" s="49"/>
      <c r="X33" s="49"/>
      <c r="Y33" s="51"/>
      <c r="Z33" s="49"/>
      <c r="AA33" s="49"/>
      <c r="AB33" s="49"/>
      <c r="AC33" s="51"/>
      <c r="AD33" s="49"/>
      <c r="AE33" s="49"/>
      <c r="AF33" s="51"/>
      <c r="AG33" s="51"/>
      <c r="AH33" s="49"/>
      <c r="AI33" s="49"/>
      <c r="AJ33" s="50"/>
      <c r="AK33" s="50"/>
      <c r="AL33" s="50"/>
      <c r="AM33" s="50"/>
      <c r="AN33" s="50"/>
      <c r="AO33" s="50"/>
      <c r="AP33" s="50"/>
      <c r="AQ33" s="49"/>
      <c r="AR33" s="27"/>
    </row>
    <row r="34" spans="3:44">
      <c r="C34" s="83">
        <f t="shared" si="0"/>
        <v>0</v>
      </c>
      <c r="D34" s="50"/>
      <c r="E34" s="50"/>
      <c r="F34" s="49"/>
      <c r="G34" s="49"/>
      <c r="H34" s="74"/>
      <c r="I34" s="75"/>
      <c r="J34" s="49"/>
      <c r="K34" s="51"/>
      <c r="L34" s="49"/>
      <c r="M34" s="49"/>
      <c r="N34" s="49"/>
      <c r="O34" s="50"/>
      <c r="P34" s="50"/>
      <c r="Q34" s="50"/>
      <c r="R34" s="50"/>
      <c r="S34" s="50"/>
      <c r="T34" s="49"/>
      <c r="U34" s="49"/>
      <c r="V34" s="51"/>
      <c r="W34" s="49"/>
      <c r="X34" s="49"/>
      <c r="Y34" s="51"/>
      <c r="Z34" s="49"/>
      <c r="AA34" s="49"/>
      <c r="AB34" s="49"/>
      <c r="AC34" s="51"/>
      <c r="AD34" s="49"/>
      <c r="AE34" s="49"/>
      <c r="AF34" s="51"/>
      <c r="AG34" s="51"/>
      <c r="AH34" s="49"/>
      <c r="AI34" s="49"/>
      <c r="AJ34" s="50"/>
      <c r="AK34" s="50"/>
      <c r="AL34" s="50"/>
      <c r="AM34" s="50"/>
      <c r="AN34" s="50"/>
      <c r="AO34" s="50"/>
      <c r="AP34" s="50"/>
      <c r="AQ34" s="49"/>
      <c r="AR34" s="27"/>
    </row>
    <row r="35" spans="3:44">
      <c r="C35" s="83">
        <f t="shared" si="0"/>
        <v>0</v>
      </c>
      <c r="D35" s="50"/>
      <c r="E35" s="50"/>
      <c r="F35" s="49"/>
      <c r="G35" s="49"/>
      <c r="H35" s="74"/>
      <c r="I35" s="75"/>
      <c r="J35" s="49"/>
      <c r="K35" s="51"/>
      <c r="L35" s="49"/>
      <c r="M35" s="49"/>
      <c r="N35" s="49"/>
      <c r="O35" s="50"/>
      <c r="P35" s="50"/>
      <c r="Q35" s="50"/>
      <c r="R35" s="50"/>
      <c r="S35" s="50"/>
      <c r="T35" s="49"/>
      <c r="U35" s="49"/>
      <c r="V35" s="51"/>
      <c r="W35" s="49"/>
      <c r="X35" s="49"/>
      <c r="Y35" s="51"/>
      <c r="Z35" s="49"/>
      <c r="AA35" s="49"/>
      <c r="AB35" s="49"/>
      <c r="AC35" s="51"/>
      <c r="AD35" s="49"/>
      <c r="AE35" s="49"/>
      <c r="AF35" s="51"/>
      <c r="AG35" s="51"/>
      <c r="AH35" s="49"/>
      <c r="AI35" s="49"/>
      <c r="AJ35" s="50"/>
      <c r="AK35" s="50"/>
      <c r="AL35" s="50"/>
      <c r="AM35" s="50"/>
      <c r="AN35" s="50"/>
      <c r="AO35" s="50"/>
      <c r="AP35" s="50"/>
      <c r="AQ35" s="49"/>
      <c r="AR35" s="27"/>
    </row>
    <row r="36" spans="3:44">
      <c r="C36" s="83">
        <f t="shared" si="0"/>
        <v>0</v>
      </c>
      <c r="D36" s="50"/>
      <c r="E36" s="50"/>
      <c r="F36" s="49"/>
      <c r="G36" s="49"/>
      <c r="H36" s="74"/>
      <c r="I36" s="75"/>
      <c r="J36" s="49"/>
      <c r="K36" s="51"/>
      <c r="L36" s="49"/>
      <c r="M36" s="49"/>
      <c r="N36" s="49"/>
      <c r="O36" s="50"/>
      <c r="P36" s="50"/>
      <c r="Q36" s="50"/>
      <c r="R36" s="50"/>
      <c r="S36" s="50"/>
      <c r="T36" s="49"/>
      <c r="U36" s="49"/>
      <c r="V36" s="51"/>
      <c r="W36" s="49"/>
      <c r="X36" s="49"/>
      <c r="Y36" s="51"/>
      <c r="Z36" s="49"/>
      <c r="AA36" s="49"/>
      <c r="AB36" s="49"/>
      <c r="AC36" s="51"/>
      <c r="AD36" s="49"/>
      <c r="AE36" s="49"/>
      <c r="AF36" s="51"/>
      <c r="AG36" s="51"/>
      <c r="AH36" s="49"/>
      <c r="AI36" s="49"/>
      <c r="AJ36" s="50"/>
      <c r="AK36" s="50"/>
      <c r="AL36" s="50"/>
      <c r="AM36" s="50"/>
      <c r="AN36" s="50"/>
      <c r="AO36" s="50"/>
      <c r="AP36" s="50"/>
      <c r="AQ36" s="49"/>
      <c r="AR36" s="27"/>
    </row>
    <row r="37" spans="3:44">
      <c r="C37" s="83">
        <f t="shared" si="0"/>
        <v>0</v>
      </c>
      <c r="D37" s="50"/>
      <c r="E37" s="50"/>
      <c r="F37" s="49"/>
      <c r="G37" s="49"/>
      <c r="H37" s="74"/>
      <c r="I37" s="75"/>
      <c r="J37" s="49"/>
      <c r="K37" s="51"/>
      <c r="L37" s="49"/>
      <c r="M37" s="49"/>
      <c r="N37" s="49"/>
      <c r="O37" s="50"/>
      <c r="P37" s="50"/>
      <c r="Q37" s="50"/>
      <c r="R37" s="50"/>
      <c r="S37" s="50"/>
      <c r="T37" s="49"/>
      <c r="U37" s="49"/>
      <c r="V37" s="51"/>
      <c r="W37" s="49"/>
      <c r="X37" s="49"/>
      <c r="Y37" s="51"/>
      <c r="Z37" s="49"/>
      <c r="AA37" s="49"/>
      <c r="AB37" s="49"/>
      <c r="AC37" s="51"/>
      <c r="AD37" s="49"/>
      <c r="AE37" s="49"/>
      <c r="AF37" s="51"/>
      <c r="AG37" s="51"/>
      <c r="AH37" s="49"/>
      <c r="AI37" s="49"/>
      <c r="AJ37" s="50"/>
      <c r="AK37" s="50"/>
      <c r="AL37" s="50"/>
      <c r="AM37" s="50"/>
      <c r="AN37" s="50"/>
      <c r="AO37" s="50"/>
      <c r="AP37" s="50"/>
      <c r="AQ37" s="49"/>
      <c r="AR37" s="27"/>
    </row>
    <row r="38" spans="3:44">
      <c r="C38" s="83">
        <f t="shared" si="0"/>
        <v>0</v>
      </c>
      <c r="D38" s="50"/>
      <c r="E38" s="50"/>
      <c r="F38" s="49"/>
      <c r="G38" s="49"/>
      <c r="H38" s="74"/>
      <c r="I38" s="75"/>
      <c r="J38" s="49"/>
      <c r="K38" s="51"/>
      <c r="L38" s="49"/>
      <c r="M38" s="49"/>
      <c r="N38" s="49"/>
      <c r="O38" s="50"/>
      <c r="P38" s="50"/>
      <c r="Q38" s="50"/>
      <c r="R38" s="50"/>
      <c r="S38" s="50"/>
      <c r="T38" s="49"/>
      <c r="U38" s="49"/>
      <c r="V38" s="51"/>
      <c r="W38" s="49"/>
      <c r="X38" s="49"/>
      <c r="Y38" s="51"/>
      <c r="Z38" s="49"/>
      <c r="AA38" s="49"/>
      <c r="AB38" s="49"/>
      <c r="AC38" s="51"/>
      <c r="AD38" s="49"/>
      <c r="AE38" s="49"/>
      <c r="AF38" s="51"/>
      <c r="AG38" s="51"/>
      <c r="AH38" s="49"/>
      <c r="AI38" s="49"/>
      <c r="AJ38" s="50"/>
      <c r="AK38" s="50"/>
      <c r="AL38" s="50"/>
      <c r="AM38" s="50"/>
      <c r="AN38" s="50"/>
      <c r="AO38" s="50"/>
      <c r="AP38" s="50"/>
      <c r="AQ38" s="49"/>
      <c r="AR38" s="27"/>
    </row>
    <row r="39" spans="3:44">
      <c r="C39" s="83">
        <f t="shared" si="0"/>
        <v>0</v>
      </c>
      <c r="D39" s="50"/>
      <c r="E39" s="50"/>
      <c r="F39" s="49"/>
      <c r="G39" s="49"/>
      <c r="H39" s="74"/>
      <c r="I39" s="75"/>
      <c r="J39" s="49"/>
      <c r="K39" s="51"/>
      <c r="L39" s="49"/>
      <c r="M39" s="49"/>
      <c r="N39" s="49"/>
      <c r="O39" s="50"/>
      <c r="P39" s="50"/>
      <c r="Q39" s="50"/>
      <c r="R39" s="50"/>
      <c r="S39" s="50"/>
      <c r="T39" s="49"/>
      <c r="U39" s="49"/>
      <c r="V39" s="51"/>
      <c r="W39" s="49"/>
      <c r="X39" s="49"/>
      <c r="Y39" s="51"/>
      <c r="Z39" s="49"/>
      <c r="AA39" s="49"/>
      <c r="AB39" s="49"/>
      <c r="AC39" s="51"/>
      <c r="AD39" s="49"/>
      <c r="AE39" s="49"/>
      <c r="AF39" s="51"/>
      <c r="AG39" s="51"/>
      <c r="AH39" s="49"/>
      <c r="AI39" s="49"/>
      <c r="AJ39" s="50"/>
      <c r="AK39" s="50"/>
      <c r="AL39" s="50"/>
      <c r="AM39" s="50"/>
      <c r="AN39" s="50"/>
      <c r="AO39" s="50"/>
      <c r="AP39" s="50"/>
      <c r="AQ39" s="49"/>
      <c r="AR39" s="27"/>
    </row>
    <row r="40" spans="3:44">
      <c r="C40" s="83">
        <f t="shared" si="0"/>
        <v>0</v>
      </c>
      <c r="D40" s="50"/>
      <c r="E40" s="50"/>
      <c r="F40" s="49"/>
      <c r="G40" s="49"/>
      <c r="H40" s="74"/>
      <c r="I40" s="75"/>
      <c r="J40" s="49"/>
      <c r="K40" s="51"/>
      <c r="L40" s="49"/>
      <c r="M40" s="49"/>
      <c r="N40" s="49"/>
      <c r="O40" s="50"/>
      <c r="P40" s="50"/>
      <c r="Q40" s="50"/>
      <c r="R40" s="50"/>
      <c r="S40" s="50"/>
      <c r="T40" s="49"/>
      <c r="U40" s="49"/>
      <c r="V40" s="51"/>
      <c r="W40" s="49"/>
      <c r="X40" s="49"/>
      <c r="Y40" s="51"/>
      <c r="Z40" s="49"/>
      <c r="AA40" s="49"/>
      <c r="AB40" s="49"/>
      <c r="AC40" s="51"/>
      <c r="AD40" s="49"/>
      <c r="AE40" s="49"/>
      <c r="AF40" s="51"/>
      <c r="AG40" s="51"/>
      <c r="AH40" s="49"/>
      <c r="AI40" s="49"/>
      <c r="AJ40" s="50"/>
      <c r="AK40" s="50"/>
      <c r="AL40" s="50"/>
      <c r="AM40" s="50"/>
      <c r="AN40" s="50"/>
      <c r="AO40" s="50"/>
      <c r="AP40" s="50"/>
      <c r="AQ40" s="49"/>
      <c r="AR40" s="27"/>
    </row>
    <row r="41" spans="3:44">
      <c r="C41" s="83">
        <f t="shared" si="0"/>
        <v>0</v>
      </c>
      <c r="D41" s="50"/>
      <c r="E41" s="50"/>
      <c r="F41" s="49"/>
      <c r="G41" s="49"/>
      <c r="H41" s="74"/>
      <c r="I41" s="75"/>
      <c r="J41" s="49"/>
      <c r="K41" s="51"/>
      <c r="L41" s="49"/>
      <c r="M41" s="49"/>
      <c r="N41" s="49"/>
      <c r="O41" s="50"/>
      <c r="P41" s="50"/>
      <c r="Q41" s="50"/>
      <c r="R41" s="50"/>
      <c r="S41" s="50"/>
      <c r="T41" s="49"/>
      <c r="U41" s="49"/>
      <c r="V41" s="51"/>
      <c r="W41" s="49"/>
      <c r="X41" s="49"/>
      <c r="Y41" s="51"/>
      <c r="Z41" s="49"/>
      <c r="AA41" s="49"/>
      <c r="AB41" s="49"/>
      <c r="AC41" s="51"/>
      <c r="AD41" s="49"/>
      <c r="AE41" s="49"/>
      <c r="AF41" s="51"/>
      <c r="AG41" s="51"/>
      <c r="AH41" s="49"/>
      <c r="AI41" s="49"/>
      <c r="AJ41" s="50"/>
      <c r="AK41" s="50"/>
      <c r="AL41" s="50"/>
      <c r="AM41" s="50"/>
      <c r="AN41" s="50"/>
      <c r="AO41" s="50"/>
      <c r="AP41" s="50"/>
      <c r="AQ41" s="49"/>
      <c r="AR41" s="27"/>
    </row>
    <row r="42" spans="3:44">
      <c r="C42" s="83">
        <f t="shared" si="0"/>
        <v>0</v>
      </c>
      <c r="D42" s="50"/>
      <c r="E42" s="50"/>
      <c r="F42" s="49"/>
      <c r="G42" s="49"/>
      <c r="H42" s="74"/>
      <c r="I42" s="75"/>
      <c r="J42" s="49"/>
      <c r="K42" s="51"/>
      <c r="L42" s="49"/>
      <c r="M42" s="49"/>
      <c r="N42" s="49"/>
      <c r="O42" s="50"/>
      <c r="P42" s="50"/>
      <c r="Q42" s="50"/>
      <c r="R42" s="50"/>
      <c r="S42" s="50"/>
      <c r="T42" s="49"/>
      <c r="U42" s="49"/>
      <c r="V42" s="51"/>
      <c r="W42" s="49"/>
      <c r="X42" s="49"/>
      <c r="Y42" s="51"/>
      <c r="Z42" s="49"/>
      <c r="AA42" s="49"/>
      <c r="AB42" s="49"/>
      <c r="AC42" s="51"/>
      <c r="AD42" s="49"/>
      <c r="AE42" s="49"/>
      <c r="AF42" s="51"/>
      <c r="AG42" s="51"/>
      <c r="AH42" s="49"/>
      <c r="AI42" s="49"/>
      <c r="AJ42" s="50"/>
      <c r="AK42" s="50"/>
      <c r="AL42" s="50"/>
      <c r="AM42" s="50"/>
      <c r="AN42" s="50"/>
      <c r="AO42" s="50"/>
      <c r="AP42" s="50"/>
      <c r="AQ42" s="49"/>
      <c r="AR42" s="27"/>
    </row>
    <row r="43" spans="3:44">
      <c r="C43" s="83">
        <f t="shared" si="0"/>
        <v>0</v>
      </c>
      <c r="D43" s="50"/>
      <c r="E43" s="50"/>
      <c r="F43" s="49"/>
      <c r="G43" s="49"/>
      <c r="H43" s="74"/>
      <c r="I43" s="75"/>
      <c r="J43" s="49"/>
      <c r="K43" s="51"/>
      <c r="L43" s="49"/>
      <c r="M43" s="49"/>
      <c r="N43" s="49"/>
      <c r="O43" s="50"/>
      <c r="P43" s="50"/>
      <c r="Q43" s="50"/>
      <c r="R43" s="50"/>
      <c r="S43" s="50"/>
      <c r="T43" s="49"/>
      <c r="U43" s="49"/>
      <c r="V43" s="51"/>
      <c r="W43" s="49"/>
      <c r="X43" s="49"/>
      <c r="Y43" s="51"/>
      <c r="Z43" s="49"/>
      <c r="AA43" s="49"/>
      <c r="AB43" s="49"/>
      <c r="AC43" s="51"/>
      <c r="AD43" s="49"/>
      <c r="AE43" s="49"/>
      <c r="AF43" s="51"/>
      <c r="AG43" s="51"/>
      <c r="AH43" s="49"/>
      <c r="AI43" s="49"/>
      <c r="AJ43" s="50"/>
      <c r="AK43" s="50"/>
      <c r="AL43" s="50"/>
      <c r="AM43" s="50"/>
      <c r="AN43" s="50"/>
      <c r="AO43" s="50"/>
      <c r="AP43" s="50"/>
      <c r="AQ43" s="49"/>
      <c r="AR43" s="27"/>
    </row>
    <row r="44" spans="3:44">
      <c r="C44" s="83">
        <f t="shared" si="0"/>
        <v>0</v>
      </c>
      <c r="D44" s="50"/>
      <c r="E44" s="50"/>
      <c r="F44" s="49"/>
      <c r="G44" s="49"/>
      <c r="H44" s="74"/>
      <c r="I44" s="75"/>
      <c r="J44" s="49"/>
      <c r="K44" s="51"/>
      <c r="L44" s="49"/>
      <c r="M44" s="49"/>
      <c r="N44" s="49"/>
      <c r="O44" s="50"/>
      <c r="P44" s="50"/>
      <c r="Q44" s="50"/>
      <c r="R44" s="50"/>
      <c r="S44" s="50"/>
      <c r="T44" s="49"/>
      <c r="U44" s="49"/>
      <c r="V44" s="51"/>
      <c r="W44" s="49"/>
      <c r="X44" s="49"/>
      <c r="Y44" s="51"/>
      <c r="Z44" s="49"/>
      <c r="AA44" s="49"/>
      <c r="AB44" s="49"/>
      <c r="AC44" s="51"/>
      <c r="AD44" s="49"/>
      <c r="AE44" s="49"/>
      <c r="AF44" s="51"/>
      <c r="AG44" s="51"/>
      <c r="AH44" s="49"/>
      <c r="AI44" s="49"/>
      <c r="AJ44" s="50"/>
      <c r="AK44" s="50"/>
      <c r="AL44" s="50"/>
      <c r="AM44" s="50"/>
      <c r="AN44" s="50"/>
      <c r="AO44" s="50"/>
      <c r="AP44" s="50"/>
      <c r="AQ44" s="49"/>
      <c r="AR44" s="27"/>
    </row>
    <row r="45" spans="3:44">
      <c r="C45" s="83">
        <f t="shared" si="0"/>
        <v>0</v>
      </c>
      <c r="D45" s="50"/>
      <c r="E45" s="50"/>
      <c r="F45" s="49"/>
      <c r="G45" s="49"/>
      <c r="H45" s="74"/>
      <c r="I45" s="75"/>
      <c r="J45" s="49"/>
      <c r="K45" s="51"/>
      <c r="L45" s="49"/>
      <c r="M45" s="49"/>
      <c r="N45" s="49"/>
      <c r="O45" s="50"/>
      <c r="P45" s="50"/>
      <c r="Q45" s="50"/>
      <c r="R45" s="50"/>
      <c r="S45" s="50"/>
      <c r="T45" s="49"/>
      <c r="U45" s="49"/>
      <c r="V45" s="51"/>
      <c r="W45" s="49"/>
      <c r="X45" s="49"/>
      <c r="Y45" s="51"/>
      <c r="Z45" s="49"/>
      <c r="AA45" s="49"/>
      <c r="AB45" s="49"/>
      <c r="AC45" s="51"/>
      <c r="AD45" s="49"/>
      <c r="AE45" s="49"/>
      <c r="AF45" s="51"/>
      <c r="AG45" s="51"/>
      <c r="AH45" s="49"/>
      <c r="AI45" s="49"/>
      <c r="AJ45" s="50"/>
      <c r="AK45" s="50"/>
      <c r="AL45" s="50"/>
      <c r="AM45" s="50"/>
      <c r="AN45" s="50"/>
      <c r="AO45" s="50"/>
      <c r="AP45" s="50"/>
      <c r="AQ45" s="49"/>
      <c r="AR45" s="27"/>
    </row>
    <row r="46" spans="3:44">
      <c r="C46" s="83">
        <f t="shared" si="0"/>
        <v>0</v>
      </c>
      <c r="D46" s="50"/>
      <c r="E46" s="50"/>
      <c r="F46" s="49"/>
      <c r="G46" s="49"/>
      <c r="H46" s="74"/>
      <c r="I46" s="75"/>
      <c r="J46" s="49"/>
      <c r="K46" s="51"/>
      <c r="L46" s="49"/>
      <c r="M46" s="49"/>
      <c r="N46" s="49"/>
      <c r="O46" s="50"/>
      <c r="P46" s="50"/>
      <c r="Q46" s="50"/>
      <c r="R46" s="50"/>
      <c r="S46" s="50"/>
      <c r="T46" s="49"/>
      <c r="U46" s="49"/>
      <c r="V46" s="51"/>
      <c r="W46" s="49"/>
      <c r="X46" s="49"/>
      <c r="Y46" s="51"/>
      <c r="Z46" s="49"/>
      <c r="AA46" s="49"/>
      <c r="AB46" s="49"/>
      <c r="AC46" s="51"/>
      <c r="AD46" s="49"/>
      <c r="AE46" s="49"/>
      <c r="AF46" s="51"/>
      <c r="AG46" s="51"/>
      <c r="AH46" s="49"/>
      <c r="AI46" s="49"/>
      <c r="AJ46" s="50"/>
      <c r="AK46" s="50"/>
      <c r="AL46" s="50"/>
      <c r="AM46" s="50"/>
      <c r="AN46" s="50"/>
      <c r="AO46" s="50"/>
      <c r="AP46" s="50"/>
      <c r="AQ46" s="49"/>
      <c r="AR46" s="27"/>
    </row>
    <row r="47" spans="3:44">
      <c r="C47" s="83">
        <f t="shared" si="0"/>
        <v>0</v>
      </c>
      <c r="D47" s="50"/>
      <c r="E47" s="50"/>
      <c r="F47" s="49"/>
      <c r="G47" s="49"/>
      <c r="H47" s="74"/>
      <c r="I47" s="75"/>
      <c r="J47" s="49"/>
      <c r="K47" s="51"/>
      <c r="L47" s="49"/>
      <c r="M47" s="49"/>
      <c r="N47" s="49"/>
      <c r="O47" s="50"/>
      <c r="P47" s="50"/>
      <c r="Q47" s="50"/>
      <c r="R47" s="50"/>
      <c r="S47" s="50"/>
      <c r="T47" s="49"/>
      <c r="U47" s="49"/>
      <c r="V47" s="51"/>
      <c r="W47" s="49"/>
      <c r="X47" s="49"/>
      <c r="Y47" s="51"/>
      <c r="Z47" s="49"/>
      <c r="AA47" s="49"/>
      <c r="AB47" s="49"/>
      <c r="AC47" s="51"/>
      <c r="AD47" s="49"/>
      <c r="AE47" s="49"/>
      <c r="AF47" s="51"/>
      <c r="AG47" s="51"/>
      <c r="AH47" s="49"/>
      <c r="AI47" s="49"/>
      <c r="AJ47" s="50"/>
      <c r="AK47" s="50"/>
      <c r="AL47" s="50"/>
      <c r="AM47" s="50"/>
      <c r="AN47" s="50"/>
      <c r="AO47" s="50"/>
      <c r="AP47" s="50"/>
      <c r="AQ47" s="49"/>
      <c r="AR47" s="27"/>
    </row>
    <row r="48" spans="3:44">
      <c r="C48" s="83">
        <f t="shared" si="0"/>
        <v>0</v>
      </c>
      <c r="D48" s="50"/>
      <c r="E48" s="50"/>
      <c r="F48" s="49"/>
      <c r="G48" s="49"/>
      <c r="H48" s="74"/>
      <c r="I48" s="75"/>
      <c r="J48" s="49"/>
      <c r="K48" s="51"/>
      <c r="L48" s="49"/>
      <c r="M48" s="49"/>
      <c r="N48" s="49"/>
      <c r="O48" s="50"/>
      <c r="P48" s="50"/>
      <c r="Q48" s="50"/>
      <c r="R48" s="50"/>
      <c r="S48" s="50"/>
      <c r="T48" s="49"/>
      <c r="U48" s="49"/>
      <c r="V48" s="51"/>
      <c r="W48" s="49"/>
      <c r="X48" s="49"/>
      <c r="Y48" s="51"/>
      <c r="Z48" s="49"/>
      <c r="AA48" s="49"/>
      <c r="AB48" s="49"/>
      <c r="AC48" s="51"/>
      <c r="AD48" s="49"/>
      <c r="AE48" s="49"/>
      <c r="AF48" s="51"/>
      <c r="AG48" s="51"/>
      <c r="AH48" s="49"/>
      <c r="AI48" s="49"/>
      <c r="AJ48" s="50"/>
      <c r="AK48" s="50"/>
      <c r="AL48" s="50"/>
      <c r="AM48" s="50"/>
      <c r="AN48" s="50"/>
      <c r="AO48" s="50"/>
      <c r="AP48" s="50"/>
      <c r="AQ48" s="49"/>
      <c r="AR48" s="27"/>
    </row>
    <row r="49" spans="3:44">
      <c r="C49" s="83">
        <f t="shared" si="0"/>
        <v>0</v>
      </c>
      <c r="D49" s="50"/>
      <c r="E49" s="50"/>
      <c r="F49" s="49"/>
      <c r="G49" s="49"/>
      <c r="H49" s="74"/>
      <c r="I49" s="75"/>
      <c r="J49" s="49"/>
      <c r="K49" s="51"/>
      <c r="L49" s="49"/>
      <c r="M49" s="49"/>
      <c r="N49" s="49"/>
      <c r="O49" s="50"/>
      <c r="P49" s="50"/>
      <c r="Q49" s="50"/>
      <c r="R49" s="50"/>
      <c r="S49" s="50"/>
      <c r="T49" s="49"/>
      <c r="U49" s="49"/>
      <c r="V49" s="51"/>
      <c r="W49" s="49"/>
      <c r="X49" s="49"/>
      <c r="Y49" s="51"/>
      <c r="Z49" s="49"/>
      <c r="AA49" s="49"/>
      <c r="AB49" s="49"/>
      <c r="AC49" s="51"/>
      <c r="AD49" s="49"/>
      <c r="AE49" s="49"/>
      <c r="AF49" s="51"/>
      <c r="AG49" s="51"/>
      <c r="AH49" s="49"/>
      <c r="AI49" s="49"/>
      <c r="AJ49" s="50"/>
      <c r="AK49" s="50"/>
      <c r="AL49" s="50"/>
      <c r="AM49" s="50"/>
      <c r="AN49" s="50"/>
      <c r="AO49" s="50"/>
      <c r="AP49" s="50"/>
      <c r="AQ49" s="49"/>
      <c r="AR49" s="27"/>
    </row>
    <row r="50" spans="3:44">
      <c r="C50" s="83">
        <f t="shared" si="0"/>
        <v>0</v>
      </c>
      <c r="D50" s="50"/>
      <c r="E50" s="50"/>
      <c r="F50" s="49"/>
      <c r="G50" s="49"/>
      <c r="H50" s="74"/>
      <c r="I50" s="75"/>
      <c r="J50" s="49"/>
      <c r="K50" s="51"/>
      <c r="L50" s="49"/>
      <c r="M50" s="49"/>
      <c r="N50" s="49"/>
      <c r="O50" s="50"/>
      <c r="P50" s="50"/>
      <c r="Q50" s="50"/>
      <c r="R50" s="50"/>
      <c r="S50" s="50"/>
      <c r="T50" s="49"/>
      <c r="U50" s="49"/>
      <c r="V50" s="51"/>
      <c r="W50" s="49"/>
      <c r="X50" s="49"/>
      <c r="Y50" s="51"/>
      <c r="Z50" s="49"/>
      <c r="AA50" s="49"/>
      <c r="AB50" s="49"/>
      <c r="AC50" s="51"/>
      <c r="AD50" s="49"/>
      <c r="AE50" s="49"/>
      <c r="AF50" s="51"/>
      <c r="AG50" s="51"/>
      <c r="AH50" s="49"/>
      <c r="AI50" s="49"/>
      <c r="AJ50" s="50"/>
      <c r="AK50" s="50"/>
      <c r="AL50" s="50"/>
      <c r="AM50" s="50"/>
      <c r="AN50" s="50"/>
      <c r="AO50" s="50"/>
      <c r="AP50" s="50"/>
      <c r="AQ50" s="49"/>
      <c r="AR50" s="27"/>
    </row>
    <row r="51" spans="3:44">
      <c r="C51" s="83">
        <f t="shared" si="0"/>
        <v>0</v>
      </c>
      <c r="D51" s="50"/>
      <c r="E51" s="50"/>
      <c r="F51" s="49"/>
      <c r="G51" s="49"/>
      <c r="H51" s="74"/>
      <c r="I51" s="75"/>
      <c r="J51" s="49"/>
      <c r="K51" s="51"/>
      <c r="L51" s="49"/>
      <c r="M51" s="49"/>
      <c r="N51" s="49"/>
      <c r="O51" s="50"/>
      <c r="P51" s="50"/>
      <c r="Q51" s="50"/>
      <c r="R51" s="50"/>
      <c r="S51" s="50"/>
      <c r="T51" s="49"/>
      <c r="U51" s="49"/>
      <c r="V51" s="51"/>
      <c r="W51" s="49"/>
      <c r="X51" s="49"/>
      <c r="Y51" s="51"/>
      <c r="Z51" s="49"/>
      <c r="AA51" s="49"/>
      <c r="AB51" s="49"/>
      <c r="AC51" s="51"/>
      <c r="AD51" s="49"/>
      <c r="AE51" s="49"/>
      <c r="AF51" s="51"/>
      <c r="AG51" s="51"/>
      <c r="AH51" s="49"/>
      <c r="AI51" s="49"/>
      <c r="AJ51" s="50"/>
      <c r="AK51" s="50"/>
      <c r="AL51" s="50"/>
      <c r="AM51" s="50"/>
      <c r="AN51" s="50"/>
      <c r="AO51" s="50"/>
      <c r="AP51" s="50"/>
      <c r="AQ51" s="49"/>
      <c r="AR51" s="27"/>
    </row>
    <row r="52" spans="3:44">
      <c r="C52" s="83">
        <f t="shared" si="0"/>
        <v>0</v>
      </c>
      <c r="D52" s="50"/>
      <c r="E52" s="50"/>
      <c r="F52" s="49"/>
      <c r="G52" s="49"/>
      <c r="H52" s="74"/>
      <c r="I52" s="75"/>
      <c r="J52" s="49"/>
      <c r="K52" s="51"/>
      <c r="L52" s="49"/>
      <c r="M52" s="49"/>
      <c r="N52" s="49"/>
      <c r="O52" s="50"/>
      <c r="P52" s="50"/>
      <c r="Q52" s="50"/>
      <c r="R52" s="50"/>
      <c r="S52" s="50"/>
      <c r="T52" s="49"/>
      <c r="U52" s="49"/>
      <c r="V52" s="51"/>
      <c r="W52" s="49"/>
      <c r="X52" s="49"/>
      <c r="Y52" s="51"/>
      <c r="Z52" s="49"/>
      <c r="AA52" s="49"/>
      <c r="AB52" s="49"/>
      <c r="AC52" s="51"/>
      <c r="AD52" s="49"/>
      <c r="AE52" s="49"/>
      <c r="AF52" s="51"/>
      <c r="AG52" s="51"/>
      <c r="AH52" s="49"/>
      <c r="AI52" s="49"/>
      <c r="AJ52" s="50"/>
      <c r="AK52" s="50"/>
      <c r="AL52" s="50"/>
      <c r="AM52" s="50"/>
      <c r="AN52" s="50"/>
      <c r="AO52" s="50"/>
      <c r="AP52" s="50"/>
      <c r="AQ52" s="49"/>
      <c r="AR52" s="27"/>
    </row>
    <row r="53" spans="3:44">
      <c r="C53" s="83">
        <f t="shared" si="0"/>
        <v>0</v>
      </c>
      <c r="D53" s="50"/>
      <c r="E53" s="50"/>
      <c r="F53" s="49"/>
      <c r="G53" s="49"/>
      <c r="H53" s="74"/>
      <c r="I53" s="75"/>
      <c r="J53" s="49"/>
      <c r="K53" s="51"/>
      <c r="L53" s="49"/>
      <c r="M53" s="49"/>
      <c r="N53" s="49"/>
      <c r="O53" s="50"/>
      <c r="P53" s="50"/>
      <c r="Q53" s="50"/>
      <c r="R53" s="50"/>
      <c r="S53" s="50"/>
      <c r="T53" s="49"/>
      <c r="U53" s="49"/>
      <c r="V53" s="51"/>
      <c r="W53" s="49"/>
      <c r="X53" s="49"/>
      <c r="Y53" s="51"/>
      <c r="Z53" s="49"/>
      <c r="AA53" s="49"/>
      <c r="AB53" s="49"/>
      <c r="AC53" s="51"/>
      <c r="AD53" s="49"/>
      <c r="AE53" s="49"/>
      <c r="AF53" s="51"/>
      <c r="AG53" s="51"/>
      <c r="AH53" s="49"/>
      <c r="AI53" s="49"/>
      <c r="AJ53" s="50"/>
      <c r="AK53" s="50"/>
      <c r="AL53" s="50"/>
      <c r="AM53" s="50"/>
      <c r="AN53" s="50"/>
      <c r="AO53" s="50"/>
      <c r="AP53" s="50"/>
      <c r="AQ53" s="49"/>
      <c r="AR53" s="27"/>
    </row>
    <row r="54" spans="3:44">
      <c r="C54" s="83">
        <f t="shared" si="0"/>
        <v>0</v>
      </c>
      <c r="D54" s="50"/>
      <c r="E54" s="50"/>
      <c r="F54" s="49"/>
      <c r="G54" s="49"/>
      <c r="H54" s="74"/>
      <c r="I54" s="75"/>
      <c r="J54" s="49"/>
      <c r="K54" s="51"/>
      <c r="L54" s="49"/>
      <c r="M54" s="49"/>
      <c r="N54" s="49"/>
      <c r="O54" s="50"/>
      <c r="P54" s="50"/>
      <c r="Q54" s="50"/>
      <c r="R54" s="50"/>
      <c r="S54" s="50"/>
      <c r="T54" s="49"/>
      <c r="U54" s="49"/>
      <c r="V54" s="51"/>
      <c r="W54" s="49"/>
      <c r="X54" s="49"/>
      <c r="Y54" s="51"/>
      <c r="Z54" s="49"/>
      <c r="AA54" s="49"/>
      <c r="AB54" s="49"/>
      <c r="AC54" s="51"/>
      <c r="AD54" s="49"/>
      <c r="AE54" s="49"/>
      <c r="AF54" s="51"/>
      <c r="AG54" s="51"/>
      <c r="AH54" s="49"/>
      <c r="AI54" s="49"/>
      <c r="AJ54" s="50"/>
      <c r="AK54" s="50"/>
      <c r="AL54" s="50"/>
      <c r="AM54" s="50"/>
      <c r="AN54" s="50"/>
      <c r="AO54" s="50"/>
      <c r="AP54" s="50"/>
      <c r="AQ54" s="49"/>
      <c r="AR54" s="27"/>
    </row>
    <row r="55" spans="3:44">
      <c r="C55" s="83">
        <f t="shared" si="0"/>
        <v>0</v>
      </c>
      <c r="D55" s="50"/>
      <c r="E55" s="50"/>
      <c r="F55" s="49"/>
      <c r="G55" s="49"/>
      <c r="H55" s="74"/>
      <c r="I55" s="75"/>
      <c r="J55" s="49"/>
      <c r="K55" s="51"/>
      <c r="L55" s="49"/>
      <c r="M55" s="49"/>
      <c r="N55" s="49"/>
      <c r="O55" s="50"/>
      <c r="P55" s="50"/>
      <c r="Q55" s="50"/>
      <c r="R55" s="50"/>
      <c r="S55" s="50"/>
      <c r="T55" s="49"/>
      <c r="U55" s="49"/>
      <c r="V55" s="51"/>
      <c r="W55" s="49"/>
      <c r="X55" s="49"/>
      <c r="Y55" s="51"/>
      <c r="Z55" s="49"/>
      <c r="AA55" s="49"/>
      <c r="AB55" s="49"/>
      <c r="AC55" s="51"/>
      <c r="AD55" s="49"/>
      <c r="AE55" s="49"/>
      <c r="AF55" s="51"/>
      <c r="AG55" s="51"/>
      <c r="AH55" s="49"/>
      <c r="AI55" s="49"/>
      <c r="AJ55" s="50"/>
      <c r="AK55" s="50"/>
      <c r="AL55" s="50"/>
      <c r="AM55" s="50"/>
      <c r="AN55" s="50"/>
      <c r="AO55" s="50"/>
      <c r="AP55" s="50"/>
      <c r="AQ55" s="49"/>
      <c r="AR55" s="27"/>
    </row>
    <row r="56" spans="3:44">
      <c r="C56" s="83">
        <f t="shared" si="0"/>
        <v>0</v>
      </c>
      <c r="D56" s="50"/>
      <c r="E56" s="50"/>
      <c r="F56" s="49"/>
      <c r="G56" s="49"/>
      <c r="H56" s="74"/>
      <c r="I56" s="75"/>
      <c r="J56" s="49"/>
      <c r="K56" s="51"/>
      <c r="L56" s="49"/>
      <c r="M56" s="49"/>
      <c r="N56" s="49"/>
      <c r="O56" s="50"/>
      <c r="P56" s="50"/>
      <c r="Q56" s="50"/>
      <c r="R56" s="50"/>
      <c r="S56" s="50"/>
      <c r="T56" s="49"/>
      <c r="U56" s="49"/>
      <c r="V56" s="51"/>
      <c r="W56" s="49"/>
      <c r="X56" s="49"/>
      <c r="Y56" s="51"/>
      <c r="Z56" s="49"/>
      <c r="AA56" s="49"/>
      <c r="AB56" s="49"/>
      <c r="AC56" s="51"/>
      <c r="AD56" s="49"/>
      <c r="AE56" s="49"/>
      <c r="AF56" s="51"/>
      <c r="AG56" s="51"/>
      <c r="AH56" s="49"/>
      <c r="AI56" s="49"/>
      <c r="AJ56" s="50"/>
      <c r="AK56" s="50"/>
      <c r="AL56" s="50"/>
      <c r="AM56" s="50"/>
      <c r="AN56" s="50"/>
      <c r="AO56" s="50"/>
      <c r="AP56" s="50"/>
      <c r="AQ56" s="49"/>
      <c r="AR56" s="27"/>
    </row>
    <row r="57" spans="3:44">
      <c r="C57" s="83">
        <f t="shared" si="0"/>
        <v>0</v>
      </c>
      <c r="D57" s="50"/>
      <c r="E57" s="50"/>
      <c r="F57" s="49"/>
      <c r="G57" s="49"/>
      <c r="H57" s="74"/>
      <c r="I57" s="75"/>
      <c r="J57" s="49"/>
      <c r="K57" s="51"/>
      <c r="L57" s="49"/>
      <c r="M57" s="49"/>
      <c r="N57" s="49"/>
      <c r="O57" s="50"/>
      <c r="P57" s="50"/>
      <c r="Q57" s="50"/>
      <c r="R57" s="50"/>
      <c r="S57" s="50"/>
      <c r="T57" s="49"/>
      <c r="U57" s="49"/>
      <c r="V57" s="51"/>
      <c r="W57" s="49"/>
      <c r="X57" s="49"/>
      <c r="Y57" s="51"/>
      <c r="Z57" s="49"/>
      <c r="AA57" s="49"/>
      <c r="AB57" s="49"/>
      <c r="AC57" s="51"/>
      <c r="AD57" s="49"/>
      <c r="AE57" s="49"/>
      <c r="AF57" s="51"/>
      <c r="AG57" s="51"/>
      <c r="AH57" s="49"/>
      <c r="AI57" s="49"/>
      <c r="AJ57" s="50"/>
      <c r="AK57" s="50"/>
      <c r="AL57" s="50"/>
      <c r="AM57" s="50"/>
      <c r="AN57" s="50"/>
      <c r="AO57" s="50"/>
      <c r="AP57" s="50"/>
      <c r="AQ57" s="49"/>
      <c r="AR57" s="27"/>
    </row>
    <row r="58" spans="3:44">
      <c r="C58" s="83">
        <f t="shared" si="0"/>
        <v>0</v>
      </c>
      <c r="D58" s="50"/>
      <c r="E58" s="50"/>
      <c r="F58" s="49"/>
      <c r="G58" s="49"/>
      <c r="H58" s="74"/>
      <c r="I58" s="75"/>
      <c r="J58" s="49"/>
      <c r="K58" s="51"/>
      <c r="L58" s="49"/>
      <c r="M58" s="49"/>
      <c r="N58" s="49"/>
      <c r="O58" s="50"/>
      <c r="P58" s="50"/>
      <c r="Q58" s="50"/>
      <c r="R58" s="50"/>
      <c r="S58" s="50"/>
      <c r="T58" s="49"/>
      <c r="U58" s="49"/>
      <c r="V58" s="51"/>
      <c r="W58" s="49"/>
      <c r="X58" s="49"/>
      <c r="Y58" s="51"/>
      <c r="Z58" s="49"/>
      <c r="AA58" s="49"/>
      <c r="AB58" s="49"/>
      <c r="AC58" s="51"/>
      <c r="AD58" s="49"/>
      <c r="AE58" s="49"/>
      <c r="AF58" s="51"/>
      <c r="AG58" s="51"/>
      <c r="AH58" s="49"/>
      <c r="AI58" s="49"/>
      <c r="AJ58" s="50"/>
      <c r="AK58" s="50"/>
      <c r="AL58" s="50"/>
      <c r="AM58" s="50"/>
      <c r="AN58" s="50"/>
      <c r="AO58" s="50"/>
      <c r="AP58" s="50"/>
      <c r="AQ58" s="49"/>
      <c r="AR58" s="27"/>
    </row>
    <row r="59" spans="3:44">
      <c r="C59" s="83">
        <f t="shared" si="0"/>
        <v>0</v>
      </c>
      <c r="D59" s="50"/>
      <c r="E59" s="50"/>
      <c r="F59" s="49"/>
      <c r="G59" s="49"/>
      <c r="H59" s="74"/>
      <c r="I59" s="75"/>
      <c r="J59" s="49"/>
      <c r="K59" s="51"/>
      <c r="L59" s="49"/>
      <c r="M59" s="49"/>
      <c r="N59" s="49"/>
      <c r="O59" s="50"/>
      <c r="P59" s="50"/>
      <c r="Q59" s="50"/>
      <c r="R59" s="50"/>
      <c r="S59" s="50"/>
      <c r="T59" s="49"/>
      <c r="U59" s="49"/>
      <c r="V59" s="51"/>
      <c r="W59" s="49"/>
      <c r="X59" s="49"/>
      <c r="Y59" s="51"/>
      <c r="Z59" s="49"/>
      <c r="AA59" s="49"/>
      <c r="AB59" s="49"/>
      <c r="AC59" s="51"/>
      <c r="AD59" s="49"/>
      <c r="AE59" s="49"/>
      <c r="AF59" s="51"/>
      <c r="AG59" s="51"/>
      <c r="AH59" s="49"/>
      <c r="AI59" s="49"/>
      <c r="AJ59" s="50"/>
      <c r="AK59" s="50"/>
      <c r="AL59" s="50"/>
      <c r="AM59" s="50"/>
      <c r="AN59" s="50"/>
      <c r="AO59" s="50"/>
      <c r="AP59" s="50"/>
      <c r="AQ59" s="49"/>
      <c r="AR59" s="27"/>
    </row>
    <row r="60" spans="3:44">
      <c r="C60" s="83">
        <f t="shared" si="0"/>
        <v>0</v>
      </c>
      <c r="D60" s="50"/>
      <c r="E60" s="50"/>
      <c r="F60" s="49"/>
      <c r="G60" s="49"/>
      <c r="H60" s="74"/>
      <c r="I60" s="75"/>
      <c r="J60" s="49"/>
      <c r="K60" s="51"/>
      <c r="L60" s="49"/>
      <c r="M60" s="49"/>
      <c r="N60" s="49"/>
      <c r="O60" s="50"/>
      <c r="P60" s="50"/>
      <c r="Q60" s="50"/>
      <c r="R60" s="50"/>
      <c r="S60" s="50"/>
      <c r="T60" s="49"/>
      <c r="U60" s="49"/>
      <c r="V60" s="51"/>
      <c r="W60" s="49"/>
      <c r="X60" s="49"/>
      <c r="Y60" s="51"/>
      <c r="Z60" s="49"/>
      <c r="AA60" s="49"/>
      <c r="AB60" s="49"/>
      <c r="AC60" s="51"/>
      <c r="AD60" s="49"/>
      <c r="AE60" s="49"/>
      <c r="AF60" s="51"/>
      <c r="AG60" s="51"/>
      <c r="AH60" s="49"/>
      <c r="AI60" s="49"/>
      <c r="AJ60" s="50"/>
      <c r="AK60" s="50"/>
      <c r="AL60" s="50"/>
      <c r="AM60" s="50"/>
      <c r="AN60" s="50"/>
      <c r="AO60" s="50"/>
      <c r="AP60" s="50"/>
      <c r="AQ60" s="49"/>
      <c r="AR60" s="27"/>
    </row>
    <row r="61" spans="3:44">
      <c r="C61" s="83">
        <f t="shared" si="0"/>
        <v>0</v>
      </c>
      <c r="D61" s="50"/>
      <c r="E61" s="50"/>
      <c r="F61" s="49"/>
      <c r="G61" s="49"/>
      <c r="H61" s="74"/>
      <c r="I61" s="75"/>
      <c r="J61" s="49"/>
      <c r="K61" s="51"/>
      <c r="L61" s="49"/>
      <c r="M61" s="49"/>
      <c r="N61" s="49"/>
      <c r="O61" s="50"/>
      <c r="P61" s="50"/>
      <c r="Q61" s="50"/>
      <c r="R61" s="50"/>
      <c r="S61" s="50"/>
      <c r="T61" s="49"/>
      <c r="U61" s="49"/>
      <c r="V61" s="51"/>
      <c r="W61" s="49"/>
      <c r="X61" s="49"/>
      <c r="Y61" s="51"/>
      <c r="Z61" s="49"/>
      <c r="AA61" s="49"/>
      <c r="AB61" s="49"/>
      <c r="AC61" s="51"/>
      <c r="AD61" s="49"/>
      <c r="AE61" s="49"/>
      <c r="AF61" s="51"/>
      <c r="AG61" s="51"/>
      <c r="AH61" s="49"/>
      <c r="AI61" s="49"/>
      <c r="AJ61" s="50"/>
      <c r="AK61" s="50"/>
      <c r="AL61" s="50"/>
      <c r="AM61" s="50"/>
      <c r="AN61" s="50"/>
      <c r="AO61" s="50"/>
      <c r="AP61" s="50"/>
      <c r="AQ61" s="49"/>
      <c r="AR61" s="27"/>
    </row>
    <row r="62" spans="3:44">
      <c r="C62" s="83">
        <f t="shared" si="0"/>
        <v>0</v>
      </c>
      <c r="D62" s="50"/>
      <c r="E62" s="50"/>
      <c r="F62" s="49"/>
      <c r="G62" s="49"/>
      <c r="H62" s="74"/>
      <c r="I62" s="75"/>
      <c r="J62" s="49"/>
      <c r="K62" s="51"/>
      <c r="L62" s="49"/>
      <c r="M62" s="49"/>
      <c r="N62" s="49"/>
      <c r="O62" s="50"/>
      <c r="P62" s="50"/>
      <c r="Q62" s="50"/>
      <c r="R62" s="50"/>
      <c r="S62" s="50"/>
      <c r="T62" s="49"/>
      <c r="U62" s="49"/>
      <c r="V62" s="51"/>
      <c r="W62" s="49"/>
      <c r="X62" s="49"/>
      <c r="Y62" s="51"/>
      <c r="Z62" s="49"/>
      <c r="AA62" s="49"/>
      <c r="AB62" s="49"/>
      <c r="AC62" s="51"/>
      <c r="AD62" s="49"/>
      <c r="AE62" s="49"/>
      <c r="AF62" s="51"/>
      <c r="AG62" s="51"/>
      <c r="AH62" s="49"/>
      <c r="AI62" s="49"/>
      <c r="AJ62" s="50"/>
      <c r="AK62" s="50"/>
      <c r="AL62" s="50"/>
      <c r="AM62" s="50"/>
      <c r="AN62" s="50"/>
      <c r="AO62" s="50"/>
      <c r="AP62" s="50"/>
      <c r="AQ62" s="49"/>
      <c r="AR62" s="27"/>
    </row>
    <row r="63" spans="3:44">
      <c r="C63" s="83">
        <f t="shared" si="0"/>
        <v>0</v>
      </c>
      <c r="D63" s="50"/>
      <c r="E63" s="50"/>
      <c r="F63" s="49"/>
      <c r="G63" s="49"/>
      <c r="H63" s="74"/>
      <c r="I63" s="75"/>
      <c r="J63" s="49"/>
      <c r="K63" s="51"/>
      <c r="L63" s="49"/>
      <c r="M63" s="49"/>
      <c r="N63" s="49"/>
      <c r="O63" s="50"/>
      <c r="P63" s="50"/>
      <c r="Q63" s="50"/>
      <c r="R63" s="50"/>
      <c r="S63" s="50"/>
      <c r="T63" s="49"/>
      <c r="U63" s="49"/>
      <c r="V63" s="51"/>
      <c r="W63" s="49"/>
      <c r="X63" s="49"/>
      <c r="Y63" s="51"/>
      <c r="Z63" s="49"/>
      <c r="AA63" s="49"/>
      <c r="AB63" s="49"/>
      <c r="AC63" s="51"/>
      <c r="AD63" s="49"/>
      <c r="AE63" s="49"/>
      <c r="AF63" s="51"/>
      <c r="AG63" s="51"/>
      <c r="AH63" s="49"/>
      <c r="AI63" s="49"/>
      <c r="AJ63" s="50"/>
      <c r="AK63" s="50"/>
      <c r="AL63" s="50"/>
      <c r="AM63" s="50"/>
      <c r="AN63" s="50"/>
      <c r="AO63" s="50"/>
      <c r="AP63" s="50"/>
      <c r="AQ63" s="49"/>
      <c r="AR63" s="27"/>
    </row>
    <row r="64" spans="3:44">
      <c r="C64" s="83">
        <f t="shared" si="0"/>
        <v>0</v>
      </c>
      <c r="D64" s="50"/>
      <c r="E64" s="50"/>
      <c r="F64" s="49"/>
      <c r="G64" s="49"/>
      <c r="H64" s="74"/>
      <c r="I64" s="75"/>
      <c r="J64" s="49"/>
      <c r="K64" s="51"/>
      <c r="L64" s="49"/>
      <c r="M64" s="49"/>
      <c r="N64" s="49"/>
      <c r="O64" s="50"/>
      <c r="P64" s="50"/>
      <c r="Q64" s="50"/>
      <c r="R64" s="50"/>
      <c r="S64" s="50"/>
      <c r="T64" s="49"/>
      <c r="U64" s="49"/>
      <c r="V64" s="51"/>
      <c r="W64" s="49"/>
      <c r="X64" s="49"/>
      <c r="Y64" s="51"/>
      <c r="Z64" s="49"/>
      <c r="AA64" s="49"/>
      <c r="AB64" s="49"/>
      <c r="AC64" s="51"/>
      <c r="AD64" s="49"/>
      <c r="AE64" s="49"/>
      <c r="AF64" s="51"/>
      <c r="AG64" s="51"/>
      <c r="AH64" s="49"/>
      <c r="AI64" s="49"/>
      <c r="AJ64" s="50"/>
      <c r="AK64" s="50"/>
      <c r="AL64" s="50"/>
      <c r="AM64" s="50"/>
      <c r="AN64" s="50"/>
      <c r="AO64" s="50"/>
      <c r="AP64" s="50"/>
      <c r="AQ64" s="49"/>
      <c r="AR64" s="27"/>
    </row>
    <row r="65" spans="3:44">
      <c r="C65" s="83">
        <f t="shared" si="0"/>
        <v>0</v>
      </c>
      <c r="D65" s="50"/>
      <c r="E65" s="50"/>
      <c r="F65" s="49"/>
      <c r="G65" s="49"/>
      <c r="H65" s="74"/>
      <c r="I65" s="75"/>
      <c r="J65" s="49"/>
      <c r="K65" s="51"/>
      <c r="L65" s="49"/>
      <c r="M65" s="49"/>
      <c r="N65" s="49"/>
      <c r="O65" s="50"/>
      <c r="P65" s="50"/>
      <c r="Q65" s="50"/>
      <c r="R65" s="50"/>
      <c r="S65" s="50"/>
      <c r="T65" s="49"/>
      <c r="U65" s="49"/>
      <c r="V65" s="51"/>
      <c r="W65" s="49"/>
      <c r="X65" s="49"/>
      <c r="Y65" s="51"/>
      <c r="Z65" s="49"/>
      <c r="AA65" s="49"/>
      <c r="AB65" s="49"/>
      <c r="AC65" s="51"/>
      <c r="AD65" s="49"/>
      <c r="AE65" s="49"/>
      <c r="AF65" s="51"/>
      <c r="AG65" s="51"/>
      <c r="AH65" s="49"/>
      <c r="AI65" s="49"/>
      <c r="AJ65" s="50"/>
      <c r="AK65" s="50"/>
      <c r="AL65" s="50"/>
      <c r="AM65" s="50"/>
      <c r="AN65" s="50"/>
      <c r="AO65" s="50"/>
      <c r="AP65" s="50"/>
      <c r="AQ65" s="49"/>
      <c r="AR65" s="27"/>
    </row>
    <row r="66" spans="3:44">
      <c r="C66" s="83">
        <f t="shared" si="0"/>
        <v>0</v>
      </c>
      <c r="D66" s="50"/>
      <c r="E66" s="50"/>
      <c r="F66" s="49"/>
      <c r="G66" s="49"/>
      <c r="H66" s="74"/>
      <c r="I66" s="75"/>
      <c r="J66" s="49"/>
      <c r="K66" s="51"/>
      <c r="L66" s="49"/>
      <c r="M66" s="49"/>
      <c r="N66" s="49"/>
      <c r="O66" s="50"/>
      <c r="P66" s="50"/>
      <c r="Q66" s="50"/>
      <c r="R66" s="50"/>
      <c r="S66" s="50"/>
      <c r="T66" s="49"/>
      <c r="U66" s="49"/>
      <c r="V66" s="51"/>
      <c r="W66" s="49"/>
      <c r="X66" s="49"/>
      <c r="Y66" s="51"/>
      <c r="Z66" s="49"/>
      <c r="AA66" s="49"/>
      <c r="AB66" s="49"/>
      <c r="AC66" s="51"/>
      <c r="AD66" s="49"/>
      <c r="AE66" s="49"/>
      <c r="AF66" s="51"/>
      <c r="AG66" s="51"/>
      <c r="AH66" s="49"/>
      <c r="AI66" s="49"/>
      <c r="AJ66" s="50"/>
      <c r="AK66" s="50"/>
      <c r="AL66" s="50"/>
      <c r="AM66" s="50"/>
      <c r="AN66" s="50"/>
      <c r="AO66" s="50"/>
      <c r="AP66" s="50"/>
      <c r="AQ66" s="49"/>
      <c r="AR66" s="27"/>
    </row>
    <row r="67" spans="3:44">
      <c r="C67" s="83">
        <f t="shared" si="0"/>
        <v>0</v>
      </c>
      <c r="D67" s="50"/>
      <c r="E67" s="50"/>
      <c r="F67" s="49"/>
      <c r="G67" s="49"/>
      <c r="H67" s="74"/>
      <c r="I67" s="75"/>
      <c r="J67" s="49"/>
      <c r="K67" s="51"/>
      <c r="L67" s="49"/>
      <c r="M67" s="49"/>
      <c r="N67" s="49"/>
      <c r="O67" s="50"/>
      <c r="P67" s="50"/>
      <c r="Q67" s="50"/>
      <c r="R67" s="50"/>
      <c r="S67" s="50"/>
      <c r="T67" s="49"/>
      <c r="U67" s="49"/>
      <c r="V67" s="51"/>
      <c r="W67" s="49"/>
      <c r="X67" s="49"/>
      <c r="Y67" s="51"/>
      <c r="Z67" s="49"/>
      <c r="AA67" s="49"/>
      <c r="AB67" s="49"/>
      <c r="AC67" s="51"/>
      <c r="AD67" s="49"/>
      <c r="AE67" s="49"/>
      <c r="AF67" s="51"/>
      <c r="AG67" s="51"/>
      <c r="AH67" s="49"/>
      <c r="AI67" s="49"/>
      <c r="AJ67" s="50"/>
      <c r="AK67" s="50"/>
      <c r="AL67" s="50"/>
      <c r="AM67" s="50"/>
      <c r="AN67" s="50"/>
      <c r="AO67" s="50"/>
      <c r="AP67" s="50"/>
      <c r="AQ67" s="49"/>
      <c r="AR67" s="27"/>
    </row>
    <row r="68" spans="3:44">
      <c r="C68" s="83">
        <f t="shared" si="0"/>
        <v>0</v>
      </c>
      <c r="D68" s="50"/>
      <c r="E68" s="50"/>
      <c r="F68" s="49"/>
      <c r="G68" s="49"/>
      <c r="H68" s="74"/>
      <c r="I68" s="75"/>
      <c r="J68" s="49"/>
      <c r="K68" s="51"/>
      <c r="L68" s="49"/>
      <c r="M68" s="49"/>
      <c r="N68" s="49"/>
      <c r="O68" s="50"/>
      <c r="P68" s="50"/>
      <c r="Q68" s="50"/>
      <c r="R68" s="50"/>
      <c r="S68" s="50"/>
      <c r="T68" s="49"/>
      <c r="U68" s="49"/>
      <c r="V68" s="51"/>
      <c r="W68" s="49"/>
      <c r="X68" s="49"/>
      <c r="Y68" s="51"/>
      <c r="Z68" s="49"/>
      <c r="AA68" s="49"/>
      <c r="AB68" s="49"/>
      <c r="AC68" s="51"/>
      <c r="AD68" s="49"/>
      <c r="AE68" s="49"/>
      <c r="AF68" s="51"/>
      <c r="AG68" s="51"/>
      <c r="AH68" s="49"/>
      <c r="AI68" s="49"/>
      <c r="AJ68" s="50"/>
      <c r="AK68" s="50"/>
      <c r="AL68" s="50"/>
      <c r="AM68" s="50"/>
      <c r="AN68" s="50"/>
      <c r="AO68" s="50"/>
      <c r="AP68" s="50"/>
      <c r="AQ68" s="49"/>
      <c r="AR68" s="27"/>
    </row>
    <row r="69" spans="3:44">
      <c r="C69" s="83">
        <f t="shared" si="0"/>
        <v>0</v>
      </c>
      <c r="D69" s="50"/>
      <c r="E69" s="50"/>
      <c r="F69" s="49"/>
      <c r="G69" s="49"/>
      <c r="H69" s="74"/>
      <c r="I69" s="75"/>
      <c r="J69" s="49"/>
      <c r="K69" s="51"/>
      <c r="L69" s="49"/>
      <c r="M69" s="49"/>
      <c r="N69" s="49"/>
      <c r="O69" s="50"/>
      <c r="P69" s="50"/>
      <c r="Q69" s="50"/>
      <c r="R69" s="50"/>
      <c r="S69" s="50"/>
      <c r="T69" s="49"/>
      <c r="U69" s="49"/>
      <c r="V69" s="51"/>
      <c r="W69" s="49"/>
      <c r="X69" s="49"/>
      <c r="Y69" s="51"/>
      <c r="Z69" s="49"/>
      <c r="AA69" s="49"/>
      <c r="AB69" s="49"/>
      <c r="AC69" s="51"/>
      <c r="AD69" s="49"/>
      <c r="AE69" s="49"/>
      <c r="AF69" s="51"/>
      <c r="AG69" s="51"/>
      <c r="AH69" s="49"/>
      <c r="AI69" s="49"/>
      <c r="AJ69" s="50"/>
      <c r="AK69" s="50"/>
      <c r="AL69" s="50"/>
      <c r="AM69" s="50"/>
      <c r="AN69" s="50"/>
      <c r="AO69" s="50"/>
      <c r="AP69" s="50"/>
      <c r="AQ69" s="49"/>
      <c r="AR69" s="27"/>
    </row>
    <row r="70" spans="3:44">
      <c r="C70" s="83">
        <f t="shared" si="0"/>
        <v>0</v>
      </c>
      <c r="D70" s="50"/>
      <c r="E70" s="50"/>
      <c r="F70" s="49"/>
      <c r="G70" s="49"/>
      <c r="H70" s="74"/>
      <c r="I70" s="75"/>
      <c r="J70" s="49"/>
      <c r="K70" s="51"/>
      <c r="L70" s="49"/>
      <c r="M70" s="49"/>
      <c r="N70" s="49"/>
      <c r="O70" s="50"/>
      <c r="P70" s="50"/>
      <c r="Q70" s="50"/>
      <c r="R70" s="50"/>
      <c r="S70" s="50"/>
      <c r="T70" s="49"/>
      <c r="U70" s="49"/>
      <c r="V70" s="51"/>
      <c r="W70" s="49"/>
      <c r="X70" s="49"/>
      <c r="Y70" s="51"/>
      <c r="Z70" s="49"/>
      <c r="AA70" s="49"/>
      <c r="AB70" s="49"/>
      <c r="AC70" s="51"/>
      <c r="AD70" s="49"/>
      <c r="AE70" s="49"/>
      <c r="AF70" s="51"/>
      <c r="AG70" s="51"/>
      <c r="AH70" s="49"/>
      <c r="AI70" s="49"/>
      <c r="AJ70" s="50"/>
      <c r="AK70" s="50"/>
      <c r="AL70" s="50"/>
      <c r="AM70" s="50"/>
      <c r="AN70" s="50"/>
      <c r="AO70" s="50"/>
      <c r="AP70" s="50"/>
      <c r="AQ70" s="49"/>
      <c r="AR70" s="27"/>
    </row>
    <row r="71" spans="3:44">
      <c r="C71" s="83">
        <f t="shared" si="0"/>
        <v>0</v>
      </c>
      <c r="D71" s="50"/>
      <c r="E71" s="50"/>
      <c r="F71" s="49"/>
      <c r="G71" s="49"/>
      <c r="H71" s="74"/>
      <c r="I71" s="75"/>
      <c r="J71" s="49"/>
      <c r="K71" s="51"/>
      <c r="L71" s="49"/>
      <c r="M71" s="49"/>
      <c r="N71" s="49"/>
      <c r="O71" s="50"/>
      <c r="P71" s="50"/>
      <c r="Q71" s="50"/>
      <c r="R71" s="50"/>
      <c r="S71" s="50"/>
      <c r="T71" s="49"/>
      <c r="U71" s="49"/>
      <c r="V71" s="51"/>
      <c r="W71" s="49"/>
      <c r="X71" s="49"/>
      <c r="Y71" s="51"/>
      <c r="Z71" s="49"/>
      <c r="AA71" s="49"/>
      <c r="AB71" s="49"/>
      <c r="AC71" s="51"/>
      <c r="AD71" s="49"/>
      <c r="AE71" s="49"/>
      <c r="AF71" s="51"/>
      <c r="AG71" s="51"/>
      <c r="AH71" s="49"/>
      <c r="AI71" s="49"/>
      <c r="AJ71" s="50"/>
      <c r="AK71" s="50"/>
      <c r="AL71" s="50"/>
      <c r="AM71" s="50"/>
      <c r="AN71" s="50"/>
      <c r="AO71" s="50"/>
      <c r="AP71" s="50"/>
      <c r="AQ71" s="49"/>
      <c r="AR71" s="27"/>
    </row>
    <row r="72" spans="3:44">
      <c r="C72" s="83">
        <f t="shared" si="0"/>
        <v>0</v>
      </c>
      <c r="D72" s="50"/>
      <c r="E72" s="50"/>
      <c r="F72" s="49"/>
      <c r="G72" s="49"/>
      <c r="H72" s="74"/>
      <c r="I72" s="75"/>
      <c r="J72" s="49"/>
      <c r="K72" s="51"/>
      <c r="L72" s="49"/>
      <c r="M72" s="49"/>
      <c r="N72" s="49"/>
      <c r="O72" s="50"/>
      <c r="P72" s="50"/>
      <c r="Q72" s="50"/>
      <c r="R72" s="50"/>
      <c r="S72" s="50"/>
      <c r="T72" s="49"/>
      <c r="U72" s="49"/>
      <c r="V72" s="51"/>
      <c r="W72" s="49"/>
      <c r="X72" s="49"/>
      <c r="Y72" s="51"/>
      <c r="Z72" s="49"/>
      <c r="AA72" s="49"/>
      <c r="AB72" s="49"/>
      <c r="AC72" s="51"/>
      <c r="AD72" s="49"/>
      <c r="AE72" s="49"/>
      <c r="AF72" s="51"/>
      <c r="AG72" s="51"/>
      <c r="AH72" s="49"/>
      <c r="AI72" s="49"/>
      <c r="AJ72" s="50"/>
      <c r="AK72" s="50"/>
      <c r="AL72" s="50"/>
      <c r="AM72" s="50"/>
      <c r="AN72" s="50"/>
      <c r="AO72" s="50"/>
      <c r="AP72" s="50"/>
      <c r="AQ72" s="49"/>
      <c r="AR72" s="27"/>
    </row>
    <row r="73" spans="3:44">
      <c r="C73" s="83">
        <f t="shared" si="0"/>
        <v>0</v>
      </c>
      <c r="D73" s="50"/>
      <c r="E73" s="50"/>
      <c r="F73" s="49"/>
      <c r="G73" s="49"/>
      <c r="H73" s="74"/>
      <c r="I73" s="75"/>
      <c r="J73" s="49"/>
      <c r="K73" s="51"/>
      <c r="L73" s="49"/>
      <c r="M73" s="49"/>
      <c r="N73" s="49"/>
      <c r="O73" s="50"/>
      <c r="P73" s="50"/>
      <c r="Q73" s="50"/>
      <c r="R73" s="50"/>
      <c r="S73" s="50"/>
      <c r="T73" s="49"/>
      <c r="U73" s="49"/>
      <c r="V73" s="51"/>
      <c r="W73" s="49"/>
      <c r="X73" s="49"/>
      <c r="Y73" s="51"/>
      <c r="Z73" s="49"/>
      <c r="AA73" s="49"/>
      <c r="AB73" s="49"/>
      <c r="AC73" s="51"/>
      <c r="AD73" s="49"/>
      <c r="AE73" s="49"/>
      <c r="AF73" s="51"/>
      <c r="AG73" s="51"/>
      <c r="AH73" s="49"/>
      <c r="AI73" s="49"/>
      <c r="AJ73" s="50"/>
      <c r="AK73" s="50"/>
      <c r="AL73" s="50"/>
      <c r="AM73" s="50"/>
      <c r="AN73" s="50"/>
      <c r="AO73" s="50"/>
      <c r="AP73" s="50"/>
      <c r="AQ73" s="49"/>
      <c r="AR73" s="27"/>
    </row>
    <row r="74" spans="3:44">
      <c r="C74" s="83">
        <f t="shared" si="0"/>
        <v>0</v>
      </c>
      <c r="D74" s="50"/>
      <c r="E74" s="50"/>
      <c r="F74" s="49"/>
      <c r="G74" s="49"/>
      <c r="H74" s="74"/>
      <c r="I74" s="75"/>
      <c r="J74" s="49"/>
      <c r="K74" s="51"/>
      <c r="L74" s="49"/>
      <c r="M74" s="49"/>
      <c r="N74" s="49"/>
      <c r="O74" s="50"/>
      <c r="P74" s="50"/>
      <c r="Q74" s="50"/>
      <c r="R74" s="50"/>
      <c r="S74" s="50"/>
      <c r="T74" s="49"/>
      <c r="U74" s="49"/>
      <c r="V74" s="51"/>
      <c r="W74" s="49"/>
      <c r="X74" s="49"/>
      <c r="Y74" s="51"/>
      <c r="Z74" s="49"/>
      <c r="AA74" s="49"/>
      <c r="AB74" s="49"/>
      <c r="AC74" s="51"/>
      <c r="AD74" s="49"/>
      <c r="AE74" s="49"/>
      <c r="AF74" s="51"/>
      <c r="AG74" s="51"/>
      <c r="AH74" s="49"/>
      <c r="AI74" s="49"/>
      <c r="AJ74" s="50"/>
      <c r="AK74" s="50"/>
      <c r="AL74" s="50"/>
      <c r="AM74" s="50"/>
      <c r="AN74" s="50"/>
      <c r="AO74" s="50"/>
      <c r="AP74" s="50"/>
      <c r="AQ74" s="49"/>
      <c r="AR74" s="27"/>
    </row>
    <row r="75" spans="3:44">
      <c r="C75" s="83">
        <f t="shared" si="0"/>
        <v>0</v>
      </c>
      <c r="D75" s="50"/>
      <c r="E75" s="50"/>
      <c r="F75" s="49"/>
      <c r="G75" s="49"/>
      <c r="H75" s="74"/>
      <c r="I75" s="75"/>
      <c r="J75" s="49"/>
      <c r="K75" s="51"/>
      <c r="L75" s="49"/>
      <c r="M75" s="49"/>
      <c r="N75" s="49"/>
      <c r="O75" s="50"/>
      <c r="P75" s="50"/>
      <c r="Q75" s="50"/>
      <c r="R75" s="50"/>
      <c r="S75" s="50"/>
      <c r="T75" s="49"/>
      <c r="U75" s="49"/>
      <c r="V75" s="51"/>
      <c r="W75" s="49"/>
      <c r="X75" s="49"/>
      <c r="Y75" s="51"/>
      <c r="Z75" s="49"/>
      <c r="AA75" s="49"/>
      <c r="AB75" s="49"/>
      <c r="AC75" s="51"/>
      <c r="AD75" s="49"/>
      <c r="AE75" s="49"/>
      <c r="AF75" s="51"/>
      <c r="AG75" s="51"/>
      <c r="AH75" s="49"/>
      <c r="AI75" s="49"/>
      <c r="AJ75" s="50"/>
      <c r="AK75" s="50"/>
      <c r="AL75" s="50"/>
      <c r="AM75" s="50"/>
      <c r="AN75" s="50"/>
      <c r="AO75" s="50"/>
      <c r="AP75" s="50"/>
      <c r="AQ75" s="49"/>
      <c r="AR75" s="27"/>
    </row>
    <row r="76" spans="3:44">
      <c r="C76" s="83">
        <f t="shared" si="0"/>
        <v>0</v>
      </c>
      <c r="D76" s="50"/>
      <c r="E76" s="50"/>
      <c r="F76" s="49"/>
      <c r="G76" s="49"/>
      <c r="H76" s="74"/>
      <c r="I76" s="75"/>
      <c r="J76" s="49"/>
      <c r="K76" s="51"/>
      <c r="L76" s="49"/>
      <c r="M76" s="49"/>
      <c r="N76" s="49"/>
      <c r="O76" s="50"/>
      <c r="P76" s="50"/>
      <c r="Q76" s="50"/>
      <c r="R76" s="50"/>
      <c r="S76" s="50"/>
      <c r="T76" s="49"/>
      <c r="U76" s="49"/>
      <c r="V76" s="51"/>
      <c r="W76" s="49"/>
      <c r="X76" s="49"/>
      <c r="Y76" s="51"/>
      <c r="Z76" s="49"/>
      <c r="AA76" s="49"/>
      <c r="AB76" s="49"/>
      <c r="AC76" s="51"/>
      <c r="AD76" s="49"/>
      <c r="AE76" s="49"/>
      <c r="AF76" s="51"/>
      <c r="AG76" s="51"/>
      <c r="AH76" s="49"/>
      <c r="AI76" s="49"/>
      <c r="AJ76" s="50"/>
      <c r="AK76" s="50"/>
      <c r="AL76" s="50"/>
      <c r="AM76" s="50"/>
      <c r="AN76" s="50"/>
      <c r="AO76" s="50"/>
      <c r="AP76" s="50"/>
      <c r="AQ76" s="49"/>
      <c r="AR76" s="27"/>
    </row>
    <row r="77" spans="3:44">
      <c r="C77" s="83">
        <f t="shared" ref="C77:C140" si="1">SUM(D77:AR77)</f>
        <v>0</v>
      </c>
      <c r="D77" s="50"/>
      <c r="E77" s="50"/>
      <c r="F77" s="49"/>
      <c r="G77" s="49"/>
      <c r="H77" s="74"/>
      <c r="I77" s="75"/>
      <c r="J77" s="49"/>
      <c r="K77" s="51"/>
      <c r="L77" s="49"/>
      <c r="M77" s="49"/>
      <c r="N77" s="49"/>
      <c r="O77" s="50"/>
      <c r="P77" s="50"/>
      <c r="Q77" s="50"/>
      <c r="R77" s="50"/>
      <c r="S77" s="50"/>
      <c r="T77" s="49"/>
      <c r="U77" s="49"/>
      <c r="V77" s="51"/>
      <c r="W77" s="49"/>
      <c r="X77" s="49"/>
      <c r="Y77" s="51"/>
      <c r="Z77" s="49"/>
      <c r="AA77" s="49"/>
      <c r="AB77" s="49"/>
      <c r="AC77" s="51"/>
      <c r="AD77" s="49"/>
      <c r="AE77" s="49"/>
      <c r="AF77" s="51"/>
      <c r="AG77" s="51"/>
      <c r="AH77" s="49"/>
      <c r="AI77" s="49"/>
      <c r="AJ77" s="50"/>
      <c r="AK77" s="50"/>
      <c r="AL77" s="50"/>
      <c r="AM77" s="50"/>
      <c r="AN77" s="50"/>
      <c r="AO77" s="50"/>
      <c r="AP77" s="50"/>
      <c r="AQ77" s="49"/>
      <c r="AR77" s="27"/>
    </row>
    <row r="78" spans="3:44">
      <c r="C78" s="83">
        <f t="shared" si="1"/>
        <v>0</v>
      </c>
      <c r="D78" s="50"/>
      <c r="E78" s="50"/>
      <c r="F78" s="49"/>
      <c r="G78" s="49"/>
      <c r="H78" s="74"/>
      <c r="I78" s="75"/>
      <c r="J78" s="49"/>
      <c r="K78" s="51"/>
      <c r="L78" s="49"/>
      <c r="M78" s="49"/>
      <c r="N78" s="49"/>
      <c r="O78" s="50"/>
      <c r="P78" s="50"/>
      <c r="Q78" s="50"/>
      <c r="R78" s="50"/>
      <c r="S78" s="50"/>
      <c r="T78" s="49"/>
      <c r="U78" s="49"/>
      <c r="V78" s="51"/>
      <c r="W78" s="49"/>
      <c r="X78" s="49"/>
      <c r="Y78" s="51"/>
      <c r="Z78" s="49"/>
      <c r="AA78" s="49"/>
      <c r="AB78" s="49"/>
      <c r="AC78" s="51"/>
      <c r="AD78" s="49"/>
      <c r="AE78" s="49"/>
      <c r="AF78" s="51"/>
      <c r="AG78" s="51"/>
      <c r="AH78" s="49"/>
      <c r="AI78" s="49"/>
      <c r="AJ78" s="50"/>
      <c r="AK78" s="50"/>
      <c r="AL78" s="50"/>
      <c r="AM78" s="50"/>
      <c r="AN78" s="50"/>
      <c r="AO78" s="50"/>
      <c r="AP78" s="50"/>
      <c r="AQ78" s="49"/>
      <c r="AR78" s="27"/>
    </row>
    <row r="79" spans="3:44">
      <c r="C79" s="83">
        <f t="shared" si="1"/>
        <v>0</v>
      </c>
      <c r="D79" s="50"/>
      <c r="E79" s="50"/>
      <c r="F79" s="49"/>
      <c r="G79" s="49"/>
      <c r="H79" s="74"/>
      <c r="I79" s="75"/>
      <c r="J79" s="49"/>
      <c r="K79" s="51"/>
      <c r="L79" s="49"/>
      <c r="M79" s="49"/>
      <c r="N79" s="49"/>
      <c r="O79" s="50"/>
      <c r="P79" s="50"/>
      <c r="Q79" s="50"/>
      <c r="R79" s="50"/>
      <c r="S79" s="50"/>
      <c r="T79" s="49"/>
      <c r="U79" s="49"/>
      <c r="V79" s="51"/>
      <c r="W79" s="49"/>
      <c r="X79" s="49"/>
      <c r="Y79" s="51"/>
      <c r="Z79" s="49"/>
      <c r="AA79" s="49"/>
      <c r="AB79" s="49"/>
      <c r="AC79" s="51"/>
      <c r="AD79" s="49"/>
      <c r="AE79" s="49"/>
      <c r="AF79" s="51"/>
      <c r="AG79" s="51"/>
      <c r="AH79" s="49"/>
      <c r="AI79" s="49"/>
      <c r="AJ79" s="50"/>
      <c r="AK79" s="50"/>
      <c r="AL79" s="50"/>
      <c r="AM79" s="50"/>
      <c r="AN79" s="50"/>
      <c r="AO79" s="50"/>
      <c r="AP79" s="50"/>
      <c r="AQ79" s="49"/>
      <c r="AR79" s="27"/>
    </row>
    <row r="80" spans="3:44">
      <c r="C80" s="83">
        <f t="shared" si="1"/>
        <v>0</v>
      </c>
      <c r="D80" s="50"/>
      <c r="E80" s="50"/>
      <c r="F80" s="49"/>
      <c r="G80" s="49"/>
      <c r="H80" s="74"/>
      <c r="I80" s="75"/>
      <c r="J80" s="49"/>
      <c r="K80" s="51"/>
      <c r="L80" s="49"/>
      <c r="M80" s="49"/>
      <c r="N80" s="49"/>
      <c r="O80" s="50"/>
      <c r="P80" s="50"/>
      <c r="Q80" s="50"/>
      <c r="R80" s="50"/>
      <c r="S80" s="50"/>
      <c r="T80" s="49"/>
      <c r="U80" s="49"/>
      <c r="V80" s="51"/>
      <c r="W80" s="49"/>
      <c r="X80" s="49"/>
      <c r="Y80" s="51"/>
      <c r="Z80" s="49"/>
      <c r="AA80" s="49"/>
      <c r="AB80" s="49"/>
      <c r="AC80" s="51"/>
      <c r="AD80" s="49"/>
      <c r="AE80" s="49"/>
      <c r="AF80" s="51"/>
      <c r="AG80" s="51"/>
      <c r="AH80" s="49"/>
      <c r="AI80" s="49"/>
      <c r="AJ80" s="50"/>
      <c r="AK80" s="50"/>
      <c r="AL80" s="50"/>
      <c r="AM80" s="50"/>
      <c r="AN80" s="50"/>
      <c r="AO80" s="50"/>
      <c r="AP80" s="50"/>
      <c r="AQ80" s="49"/>
      <c r="AR80" s="27"/>
    </row>
    <row r="81" spans="3:44">
      <c r="C81" s="83">
        <f t="shared" si="1"/>
        <v>0</v>
      </c>
      <c r="D81" s="50"/>
      <c r="E81" s="50"/>
      <c r="F81" s="49"/>
      <c r="G81" s="49"/>
      <c r="H81" s="74"/>
      <c r="I81" s="75"/>
      <c r="J81" s="49"/>
      <c r="K81" s="51"/>
      <c r="L81" s="49"/>
      <c r="M81" s="49"/>
      <c r="N81" s="49"/>
      <c r="O81" s="50"/>
      <c r="P81" s="50"/>
      <c r="Q81" s="50"/>
      <c r="R81" s="50"/>
      <c r="S81" s="50"/>
      <c r="T81" s="49"/>
      <c r="U81" s="49"/>
      <c r="V81" s="51"/>
      <c r="W81" s="49"/>
      <c r="X81" s="49"/>
      <c r="Y81" s="51"/>
      <c r="Z81" s="49"/>
      <c r="AA81" s="49"/>
      <c r="AB81" s="49"/>
      <c r="AC81" s="51"/>
      <c r="AD81" s="49"/>
      <c r="AE81" s="49"/>
      <c r="AF81" s="51"/>
      <c r="AG81" s="51"/>
      <c r="AH81" s="49"/>
      <c r="AI81" s="49"/>
      <c r="AJ81" s="50"/>
      <c r="AK81" s="50"/>
      <c r="AL81" s="50"/>
      <c r="AM81" s="50"/>
      <c r="AN81" s="50"/>
      <c r="AO81" s="50"/>
      <c r="AP81" s="50"/>
      <c r="AQ81" s="49"/>
      <c r="AR81" s="27"/>
    </row>
    <row r="82" spans="3:44">
      <c r="C82" s="83">
        <f t="shared" si="1"/>
        <v>0</v>
      </c>
      <c r="D82" s="50"/>
      <c r="E82" s="50"/>
      <c r="F82" s="49"/>
      <c r="G82" s="49"/>
      <c r="H82" s="74"/>
      <c r="I82" s="75"/>
      <c r="J82" s="49"/>
      <c r="K82" s="51"/>
      <c r="L82" s="49"/>
      <c r="M82" s="49"/>
      <c r="N82" s="49"/>
      <c r="O82" s="50"/>
      <c r="P82" s="50"/>
      <c r="Q82" s="50"/>
      <c r="R82" s="50"/>
      <c r="S82" s="50"/>
      <c r="T82" s="49"/>
      <c r="U82" s="49"/>
      <c r="V82" s="51"/>
      <c r="W82" s="49"/>
      <c r="X82" s="49"/>
      <c r="Y82" s="51"/>
      <c r="Z82" s="49"/>
      <c r="AA82" s="49"/>
      <c r="AB82" s="49"/>
      <c r="AC82" s="51"/>
      <c r="AD82" s="49"/>
      <c r="AE82" s="49"/>
      <c r="AF82" s="51"/>
      <c r="AG82" s="51"/>
      <c r="AH82" s="49"/>
      <c r="AI82" s="49"/>
      <c r="AJ82" s="50"/>
      <c r="AK82" s="50"/>
      <c r="AL82" s="50"/>
      <c r="AM82" s="50"/>
      <c r="AN82" s="50"/>
      <c r="AO82" s="50"/>
      <c r="AP82" s="50"/>
      <c r="AQ82" s="49"/>
      <c r="AR82" s="27"/>
    </row>
    <row r="83" spans="3:44">
      <c r="C83" s="83">
        <f t="shared" si="1"/>
        <v>0</v>
      </c>
      <c r="D83" s="50"/>
      <c r="E83" s="50"/>
      <c r="F83" s="49"/>
      <c r="G83" s="49"/>
      <c r="H83" s="74"/>
      <c r="I83" s="75"/>
      <c r="J83" s="49"/>
      <c r="K83" s="51"/>
      <c r="L83" s="49"/>
      <c r="M83" s="49"/>
      <c r="N83" s="49"/>
      <c r="O83" s="50"/>
      <c r="P83" s="50"/>
      <c r="Q83" s="50"/>
      <c r="R83" s="50"/>
      <c r="S83" s="50"/>
      <c r="T83" s="49"/>
      <c r="U83" s="49"/>
      <c r="V83" s="51"/>
      <c r="W83" s="49"/>
      <c r="X83" s="49"/>
      <c r="Y83" s="51"/>
      <c r="Z83" s="49"/>
      <c r="AA83" s="49"/>
      <c r="AB83" s="49"/>
      <c r="AC83" s="51"/>
      <c r="AD83" s="49"/>
      <c r="AE83" s="49"/>
      <c r="AF83" s="51"/>
      <c r="AG83" s="51"/>
      <c r="AH83" s="49"/>
      <c r="AI83" s="49"/>
      <c r="AJ83" s="50"/>
      <c r="AK83" s="50"/>
      <c r="AL83" s="50"/>
      <c r="AM83" s="50"/>
      <c r="AN83" s="50"/>
      <c r="AO83" s="50"/>
      <c r="AP83" s="50"/>
      <c r="AQ83" s="49"/>
      <c r="AR83" s="27"/>
    </row>
    <row r="84" spans="3:44">
      <c r="C84" s="83">
        <f t="shared" si="1"/>
        <v>0</v>
      </c>
      <c r="D84" s="50"/>
      <c r="E84" s="50"/>
      <c r="F84" s="49"/>
      <c r="G84" s="49"/>
      <c r="H84" s="74"/>
      <c r="I84" s="75"/>
      <c r="J84" s="49"/>
      <c r="K84" s="51"/>
      <c r="L84" s="49"/>
      <c r="M84" s="49"/>
      <c r="N84" s="49"/>
      <c r="O84" s="50"/>
      <c r="P84" s="50"/>
      <c r="Q84" s="50"/>
      <c r="R84" s="50"/>
      <c r="S84" s="50"/>
      <c r="T84" s="49"/>
      <c r="U84" s="49"/>
      <c r="V84" s="51"/>
      <c r="W84" s="49"/>
      <c r="X84" s="49"/>
      <c r="Y84" s="51"/>
      <c r="Z84" s="49"/>
      <c r="AA84" s="49"/>
      <c r="AB84" s="49"/>
      <c r="AC84" s="51"/>
      <c r="AD84" s="49"/>
      <c r="AE84" s="49"/>
      <c r="AF84" s="51"/>
      <c r="AG84" s="51"/>
      <c r="AH84" s="49"/>
      <c r="AI84" s="49"/>
      <c r="AJ84" s="50"/>
      <c r="AK84" s="50"/>
      <c r="AL84" s="50"/>
      <c r="AM84" s="50"/>
      <c r="AN84" s="50"/>
      <c r="AO84" s="50"/>
      <c r="AP84" s="50"/>
      <c r="AQ84" s="49"/>
      <c r="AR84" s="27"/>
    </row>
    <row r="85" spans="3:44">
      <c r="C85" s="83">
        <f t="shared" si="1"/>
        <v>0</v>
      </c>
      <c r="D85" s="50"/>
      <c r="E85" s="50"/>
      <c r="F85" s="49"/>
      <c r="G85" s="49"/>
      <c r="H85" s="74"/>
      <c r="I85" s="75"/>
      <c r="J85" s="49"/>
      <c r="K85" s="51"/>
      <c r="L85" s="49"/>
      <c r="M85" s="49"/>
      <c r="N85" s="49"/>
      <c r="O85" s="50"/>
      <c r="P85" s="50"/>
      <c r="Q85" s="50"/>
      <c r="R85" s="50"/>
      <c r="S85" s="50"/>
      <c r="T85" s="49"/>
      <c r="U85" s="49"/>
      <c r="V85" s="51"/>
      <c r="W85" s="49"/>
      <c r="X85" s="49"/>
      <c r="Y85" s="51"/>
      <c r="Z85" s="49"/>
      <c r="AA85" s="49"/>
      <c r="AB85" s="49"/>
      <c r="AC85" s="51"/>
      <c r="AD85" s="49"/>
      <c r="AE85" s="49"/>
      <c r="AF85" s="51"/>
      <c r="AG85" s="51"/>
      <c r="AH85" s="49"/>
      <c r="AI85" s="49"/>
      <c r="AJ85" s="50"/>
      <c r="AK85" s="50"/>
      <c r="AL85" s="50"/>
      <c r="AM85" s="50"/>
      <c r="AN85" s="50"/>
      <c r="AO85" s="50"/>
      <c r="AP85" s="50"/>
      <c r="AQ85" s="49"/>
      <c r="AR85" s="27"/>
    </row>
    <row r="86" spans="3:44">
      <c r="C86" s="83">
        <f t="shared" si="1"/>
        <v>0</v>
      </c>
      <c r="D86" s="50"/>
      <c r="E86" s="50"/>
      <c r="F86" s="49"/>
      <c r="G86" s="49"/>
      <c r="H86" s="74"/>
      <c r="I86" s="75"/>
      <c r="J86" s="49"/>
      <c r="K86" s="51"/>
      <c r="L86" s="49"/>
      <c r="M86" s="49"/>
      <c r="N86" s="49"/>
      <c r="O86" s="50"/>
      <c r="P86" s="50"/>
      <c r="Q86" s="50"/>
      <c r="R86" s="50"/>
      <c r="S86" s="50"/>
      <c r="T86" s="49"/>
      <c r="U86" s="49"/>
      <c r="V86" s="51"/>
      <c r="W86" s="49"/>
      <c r="X86" s="49"/>
      <c r="Y86" s="51"/>
      <c r="Z86" s="49"/>
      <c r="AA86" s="49"/>
      <c r="AB86" s="49"/>
      <c r="AC86" s="51"/>
      <c r="AD86" s="49"/>
      <c r="AE86" s="49"/>
      <c r="AF86" s="51"/>
      <c r="AG86" s="51"/>
      <c r="AH86" s="49"/>
      <c r="AI86" s="49"/>
      <c r="AJ86" s="50"/>
      <c r="AK86" s="50"/>
      <c r="AL86" s="50"/>
      <c r="AM86" s="50"/>
      <c r="AN86" s="50"/>
      <c r="AO86" s="50"/>
      <c r="AP86" s="50"/>
      <c r="AQ86" s="49"/>
      <c r="AR86" s="27"/>
    </row>
    <row r="87" spans="3:44">
      <c r="C87" s="83">
        <f t="shared" si="1"/>
        <v>0</v>
      </c>
      <c r="D87" s="50"/>
      <c r="E87" s="50"/>
      <c r="F87" s="49"/>
      <c r="G87" s="49"/>
      <c r="H87" s="74"/>
      <c r="I87" s="75"/>
      <c r="J87" s="49"/>
      <c r="K87" s="51"/>
      <c r="L87" s="49"/>
      <c r="M87" s="49"/>
      <c r="N87" s="49"/>
      <c r="O87" s="50"/>
      <c r="P87" s="50"/>
      <c r="Q87" s="50"/>
      <c r="R87" s="50"/>
      <c r="S87" s="50"/>
      <c r="T87" s="49"/>
      <c r="U87" s="49"/>
      <c r="V87" s="51"/>
      <c r="W87" s="49"/>
      <c r="X87" s="49"/>
      <c r="Y87" s="51"/>
      <c r="Z87" s="49"/>
      <c r="AA87" s="49"/>
      <c r="AB87" s="49"/>
      <c r="AC87" s="51"/>
      <c r="AD87" s="49"/>
      <c r="AE87" s="49"/>
      <c r="AF87" s="51"/>
      <c r="AG87" s="51"/>
      <c r="AH87" s="49"/>
      <c r="AI87" s="49"/>
      <c r="AJ87" s="50"/>
      <c r="AK87" s="50"/>
      <c r="AL87" s="50"/>
      <c r="AM87" s="50"/>
      <c r="AN87" s="50"/>
      <c r="AO87" s="50"/>
      <c r="AP87" s="50"/>
      <c r="AQ87" s="49"/>
      <c r="AR87" s="27"/>
    </row>
    <row r="88" spans="3:44">
      <c r="C88" s="83">
        <f t="shared" si="1"/>
        <v>0</v>
      </c>
      <c r="D88" s="50"/>
      <c r="E88" s="50"/>
      <c r="F88" s="49"/>
      <c r="G88" s="49"/>
      <c r="H88" s="74"/>
      <c r="I88" s="75"/>
      <c r="J88" s="49"/>
      <c r="K88" s="51"/>
      <c r="L88" s="49"/>
      <c r="M88" s="49"/>
      <c r="N88" s="49"/>
      <c r="O88" s="50"/>
      <c r="P88" s="50"/>
      <c r="Q88" s="50"/>
      <c r="R88" s="50"/>
      <c r="S88" s="50"/>
      <c r="T88" s="49"/>
      <c r="U88" s="49"/>
      <c r="V88" s="51"/>
      <c r="W88" s="49"/>
      <c r="X88" s="49"/>
      <c r="Y88" s="51"/>
      <c r="Z88" s="49"/>
      <c r="AA88" s="49"/>
      <c r="AB88" s="49"/>
      <c r="AC88" s="51"/>
      <c r="AD88" s="49"/>
      <c r="AE88" s="49"/>
      <c r="AF88" s="51"/>
      <c r="AG88" s="51"/>
      <c r="AH88" s="49"/>
      <c r="AI88" s="49"/>
      <c r="AJ88" s="50"/>
      <c r="AK88" s="50"/>
      <c r="AL88" s="50"/>
      <c r="AM88" s="50"/>
      <c r="AN88" s="50"/>
      <c r="AO88" s="50"/>
      <c r="AP88" s="50"/>
      <c r="AQ88" s="49"/>
      <c r="AR88" s="27"/>
    </row>
    <row r="89" spans="3:44">
      <c r="C89" s="83">
        <f t="shared" si="1"/>
        <v>0</v>
      </c>
      <c r="D89" s="50"/>
      <c r="E89" s="50"/>
      <c r="F89" s="49"/>
      <c r="G89" s="49"/>
      <c r="H89" s="74"/>
      <c r="I89" s="75"/>
      <c r="J89" s="49"/>
      <c r="K89" s="51"/>
      <c r="L89" s="49"/>
      <c r="M89" s="49"/>
      <c r="N89" s="49"/>
      <c r="O89" s="50"/>
      <c r="P89" s="50"/>
      <c r="Q89" s="50"/>
      <c r="R89" s="50"/>
      <c r="S89" s="50"/>
      <c r="T89" s="49"/>
      <c r="U89" s="49"/>
      <c r="V89" s="51"/>
      <c r="W89" s="49"/>
      <c r="X89" s="49"/>
      <c r="Y89" s="51"/>
      <c r="Z89" s="49"/>
      <c r="AA89" s="49"/>
      <c r="AB89" s="49"/>
      <c r="AC89" s="51"/>
      <c r="AD89" s="49"/>
      <c r="AE89" s="49"/>
      <c r="AF89" s="51"/>
      <c r="AG89" s="51"/>
      <c r="AH89" s="49"/>
      <c r="AI89" s="49"/>
      <c r="AJ89" s="50"/>
      <c r="AK89" s="50"/>
      <c r="AL89" s="50"/>
      <c r="AM89" s="50"/>
      <c r="AN89" s="50"/>
      <c r="AO89" s="50"/>
      <c r="AP89" s="50"/>
      <c r="AQ89" s="49"/>
      <c r="AR89" s="27"/>
    </row>
    <row r="90" spans="3:44">
      <c r="C90" s="83">
        <f t="shared" si="1"/>
        <v>0</v>
      </c>
      <c r="D90" s="50"/>
      <c r="E90" s="50"/>
      <c r="F90" s="49"/>
      <c r="G90" s="49"/>
      <c r="H90" s="74"/>
      <c r="I90" s="75"/>
      <c r="J90" s="49"/>
      <c r="K90" s="51"/>
      <c r="L90" s="49"/>
      <c r="M90" s="49"/>
      <c r="N90" s="49"/>
      <c r="O90" s="50"/>
      <c r="P90" s="50"/>
      <c r="Q90" s="50"/>
      <c r="R90" s="50"/>
      <c r="S90" s="50"/>
      <c r="T90" s="49"/>
      <c r="U90" s="49"/>
      <c r="V90" s="51"/>
      <c r="W90" s="49"/>
      <c r="X90" s="49"/>
      <c r="Y90" s="51"/>
      <c r="Z90" s="49"/>
      <c r="AA90" s="49"/>
      <c r="AB90" s="49"/>
      <c r="AC90" s="51"/>
      <c r="AD90" s="49"/>
      <c r="AE90" s="49"/>
      <c r="AF90" s="51"/>
      <c r="AG90" s="51"/>
      <c r="AH90" s="49"/>
      <c r="AI90" s="49"/>
      <c r="AJ90" s="50"/>
      <c r="AK90" s="50"/>
      <c r="AL90" s="50"/>
      <c r="AM90" s="50"/>
      <c r="AN90" s="50"/>
      <c r="AO90" s="50"/>
      <c r="AP90" s="50"/>
      <c r="AQ90" s="49"/>
      <c r="AR90" s="27"/>
    </row>
    <row r="91" spans="3:44">
      <c r="C91" s="83">
        <f t="shared" si="1"/>
        <v>0</v>
      </c>
      <c r="D91" s="50"/>
      <c r="E91" s="50"/>
      <c r="F91" s="49"/>
      <c r="G91" s="49"/>
      <c r="H91" s="74"/>
      <c r="I91" s="75"/>
      <c r="J91" s="49"/>
      <c r="K91" s="51"/>
      <c r="L91" s="49"/>
      <c r="M91" s="49"/>
      <c r="N91" s="49"/>
      <c r="O91" s="50"/>
      <c r="P91" s="50"/>
      <c r="Q91" s="50"/>
      <c r="R91" s="50"/>
      <c r="S91" s="50"/>
      <c r="T91" s="49"/>
      <c r="U91" s="49"/>
      <c r="V91" s="51"/>
      <c r="W91" s="49"/>
      <c r="X91" s="49"/>
      <c r="Y91" s="51"/>
      <c r="Z91" s="49"/>
      <c r="AA91" s="49"/>
      <c r="AB91" s="49"/>
      <c r="AC91" s="51"/>
      <c r="AD91" s="49"/>
      <c r="AE91" s="49"/>
      <c r="AF91" s="51"/>
      <c r="AG91" s="51"/>
      <c r="AH91" s="49"/>
      <c r="AI91" s="49"/>
      <c r="AJ91" s="50"/>
      <c r="AK91" s="50"/>
      <c r="AL91" s="50"/>
      <c r="AM91" s="50"/>
      <c r="AN91" s="50"/>
      <c r="AO91" s="50"/>
      <c r="AP91" s="50"/>
      <c r="AQ91" s="49"/>
      <c r="AR91" s="27"/>
    </row>
    <row r="92" spans="3:44">
      <c r="C92" s="83">
        <f t="shared" si="1"/>
        <v>0</v>
      </c>
      <c r="D92" s="50"/>
      <c r="E92" s="50"/>
      <c r="F92" s="49"/>
      <c r="G92" s="49"/>
      <c r="H92" s="74"/>
      <c r="I92" s="75"/>
      <c r="J92" s="49"/>
      <c r="K92" s="51"/>
      <c r="L92" s="49"/>
      <c r="M92" s="49"/>
      <c r="N92" s="49"/>
      <c r="O92" s="50"/>
      <c r="P92" s="50"/>
      <c r="Q92" s="50"/>
      <c r="R92" s="50"/>
      <c r="S92" s="50"/>
      <c r="T92" s="49"/>
      <c r="U92" s="49"/>
      <c r="V92" s="51"/>
      <c r="W92" s="49"/>
      <c r="X92" s="49"/>
      <c r="Y92" s="51"/>
      <c r="Z92" s="49"/>
      <c r="AA92" s="49"/>
      <c r="AB92" s="49"/>
      <c r="AC92" s="51"/>
      <c r="AD92" s="49"/>
      <c r="AE92" s="49"/>
      <c r="AF92" s="51"/>
      <c r="AG92" s="51"/>
      <c r="AH92" s="49"/>
      <c r="AI92" s="49"/>
      <c r="AJ92" s="50"/>
      <c r="AK92" s="50"/>
      <c r="AL92" s="50"/>
      <c r="AM92" s="50"/>
      <c r="AN92" s="50"/>
      <c r="AO92" s="50"/>
      <c r="AP92" s="50"/>
      <c r="AQ92" s="49"/>
      <c r="AR92" s="27"/>
    </row>
    <row r="93" spans="3:44">
      <c r="C93" s="83">
        <f t="shared" si="1"/>
        <v>0</v>
      </c>
      <c r="D93" s="50"/>
      <c r="E93" s="50"/>
      <c r="F93" s="49"/>
      <c r="G93" s="49"/>
      <c r="H93" s="74"/>
      <c r="I93" s="75"/>
      <c r="J93" s="49"/>
      <c r="K93" s="51"/>
      <c r="L93" s="49"/>
      <c r="M93" s="49"/>
      <c r="N93" s="49"/>
      <c r="O93" s="50"/>
      <c r="P93" s="50"/>
      <c r="Q93" s="50"/>
      <c r="R93" s="50"/>
      <c r="S93" s="50"/>
      <c r="T93" s="49"/>
      <c r="U93" s="49"/>
      <c r="V93" s="51"/>
      <c r="W93" s="49"/>
      <c r="X93" s="49"/>
      <c r="Y93" s="51"/>
      <c r="Z93" s="49"/>
      <c r="AA93" s="49"/>
      <c r="AB93" s="49"/>
      <c r="AC93" s="51"/>
      <c r="AD93" s="49"/>
      <c r="AE93" s="49"/>
      <c r="AF93" s="51"/>
      <c r="AG93" s="51"/>
      <c r="AH93" s="49"/>
      <c r="AI93" s="49"/>
      <c r="AJ93" s="50"/>
      <c r="AK93" s="50"/>
      <c r="AL93" s="50"/>
      <c r="AM93" s="50"/>
      <c r="AN93" s="50"/>
      <c r="AO93" s="50"/>
      <c r="AP93" s="50"/>
      <c r="AQ93" s="49"/>
      <c r="AR93" s="27"/>
    </row>
    <row r="94" spans="3:44">
      <c r="C94" s="83">
        <f t="shared" si="1"/>
        <v>0</v>
      </c>
      <c r="D94" s="50"/>
      <c r="E94" s="50"/>
      <c r="F94" s="49"/>
      <c r="G94" s="49"/>
      <c r="H94" s="74"/>
      <c r="I94" s="75"/>
      <c r="J94" s="49"/>
      <c r="K94" s="51"/>
      <c r="L94" s="49"/>
      <c r="M94" s="49"/>
      <c r="N94" s="49"/>
      <c r="O94" s="50"/>
      <c r="P94" s="50"/>
      <c r="Q94" s="50"/>
      <c r="R94" s="50"/>
      <c r="S94" s="50"/>
      <c r="T94" s="49"/>
      <c r="U94" s="49"/>
      <c r="V94" s="51"/>
      <c r="W94" s="49"/>
      <c r="X94" s="49"/>
      <c r="Y94" s="51"/>
      <c r="Z94" s="49"/>
      <c r="AA94" s="49"/>
      <c r="AB94" s="49"/>
      <c r="AC94" s="51"/>
      <c r="AD94" s="49"/>
      <c r="AE94" s="49"/>
      <c r="AF94" s="51"/>
      <c r="AG94" s="51"/>
      <c r="AH94" s="49"/>
      <c r="AI94" s="49"/>
      <c r="AJ94" s="50"/>
      <c r="AK94" s="50"/>
      <c r="AL94" s="50"/>
      <c r="AM94" s="50"/>
      <c r="AN94" s="50"/>
      <c r="AO94" s="50"/>
      <c r="AP94" s="50"/>
      <c r="AQ94" s="49"/>
      <c r="AR94" s="27"/>
    </row>
    <row r="95" spans="3:44">
      <c r="C95" s="83">
        <f t="shared" si="1"/>
        <v>0</v>
      </c>
      <c r="D95" s="50"/>
      <c r="E95" s="50"/>
      <c r="F95" s="49"/>
      <c r="G95" s="49"/>
      <c r="H95" s="74"/>
      <c r="I95" s="75"/>
      <c r="J95" s="49"/>
      <c r="K95" s="51"/>
      <c r="L95" s="49"/>
      <c r="M95" s="49"/>
      <c r="N95" s="49"/>
      <c r="O95" s="50"/>
      <c r="P95" s="50"/>
      <c r="Q95" s="50"/>
      <c r="R95" s="50"/>
      <c r="S95" s="50"/>
      <c r="T95" s="49"/>
      <c r="U95" s="49"/>
      <c r="V95" s="51"/>
      <c r="W95" s="49"/>
      <c r="X95" s="49"/>
      <c r="Y95" s="51"/>
      <c r="Z95" s="49"/>
      <c r="AA95" s="49"/>
      <c r="AB95" s="49"/>
      <c r="AC95" s="51"/>
      <c r="AD95" s="49"/>
      <c r="AE95" s="49"/>
      <c r="AF95" s="51"/>
      <c r="AG95" s="51"/>
      <c r="AH95" s="49"/>
      <c r="AI95" s="49"/>
      <c r="AJ95" s="50"/>
      <c r="AK95" s="50"/>
      <c r="AL95" s="50"/>
      <c r="AM95" s="50"/>
      <c r="AN95" s="50"/>
      <c r="AO95" s="50"/>
      <c r="AP95" s="50"/>
      <c r="AQ95" s="49"/>
      <c r="AR95" s="27"/>
    </row>
    <row r="96" spans="3:44">
      <c r="C96" s="83">
        <f t="shared" si="1"/>
        <v>0</v>
      </c>
      <c r="D96" s="50"/>
      <c r="E96" s="50"/>
      <c r="F96" s="49"/>
      <c r="G96" s="49"/>
      <c r="H96" s="74"/>
      <c r="I96" s="75"/>
      <c r="J96" s="49"/>
      <c r="K96" s="51"/>
      <c r="L96" s="49"/>
      <c r="M96" s="49"/>
      <c r="N96" s="49"/>
      <c r="O96" s="50"/>
      <c r="P96" s="50"/>
      <c r="Q96" s="50"/>
      <c r="R96" s="50"/>
      <c r="S96" s="50"/>
      <c r="T96" s="49"/>
      <c r="U96" s="49"/>
      <c r="V96" s="51"/>
      <c r="W96" s="49"/>
      <c r="X96" s="49"/>
      <c r="Y96" s="51"/>
      <c r="Z96" s="49"/>
      <c r="AA96" s="49"/>
      <c r="AB96" s="49"/>
      <c r="AC96" s="51"/>
      <c r="AD96" s="49"/>
      <c r="AE96" s="49"/>
      <c r="AF96" s="51"/>
      <c r="AG96" s="51"/>
      <c r="AH96" s="49"/>
      <c r="AI96" s="49"/>
      <c r="AJ96" s="50"/>
      <c r="AK96" s="50"/>
      <c r="AL96" s="50"/>
      <c r="AM96" s="50"/>
      <c r="AN96" s="50"/>
      <c r="AO96" s="50"/>
      <c r="AP96" s="50"/>
      <c r="AQ96" s="49"/>
      <c r="AR96" s="27"/>
    </row>
    <row r="97" spans="3:44">
      <c r="C97" s="83">
        <f t="shared" si="1"/>
        <v>0</v>
      </c>
      <c r="D97" s="50"/>
      <c r="E97" s="50"/>
      <c r="F97" s="49"/>
      <c r="G97" s="49"/>
      <c r="H97" s="74"/>
      <c r="I97" s="75"/>
      <c r="J97" s="49"/>
      <c r="K97" s="51"/>
      <c r="L97" s="49"/>
      <c r="M97" s="49"/>
      <c r="N97" s="49"/>
      <c r="O97" s="50"/>
      <c r="P97" s="50"/>
      <c r="Q97" s="50"/>
      <c r="R97" s="50"/>
      <c r="S97" s="50"/>
      <c r="T97" s="49"/>
      <c r="U97" s="49"/>
      <c r="V97" s="51"/>
      <c r="W97" s="49"/>
      <c r="X97" s="49"/>
      <c r="Y97" s="51"/>
      <c r="Z97" s="49"/>
      <c r="AA97" s="49"/>
      <c r="AB97" s="49"/>
      <c r="AC97" s="51"/>
      <c r="AD97" s="49"/>
      <c r="AE97" s="49"/>
      <c r="AF97" s="51"/>
      <c r="AG97" s="51"/>
      <c r="AH97" s="49"/>
      <c r="AI97" s="49"/>
      <c r="AJ97" s="50"/>
      <c r="AK97" s="50"/>
      <c r="AL97" s="50"/>
      <c r="AM97" s="50"/>
      <c r="AN97" s="50"/>
      <c r="AO97" s="50"/>
      <c r="AP97" s="50"/>
      <c r="AQ97" s="49"/>
      <c r="AR97" s="27"/>
    </row>
    <row r="98" spans="3:44">
      <c r="C98" s="83">
        <f t="shared" si="1"/>
        <v>0</v>
      </c>
      <c r="D98" s="50"/>
      <c r="E98" s="50"/>
      <c r="F98" s="49"/>
      <c r="G98" s="49"/>
      <c r="H98" s="74"/>
      <c r="I98" s="75"/>
      <c r="J98" s="49"/>
      <c r="K98" s="51"/>
      <c r="L98" s="49"/>
      <c r="M98" s="49"/>
      <c r="N98" s="49"/>
      <c r="O98" s="50"/>
      <c r="P98" s="50"/>
      <c r="Q98" s="50"/>
      <c r="R98" s="50"/>
      <c r="S98" s="50"/>
      <c r="T98" s="49"/>
      <c r="U98" s="49"/>
      <c r="V98" s="51"/>
      <c r="W98" s="49"/>
      <c r="X98" s="49"/>
      <c r="Y98" s="51"/>
      <c r="Z98" s="49"/>
      <c r="AA98" s="49"/>
      <c r="AB98" s="49"/>
      <c r="AC98" s="51"/>
      <c r="AD98" s="49"/>
      <c r="AE98" s="49"/>
      <c r="AF98" s="51"/>
      <c r="AG98" s="51"/>
      <c r="AH98" s="49"/>
      <c r="AI98" s="49"/>
      <c r="AJ98" s="50"/>
      <c r="AK98" s="50"/>
      <c r="AL98" s="50"/>
      <c r="AM98" s="50"/>
      <c r="AN98" s="50"/>
      <c r="AO98" s="50"/>
      <c r="AP98" s="50"/>
      <c r="AQ98" s="49"/>
      <c r="AR98" s="27"/>
    </row>
    <row r="99" spans="3:44">
      <c r="C99" s="83">
        <f t="shared" si="1"/>
        <v>0</v>
      </c>
      <c r="D99" s="50"/>
      <c r="E99" s="50"/>
      <c r="F99" s="49"/>
      <c r="G99" s="49"/>
      <c r="H99" s="74"/>
      <c r="I99" s="75"/>
      <c r="J99" s="49"/>
      <c r="K99" s="51"/>
      <c r="L99" s="49"/>
      <c r="M99" s="49"/>
      <c r="N99" s="49"/>
      <c r="O99" s="50"/>
      <c r="P99" s="50"/>
      <c r="Q99" s="50"/>
      <c r="R99" s="50"/>
      <c r="S99" s="50"/>
      <c r="T99" s="49"/>
      <c r="U99" s="49"/>
      <c r="V99" s="51"/>
      <c r="W99" s="49"/>
      <c r="X99" s="49"/>
      <c r="Y99" s="51"/>
      <c r="Z99" s="49"/>
      <c r="AA99" s="49"/>
      <c r="AB99" s="49"/>
      <c r="AC99" s="51"/>
      <c r="AD99" s="49"/>
      <c r="AE99" s="49"/>
      <c r="AF99" s="51"/>
      <c r="AG99" s="51"/>
      <c r="AH99" s="49"/>
      <c r="AI99" s="49"/>
      <c r="AJ99" s="50"/>
      <c r="AK99" s="50"/>
      <c r="AL99" s="50"/>
      <c r="AM99" s="50"/>
      <c r="AN99" s="50"/>
      <c r="AO99" s="50"/>
      <c r="AP99" s="50"/>
      <c r="AQ99" s="49"/>
      <c r="AR99" s="27"/>
    </row>
    <row r="100" spans="3:44">
      <c r="C100" s="83">
        <f t="shared" si="1"/>
        <v>0</v>
      </c>
      <c r="D100" s="50"/>
      <c r="E100" s="50"/>
      <c r="F100" s="49"/>
      <c r="G100" s="49"/>
      <c r="H100" s="74"/>
      <c r="I100" s="75"/>
      <c r="J100" s="49"/>
      <c r="K100" s="51"/>
      <c r="L100" s="49"/>
      <c r="M100" s="49"/>
      <c r="N100" s="49"/>
      <c r="O100" s="50"/>
      <c r="P100" s="50"/>
      <c r="Q100" s="50"/>
      <c r="R100" s="50"/>
      <c r="S100" s="50"/>
      <c r="T100" s="49"/>
      <c r="U100" s="49"/>
      <c r="V100" s="51"/>
      <c r="W100" s="49"/>
      <c r="X100" s="49"/>
      <c r="Y100" s="51"/>
      <c r="Z100" s="49"/>
      <c r="AA100" s="49"/>
      <c r="AB100" s="49"/>
      <c r="AC100" s="51"/>
      <c r="AD100" s="49"/>
      <c r="AE100" s="49"/>
      <c r="AF100" s="51"/>
      <c r="AG100" s="51"/>
      <c r="AH100" s="49"/>
      <c r="AI100" s="49"/>
      <c r="AJ100" s="50"/>
      <c r="AK100" s="50"/>
      <c r="AL100" s="50"/>
      <c r="AM100" s="50"/>
      <c r="AN100" s="50"/>
      <c r="AO100" s="50"/>
      <c r="AP100" s="50"/>
      <c r="AQ100" s="49"/>
      <c r="AR100" s="27"/>
    </row>
    <row r="101" spans="3:44">
      <c r="C101" s="83">
        <f t="shared" si="1"/>
        <v>0</v>
      </c>
      <c r="D101" s="50"/>
      <c r="E101" s="50"/>
      <c r="F101" s="49"/>
      <c r="G101" s="49"/>
      <c r="H101" s="74"/>
      <c r="I101" s="75"/>
      <c r="J101" s="49"/>
      <c r="K101" s="51"/>
      <c r="L101" s="49"/>
      <c r="M101" s="49"/>
      <c r="N101" s="49"/>
      <c r="O101" s="50"/>
      <c r="P101" s="50"/>
      <c r="Q101" s="50"/>
      <c r="R101" s="50"/>
      <c r="S101" s="50"/>
      <c r="T101" s="49"/>
      <c r="U101" s="49"/>
      <c r="V101" s="51"/>
      <c r="W101" s="49"/>
      <c r="X101" s="49"/>
      <c r="Y101" s="51"/>
      <c r="Z101" s="49"/>
      <c r="AA101" s="49"/>
      <c r="AB101" s="49"/>
      <c r="AC101" s="51"/>
      <c r="AD101" s="49"/>
      <c r="AE101" s="49"/>
      <c r="AF101" s="51"/>
      <c r="AG101" s="51"/>
      <c r="AH101" s="49"/>
      <c r="AI101" s="49"/>
      <c r="AJ101" s="50"/>
      <c r="AK101" s="50"/>
      <c r="AL101" s="50"/>
      <c r="AM101" s="50"/>
      <c r="AN101" s="50"/>
      <c r="AO101" s="50"/>
      <c r="AP101" s="50"/>
      <c r="AQ101" s="49"/>
      <c r="AR101" s="27"/>
    </row>
    <row r="102" spans="3:44">
      <c r="C102" s="83">
        <f t="shared" si="1"/>
        <v>0</v>
      </c>
      <c r="D102" s="50"/>
      <c r="E102" s="50"/>
      <c r="F102" s="49"/>
      <c r="G102" s="49"/>
      <c r="H102" s="74"/>
      <c r="I102" s="75"/>
      <c r="J102" s="49"/>
      <c r="K102" s="51"/>
      <c r="L102" s="49"/>
      <c r="M102" s="49"/>
      <c r="N102" s="49"/>
      <c r="O102" s="50"/>
      <c r="P102" s="50"/>
      <c r="Q102" s="50"/>
      <c r="R102" s="50"/>
      <c r="S102" s="50"/>
      <c r="T102" s="49"/>
      <c r="U102" s="49"/>
      <c r="V102" s="51"/>
      <c r="W102" s="49"/>
      <c r="X102" s="49"/>
      <c r="Y102" s="51"/>
      <c r="Z102" s="49"/>
      <c r="AA102" s="49"/>
      <c r="AB102" s="49"/>
      <c r="AC102" s="51"/>
      <c r="AD102" s="49"/>
      <c r="AE102" s="49"/>
      <c r="AF102" s="51"/>
      <c r="AG102" s="51"/>
      <c r="AH102" s="49"/>
      <c r="AI102" s="49"/>
      <c r="AJ102" s="50"/>
      <c r="AK102" s="50"/>
      <c r="AL102" s="50"/>
      <c r="AM102" s="50"/>
      <c r="AN102" s="50"/>
      <c r="AO102" s="50"/>
      <c r="AP102" s="50"/>
      <c r="AQ102" s="49"/>
      <c r="AR102" s="27"/>
    </row>
    <row r="103" spans="3:44">
      <c r="C103" s="83">
        <f t="shared" si="1"/>
        <v>0</v>
      </c>
      <c r="D103" s="50"/>
      <c r="E103" s="50"/>
      <c r="F103" s="49"/>
      <c r="G103" s="49"/>
      <c r="H103" s="74"/>
      <c r="I103" s="75"/>
      <c r="J103" s="49"/>
      <c r="K103" s="51"/>
      <c r="L103" s="49"/>
      <c r="M103" s="49"/>
      <c r="N103" s="49"/>
      <c r="O103" s="50"/>
      <c r="P103" s="50"/>
      <c r="Q103" s="50"/>
      <c r="R103" s="50"/>
      <c r="S103" s="50"/>
      <c r="T103" s="49"/>
      <c r="U103" s="49"/>
      <c r="V103" s="51"/>
      <c r="W103" s="49"/>
      <c r="X103" s="49"/>
      <c r="Y103" s="51"/>
      <c r="Z103" s="49"/>
      <c r="AA103" s="49"/>
      <c r="AB103" s="49"/>
      <c r="AC103" s="51"/>
      <c r="AD103" s="49"/>
      <c r="AE103" s="49"/>
      <c r="AF103" s="51"/>
      <c r="AG103" s="51"/>
      <c r="AH103" s="49"/>
      <c r="AI103" s="49"/>
      <c r="AJ103" s="50"/>
      <c r="AK103" s="50"/>
      <c r="AL103" s="50"/>
      <c r="AM103" s="50"/>
      <c r="AN103" s="50"/>
      <c r="AO103" s="50"/>
      <c r="AP103" s="50"/>
      <c r="AQ103" s="49"/>
      <c r="AR103" s="27"/>
    </row>
    <row r="104" spans="3:44">
      <c r="C104" s="83">
        <f t="shared" si="1"/>
        <v>0</v>
      </c>
      <c r="D104" s="50"/>
      <c r="E104" s="50"/>
      <c r="F104" s="49"/>
      <c r="G104" s="49"/>
      <c r="H104" s="74"/>
      <c r="I104" s="75"/>
      <c r="J104" s="49"/>
      <c r="K104" s="51"/>
      <c r="L104" s="49"/>
      <c r="M104" s="49"/>
      <c r="N104" s="49"/>
      <c r="O104" s="50"/>
      <c r="P104" s="50"/>
      <c r="Q104" s="50"/>
      <c r="R104" s="50"/>
      <c r="S104" s="50"/>
      <c r="T104" s="49"/>
      <c r="U104" s="49"/>
      <c r="V104" s="51"/>
      <c r="W104" s="49"/>
      <c r="X104" s="49"/>
      <c r="Y104" s="51"/>
      <c r="Z104" s="49"/>
      <c r="AA104" s="49"/>
      <c r="AB104" s="49"/>
      <c r="AC104" s="51"/>
      <c r="AD104" s="49"/>
      <c r="AE104" s="49"/>
      <c r="AF104" s="51"/>
      <c r="AG104" s="51"/>
      <c r="AH104" s="49"/>
      <c r="AI104" s="49"/>
      <c r="AJ104" s="50"/>
      <c r="AK104" s="50"/>
      <c r="AL104" s="50"/>
      <c r="AM104" s="50"/>
      <c r="AN104" s="50"/>
      <c r="AO104" s="50"/>
      <c r="AP104" s="50"/>
      <c r="AQ104" s="49"/>
      <c r="AR104" s="27"/>
    </row>
    <row r="105" spans="3:44">
      <c r="C105" s="83">
        <f t="shared" si="1"/>
        <v>0</v>
      </c>
      <c r="D105" s="50"/>
      <c r="E105" s="50"/>
      <c r="F105" s="49"/>
      <c r="G105" s="49"/>
      <c r="H105" s="74"/>
      <c r="I105" s="75"/>
      <c r="J105" s="49"/>
      <c r="K105" s="51"/>
      <c r="L105" s="49"/>
      <c r="M105" s="49"/>
      <c r="N105" s="49"/>
      <c r="O105" s="50"/>
      <c r="P105" s="50"/>
      <c r="Q105" s="50"/>
      <c r="R105" s="50"/>
      <c r="S105" s="50"/>
      <c r="T105" s="49"/>
      <c r="U105" s="49"/>
      <c r="V105" s="51"/>
      <c r="W105" s="49"/>
      <c r="X105" s="49"/>
      <c r="Y105" s="51"/>
      <c r="Z105" s="49"/>
      <c r="AA105" s="49"/>
      <c r="AB105" s="49"/>
      <c r="AC105" s="51"/>
      <c r="AD105" s="49"/>
      <c r="AE105" s="49"/>
      <c r="AF105" s="51"/>
      <c r="AG105" s="51"/>
      <c r="AH105" s="49"/>
      <c r="AI105" s="49"/>
      <c r="AJ105" s="50"/>
      <c r="AK105" s="50"/>
      <c r="AL105" s="50"/>
      <c r="AM105" s="50"/>
      <c r="AN105" s="50"/>
      <c r="AO105" s="50"/>
      <c r="AP105" s="50"/>
      <c r="AQ105" s="49"/>
      <c r="AR105" s="27"/>
    </row>
    <row r="106" spans="3:44">
      <c r="C106" s="83">
        <f t="shared" si="1"/>
        <v>0</v>
      </c>
      <c r="D106" s="50"/>
      <c r="E106" s="50"/>
      <c r="F106" s="49"/>
      <c r="G106" s="49"/>
      <c r="H106" s="74"/>
      <c r="I106" s="75"/>
      <c r="J106" s="49"/>
      <c r="K106" s="51"/>
      <c r="L106" s="49"/>
      <c r="M106" s="49"/>
      <c r="N106" s="49"/>
      <c r="O106" s="50"/>
      <c r="P106" s="50"/>
      <c r="Q106" s="50"/>
      <c r="R106" s="50"/>
      <c r="S106" s="50"/>
      <c r="T106" s="49"/>
      <c r="U106" s="49"/>
      <c r="V106" s="51"/>
      <c r="W106" s="49"/>
      <c r="X106" s="49"/>
      <c r="Y106" s="51"/>
      <c r="Z106" s="49"/>
      <c r="AA106" s="49"/>
      <c r="AB106" s="49"/>
      <c r="AC106" s="51"/>
      <c r="AD106" s="49"/>
      <c r="AE106" s="49"/>
      <c r="AF106" s="51"/>
      <c r="AG106" s="51"/>
      <c r="AH106" s="49"/>
      <c r="AI106" s="49"/>
      <c r="AJ106" s="50"/>
      <c r="AK106" s="50"/>
      <c r="AL106" s="50"/>
      <c r="AM106" s="50"/>
      <c r="AN106" s="50"/>
      <c r="AO106" s="50"/>
      <c r="AP106" s="50"/>
      <c r="AQ106" s="49"/>
      <c r="AR106" s="27"/>
    </row>
    <row r="107" spans="3:44">
      <c r="C107" s="83">
        <f t="shared" si="1"/>
        <v>0</v>
      </c>
      <c r="D107" s="50"/>
      <c r="E107" s="50"/>
      <c r="F107" s="49"/>
      <c r="G107" s="49"/>
      <c r="H107" s="74"/>
      <c r="I107" s="75"/>
      <c r="J107" s="49"/>
      <c r="K107" s="51"/>
      <c r="L107" s="49"/>
      <c r="M107" s="49"/>
      <c r="N107" s="49"/>
      <c r="O107" s="50"/>
      <c r="P107" s="50"/>
      <c r="Q107" s="50"/>
      <c r="R107" s="50"/>
      <c r="S107" s="50"/>
      <c r="T107" s="49"/>
      <c r="U107" s="49"/>
      <c r="V107" s="51"/>
      <c r="W107" s="49"/>
      <c r="X107" s="49"/>
      <c r="Y107" s="51"/>
      <c r="Z107" s="49"/>
      <c r="AA107" s="49"/>
      <c r="AB107" s="49"/>
      <c r="AC107" s="51"/>
      <c r="AD107" s="49"/>
      <c r="AE107" s="49"/>
      <c r="AF107" s="51"/>
      <c r="AG107" s="51"/>
      <c r="AH107" s="49"/>
      <c r="AI107" s="49"/>
      <c r="AJ107" s="50"/>
      <c r="AK107" s="50"/>
      <c r="AL107" s="50"/>
      <c r="AM107" s="50"/>
      <c r="AN107" s="50"/>
      <c r="AO107" s="50"/>
      <c r="AP107" s="50"/>
      <c r="AQ107" s="49"/>
      <c r="AR107" s="27"/>
    </row>
    <row r="108" spans="3:44">
      <c r="C108" s="83">
        <f t="shared" si="1"/>
        <v>0</v>
      </c>
      <c r="D108" s="50"/>
      <c r="E108" s="50"/>
      <c r="F108" s="49"/>
      <c r="G108" s="49"/>
      <c r="H108" s="74"/>
      <c r="I108" s="75"/>
      <c r="J108" s="49"/>
      <c r="K108" s="51"/>
      <c r="L108" s="49"/>
      <c r="M108" s="49"/>
      <c r="N108" s="49"/>
      <c r="O108" s="50"/>
      <c r="P108" s="50"/>
      <c r="Q108" s="50"/>
      <c r="R108" s="50"/>
      <c r="S108" s="50"/>
      <c r="T108" s="49"/>
      <c r="U108" s="49"/>
      <c r="V108" s="51"/>
      <c r="W108" s="49"/>
      <c r="X108" s="49"/>
      <c r="Y108" s="51"/>
      <c r="Z108" s="49"/>
      <c r="AA108" s="49"/>
      <c r="AB108" s="49"/>
      <c r="AC108" s="51"/>
      <c r="AD108" s="49"/>
      <c r="AE108" s="49"/>
      <c r="AF108" s="51"/>
      <c r="AG108" s="51"/>
      <c r="AH108" s="49"/>
      <c r="AI108" s="49"/>
      <c r="AJ108" s="50"/>
      <c r="AK108" s="50"/>
      <c r="AL108" s="50"/>
      <c r="AM108" s="50"/>
      <c r="AN108" s="50"/>
      <c r="AO108" s="50"/>
      <c r="AP108" s="50"/>
      <c r="AQ108" s="49"/>
      <c r="AR108" s="27"/>
    </row>
    <row r="109" spans="3:44">
      <c r="C109" s="83">
        <f t="shared" si="1"/>
        <v>0</v>
      </c>
      <c r="D109" s="50"/>
      <c r="E109" s="50"/>
      <c r="F109" s="49"/>
      <c r="G109" s="49"/>
      <c r="H109" s="74"/>
      <c r="I109" s="75"/>
      <c r="J109" s="49"/>
      <c r="K109" s="51"/>
      <c r="L109" s="49"/>
      <c r="M109" s="49"/>
      <c r="N109" s="49"/>
      <c r="O109" s="50"/>
      <c r="P109" s="50"/>
      <c r="Q109" s="50"/>
      <c r="R109" s="50"/>
      <c r="S109" s="50"/>
      <c r="T109" s="49"/>
      <c r="U109" s="49"/>
      <c r="V109" s="51"/>
      <c r="W109" s="49"/>
      <c r="X109" s="49"/>
      <c r="Y109" s="51"/>
      <c r="Z109" s="49"/>
      <c r="AA109" s="49"/>
      <c r="AB109" s="49"/>
      <c r="AC109" s="51"/>
      <c r="AD109" s="49"/>
      <c r="AE109" s="49"/>
      <c r="AF109" s="51"/>
      <c r="AG109" s="51"/>
      <c r="AH109" s="49"/>
      <c r="AI109" s="49"/>
      <c r="AJ109" s="50"/>
      <c r="AK109" s="50"/>
      <c r="AL109" s="50"/>
      <c r="AM109" s="50"/>
      <c r="AN109" s="50"/>
      <c r="AO109" s="50"/>
      <c r="AP109" s="50"/>
      <c r="AQ109" s="49"/>
      <c r="AR109" s="27"/>
    </row>
    <row r="110" spans="3:44">
      <c r="C110" s="83">
        <f t="shared" si="1"/>
        <v>0</v>
      </c>
      <c r="D110" s="50"/>
      <c r="E110" s="50"/>
      <c r="F110" s="49"/>
      <c r="G110" s="49"/>
      <c r="H110" s="74"/>
      <c r="I110" s="75"/>
      <c r="J110" s="49"/>
      <c r="K110" s="51"/>
      <c r="L110" s="49"/>
      <c r="M110" s="49"/>
      <c r="N110" s="49"/>
      <c r="O110" s="50"/>
      <c r="P110" s="50"/>
      <c r="Q110" s="50"/>
      <c r="R110" s="50"/>
      <c r="S110" s="50"/>
      <c r="T110" s="49"/>
      <c r="U110" s="49"/>
      <c r="V110" s="51"/>
      <c r="W110" s="49"/>
      <c r="X110" s="49"/>
      <c r="Y110" s="51"/>
      <c r="Z110" s="49"/>
      <c r="AA110" s="49"/>
      <c r="AB110" s="49"/>
      <c r="AC110" s="51"/>
      <c r="AD110" s="49"/>
      <c r="AE110" s="49"/>
      <c r="AF110" s="51"/>
      <c r="AG110" s="51"/>
      <c r="AH110" s="49"/>
      <c r="AI110" s="49"/>
      <c r="AJ110" s="50"/>
      <c r="AK110" s="50"/>
      <c r="AL110" s="50"/>
      <c r="AM110" s="50"/>
      <c r="AN110" s="50"/>
      <c r="AO110" s="50"/>
      <c r="AP110" s="50"/>
      <c r="AQ110" s="49"/>
      <c r="AR110" s="27"/>
    </row>
    <row r="111" spans="3:44">
      <c r="C111" s="83">
        <f t="shared" si="1"/>
        <v>0</v>
      </c>
      <c r="D111" s="50"/>
      <c r="E111" s="50"/>
      <c r="F111" s="49"/>
      <c r="G111" s="49"/>
      <c r="H111" s="74"/>
      <c r="I111" s="75"/>
      <c r="J111" s="49"/>
      <c r="K111" s="51"/>
      <c r="L111" s="49"/>
      <c r="M111" s="49"/>
      <c r="N111" s="49"/>
      <c r="O111" s="50"/>
      <c r="P111" s="50"/>
      <c r="Q111" s="50"/>
      <c r="R111" s="50"/>
      <c r="S111" s="50"/>
      <c r="T111" s="49"/>
      <c r="U111" s="49"/>
      <c r="V111" s="51"/>
      <c r="W111" s="49"/>
      <c r="X111" s="49"/>
      <c r="Y111" s="51"/>
      <c r="Z111" s="49"/>
      <c r="AA111" s="49"/>
      <c r="AB111" s="49"/>
      <c r="AC111" s="51"/>
      <c r="AD111" s="49"/>
      <c r="AE111" s="49"/>
      <c r="AF111" s="51"/>
      <c r="AG111" s="51"/>
      <c r="AH111" s="49"/>
      <c r="AI111" s="49"/>
      <c r="AJ111" s="50"/>
      <c r="AK111" s="50"/>
      <c r="AL111" s="50"/>
      <c r="AM111" s="50"/>
      <c r="AN111" s="50"/>
      <c r="AO111" s="50"/>
      <c r="AP111" s="50"/>
      <c r="AQ111" s="49"/>
      <c r="AR111" s="27"/>
    </row>
    <row r="112" spans="3:44">
      <c r="C112" s="83">
        <f t="shared" si="1"/>
        <v>0</v>
      </c>
      <c r="D112" s="50"/>
      <c r="E112" s="50"/>
      <c r="F112" s="49"/>
      <c r="G112" s="49"/>
      <c r="H112" s="74"/>
      <c r="I112" s="75"/>
      <c r="J112" s="49"/>
      <c r="K112" s="51"/>
      <c r="L112" s="49"/>
      <c r="M112" s="49"/>
      <c r="N112" s="49"/>
      <c r="O112" s="50"/>
      <c r="P112" s="50"/>
      <c r="Q112" s="50"/>
      <c r="R112" s="50"/>
      <c r="S112" s="50"/>
      <c r="T112" s="49"/>
      <c r="U112" s="49"/>
      <c r="V112" s="51"/>
      <c r="W112" s="49"/>
      <c r="X112" s="49"/>
      <c r="Y112" s="51"/>
      <c r="Z112" s="49"/>
      <c r="AA112" s="49"/>
      <c r="AB112" s="49"/>
      <c r="AC112" s="51"/>
      <c r="AD112" s="49"/>
      <c r="AE112" s="49"/>
      <c r="AF112" s="51"/>
      <c r="AG112" s="51"/>
      <c r="AH112" s="49"/>
      <c r="AI112" s="49"/>
      <c r="AJ112" s="50"/>
      <c r="AK112" s="50"/>
      <c r="AL112" s="50"/>
      <c r="AM112" s="50"/>
      <c r="AN112" s="50"/>
      <c r="AO112" s="50"/>
      <c r="AP112" s="50"/>
      <c r="AQ112" s="49"/>
      <c r="AR112" s="27"/>
    </row>
    <row r="113" spans="3:44">
      <c r="C113" s="83">
        <f t="shared" si="1"/>
        <v>0</v>
      </c>
      <c r="D113" s="50"/>
      <c r="E113" s="50"/>
      <c r="F113" s="49"/>
      <c r="G113" s="49"/>
      <c r="H113" s="74"/>
      <c r="I113" s="75"/>
      <c r="J113" s="49"/>
      <c r="K113" s="51"/>
      <c r="L113" s="49"/>
      <c r="M113" s="49"/>
      <c r="N113" s="49"/>
      <c r="O113" s="50"/>
      <c r="P113" s="50"/>
      <c r="Q113" s="50"/>
      <c r="R113" s="50"/>
      <c r="S113" s="50"/>
      <c r="T113" s="49"/>
      <c r="U113" s="49"/>
      <c r="V113" s="51"/>
      <c r="W113" s="49"/>
      <c r="X113" s="49"/>
      <c r="Y113" s="51"/>
      <c r="Z113" s="49"/>
      <c r="AA113" s="49"/>
      <c r="AB113" s="49"/>
      <c r="AC113" s="51"/>
      <c r="AD113" s="49"/>
      <c r="AE113" s="49"/>
      <c r="AF113" s="51"/>
      <c r="AG113" s="51"/>
      <c r="AH113" s="49"/>
      <c r="AI113" s="49"/>
      <c r="AJ113" s="50"/>
      <c r="AK113" s="50"/>
      <c r="AL113" s="50"/>
      <c r="AM113" s="50"/>
      <c r="AN113" s="50"/>
      <c r="AO113" s="50"/>
      <c r="AP113" s="50"/>
      <c r="AQ113" s="49"/>
      <c r="AR113" s="27"/>
    </row>
    <row r="114" spans="3:44">
      <c r="C114" s="83">
        <f t="shared" si="1"/>
        <v>0</v>
      </c>
      <c r="D114" s="50"/>
      <c r="E114" s="50"/>
      <c r="F114" s="49"/>
      <c r="G114" s="49"/>
      <c r="H114" s="74"/>
      <c r="I114" s="75"/>
      <c r="J114" s="49"/>
      <c r="K114" s="51"/>
      <c r="L114" s="49"/>
      <c r="M114" s="49"/>
      <c r="N114" s="49"/>
      <c r="O114" s="50"/>
      <c r="P114" s="50"/>
      <c r="Q114" s="50"/>
      <c r="R114" s="50"/>
      <c r="S114" s="50"/>
      <c r="T114" s="49"/>
      <c r="U114" s="49"/>
      <c r="V114" s="51"/>
      <c r="W114" s="49"/>
      <c r="X114" s="49"/>
      <c r="Y114" s="51"/>
      <c r="Z114" s="49"/>
      <c r="AA114" s="49"/>
      <c r="AB114" s="49"/>
      <c r="AC114" s="51"/>
      <c r="AD114" s="49"/>
      <c r="AE114" s="49"/>
      <c r="AF114" s="51"/>
      <c r="AG114" s="51"/>
      <c r="AH114" s="49"/>
      <c r="AI114" s="49"/>
      <c r="AJ114" s="50"/>
      <c r="AK114" s="50"/>
      <c r="AL114" s="50"/>
      <c r="AM114" s="50"/>
      <c r="AN114" s="50"/>
      <c r="AO114" s="50"/>
      <c r="AP114" s="50"/>
      <c r="AQ114" s="49"/>
      <c r="AR114" s="27"/>
    </row>
    <row r="115" spans="3:44">
      <c r="C115" s="83">
        <f t="shared" si="1"/>
        <v>0</v>
      </c>
      <c r="D115" s="50"/>
      <c r="E115" s="50"/>
      <c r="F115" s="49"/>
      <c r="G115" s="49"/>
      <c r="H115" s="74"/>
      <c r="I115" s="75"/>
      <c r="J115" s="49"/>
      <c r="K115" s="51"/>
      <c r="L115" s="49"/>
      <c r="M115" s="49"/>
      <c r="N115" s="49"/>
      <c r="O115" s="50"/>
      <c r="P115" s="50"/>
      <c r="Q115" s="50"/>
      <c r="R115" s="50"/>
      <c r="S115" s="50"/>
      <c r="T115" s="49"/>
      <c r="U115" s="49"/>
      <c r="V115" s="51"/>
      <c r="W115" s="49"/>
      <c r="X115" s="49"/>
      <c r="Y115" s="51"/>
      <c r="Z115" s="49"/>
      <c r="AA115" s="49"/>
      <c r="AB115" s="49"/>
      <c r="AC115" s="51"/>
      <c r="AD115" s="49"/>
      <c r="AE115" s="49"/>
      <c r="AF115" s="51"/>
      <c r="AG115" s="51"/>
      <c r="AH115" s="49"/>
      <c r="AI115" s="49"/>
      <c r="AJ115" s="50"/>
      <c r="AK115" s="50"/>
      <c r="AL115" s="50"/>
      <c r="AM115" s="50"/>
      <c r="AN115" s="50"/>
      <c r="AO115" s="50"/>
      <c r="AP115" s="50"/>
      <c r="AQ115" s="49"/>
      <c r="AR115" s="27"/>
    </row>
    <row r="116" spans="3:44">
      <c r="C116" s="83">
        <f t="shared" si="1"/>
        <v>0</v>
      </c>
      <c r="D116" s="50"/>
      <c r="E116" s="50"/>
      <c r="F116" s="49"/>
      <c r="G116" s="49"/>
      <c r="H116" s="74"/>
      <c r="I116" s="75"/>
      <c r="J116" s="49"/>
      <c r="K116" s="51"/>
      <c r="L116" s="49"/>
      <c r="M116" s="49"/>
      <c r="N116" s="49"/>
      <c r="O116" s="50"/>
      <c r="P116" s="50"/>
      <c r="Q116" s="50"/>
      <c r="R116" s="50"/>
      <c r="S116" s="50"/>
      <c r="T116" s="49"/>
      <c r="U116" s="49"/>
      <c r="V116" s="51"/>
      <c r="W116" s="49"/>
      <c r="X116" s="49"/>
      <c r="Y116" s="51"/>
      <c r="Z116" s="49"/>
      <c r="AA116" s="49"/>
      <c r="AB116" s="49"/>
      <c r="AC116" s="51"/>
      <c r="AD116" s="49"/>
      <c r="AE116" s="49"/>
      <c r="AF116" s="51"/>
      <c r="AG116" s="51"/>
      <c r="AH116" s="49"/>
      <c r="AI116" s="49"/>
      <c r="AJ116" s="50"/>
      <c r="AK116" s="50"/>
      <c r="AL116" s="50"/>
      <c r="AM116" s="50"/>
      <c r="AN116" s="50"/>
      <c r="AO116" s="50"/>
      <c r="AP116" s="50"/>
      <c r="AQ116" s="49"/>
      <c r="AR116" s="27"/>
    </row>
    <row r="117" spans="3:44">
      <c r="C117" s="83">
        <f t="shared" si="1"/>
        <v>0</v>
      </c>
      <c r="D117" s="50"/>
      <c r="E117" s="50"/>
      <c r="F117" s="49"/>
      <c r="G117" s="49"/>
      <c r="H117" s="74"/>
      <c r="I117" s="75"/>
      <c r="J117" s="49"/>
      <c r="K117" s="51"/>
      <c r="L117" s="49"/>
      <c r="M117" s="49"/>
      <c r="N117" s="49"/>
      <c r="O117" s="50"/>
      <c r="P117" s="50"/>
      <c r="Q117" s="50"/>
      <c r="R117" s="50"/>
      <c r="S117" s="50"/>
      <c r="T117" s="49"/>
      <c r="U117" s="49"/>
      <c r="V117" s="51"/>
      <c r="W117" s="49"/>
      <c r="X117" s="49"/>
      <c r="Y117" s="51"/>
      <c r="Z117" s="49"/>
      <c r="AA117" s="49"/>
      <c r="AB117" s="49"/>
      <c r="AC117" s="51"/>
      <c r="AD117" s="49"/>
      <c r="AE117" s="49"/>
      <c r="AF117" s="51"/>
      <c r="AG117" s="51"/>
      <c r="AH117" s="49"/>
      <c r="AI117" s="49"/>
      <c r="AJ117" s="50"/>
      <c r="AK117" s="50"/>
      <c r="AL117" s="50"/>
      <c r="AM117" s="50"/>
      <c r="AN117" s="50"/>
      <c r="AO117" s="50"/>
      <c r="AP117" s="50"/>
      <c r="AQ117" s="49"/>
      <c r="AR117" s="27"/>
    </row>
    <row r="118" spans="3:44">
      <c r="C118" s="83">
        <f t="shared" si="1"/>
        <v>0</v>
      </c>
      <c r="D118" s="50"/>
      <c r="E118" s="50"/>
      <c r="F118" s="49"/>
      <c r="G118" s="49"/>
      <c r="H118" s="74"/>
      <c r="I118" s="75"/>
      <c r="J118" s="49"/>
      <c r="K118" s="51"/>
      <c r="L118" s="49"/>
      <c r="M118" s="49"/>
      <c r="N118" s="49"/>
      <c r="O118" s="50"/>
      <c r="P118" s="50"/>
      <c r="Q118" s="50"/>
      <c r="R118" s="50"/>
      <c r="S118" s="50"/>
      <c r="T118" s="49"/>
      <c r="U118" s="49"/>
      <c r="V118" s="51"/>
      <c r="W118" s="49"/>
      <c r="X118" s="49"/>
      <c r="Y118" s="51"/>
      <c r="Z118" s="49"/>
      <c r="AA118" s="49"/>
      <c r="AB118" s="49"/>
      <c r="AC118" s="51"/>
      <c r="AD118" s="49"/>
      <c r="AE118" s="49"/>
      <c r="AF118" s="51"/>
      <c r="AG118" s="51"/>
      <c r="AH118" s="49"/>
      <c r="AI118" s="49"/>
      <c r="AJ118" s="50"/>
      <c r="AK118" s="50"/>
      <c r="AL118" s="50"/>
      <c r="AM118" s="50"/>
      <c r="AN118" s="50"/>
      <c r="AO118" s="50"/>
      <c r="AP118" s="50"/>
      <c r="AQ118" s="49"/>
      <c r="AR118" s="27"/>
    </row>
    <row r="119" spans="3:44">
      <c r="C119" s="83">
        <f t="shared" si="1"/>
        <v>0</v>
      </c>
      <c r="D119" s="50"/>
      <c r="E119" s="50"/>
      <c r="F119" s="49"/>
      <c r="G119" s="49"/>
      <c r="H119" s="74"/>
      <c r="I119" s="75"/>
      <c r="J119" s="49"/>
      <c r="K119" s="51"/>
      <c r="L119" s="49"/>
      <c r="M119" s="49"/>
      <c r="N119" s="49"/>
      <c r="O119" s="50"/>
      <c r="P119" s="50"/>
      <c r="Q119" s="50"/>
      <c r="R119" s="50"/>
      <c r="S119" s="50"/>
      <c r="T119" s="49"/>
      <c r="U119" s="49"/>
      <c r="V119" s="51"/>
      <c r="W119" s="49"/>
      <c r="X119" s="49"/>
      <c r="Y119" s="51"/>
      <c r="Z119" s="49"/>
      <c r="AA119" s="49"/>
      <c r="AB119" s="49"/>
      <c r="AC119" s="51"/>
      <c r="AD119" s="49"/>
      <c r="AE119" s="49"/>
      <c r="AF119" s="51"/>
      <c r="AG119" s="51"/>
      <c r="AH119" s="49"/>
      <c r="AI119" s="49"/>
      <c r="AJ119" s="50"/>
      <c r="AK119" s="50"/>
      <c r="AL119" s="50"/>
      <c r="AM119" s="50"/>
      <c r="AN119" s="50"/>
      <c r="AO119" s="50"/>
      <c r="AP119" s="50"/>
      <c r="AQ119" s="49"/>
      <c r="AR119" s="27"/>
    </row>
    <row r="120" spans="3:44">
      <c r="C120" s="83">
        <f t="shared" si="1"/>
        <v>0</v>
      </c>
      <c r="D120" s="50"/>
      <c r="E120" s="50"/>
      <c r="F120" s="49"/>
      <c r="G120" s="49"/>
      <c r="H120" s="74"/>
      <c r="I120" s="75"/>
      <c r="J120" s="49"/>
      <c r="K120" s="51"/>
      <c r="L120" s="49"/>
      <c r="M120" s="49"/>
      <c r="N120" s="49"/>
      <c r="O120" s="50"/>
      <c r="P120" s="50"/>
      <c r="Q120" s="50"/>
      <c r="R120" s="50"/>
      <c r="S120" s="50"/>
      <c r="T120" s="49"/>
      <c r="U120" s="49"/>
      <c r="V120" s="51"/>
      <c r="W120" s="49"/>
      <c r="X120" s="49"/>
      <c r="Y120" s="51"/>
      <c r="Z120" s="49"/>
      <c r="AA120" s="49"/>
      <c r="AB120" s="49"/>
      <c r="AC120" s="51"/>
      <c r="AD120" s="49"/>
      <c r="AE120" s="49"/>
      <c r="AF120" s="51"/>
      <c r="AG120" s="51"/>
      <c r="AH120" s="49"/>
      <c r="AI120" s="49"/>
      <c r="AJ120" s="50"/>
      <c r="AK120" s="50"/>
      <c r="AL120" s="50"/>
      <c r="AM120" s="50"/>
      <c r="AN120" s="50"/>
      <c r="AO120" s="50"/>
      <c r="AP120" s="50"/>
      <c r="AQ120" s="49"/>
      <c r="AR120" s="27"/>
    </row>
    <row r="121" spans="3:44">
      <c r="C121" s="83">
        <f t="shared" si="1"/>
        <v>0</v>
      </c>
      <c r="D121" s="50"/>
      <c r="E121" s="50"/>
      <c r="F121" s="49"/>
      <c r="G121" s="49"/>
      <c r="H121" s="74"/>
      <c r="I121" s="75"/>
      <c r="J121" s="49"/>
      <c r="K121" s="51"/>
      <c r="L121" s="49"/>
      <c r="M121" s="49"/>
      <c r="N121" s="49"/>
      <c r="O121" s="50"/>
      <c r="P121" s="50"/>
      <c r="Q121" s="50"/>
      <c r="R121" s="50"/>
      <c r="S121" s="50"/>
      <c r="T121" s="49"/>
      <c r="U121" s="49"/>
      <c r="V121" s="51"/>
      <c r="W121" s="49"/>
      <c r="X121" s="49"/>
      <c r="Y121" s="51"/>
      <c r="Z121" s="49"/>
      <c r="AA121" s="49"/>
      <c r="AB121" s="49"/>
      <c r="AC121" s="51"/>
      <c r="AD121" s="49"/>
      <c r="AE121" s="49"/>
      <c r="AF121" s="51"/>
      <c r="AG121" s="51"/>
      <c r="AH121" s="49"/>
      <c r="AI121" s="49"/>
      <c r="AJ121" s="50"/>
      <c r="AK121" s="50"/>
      <c r="AL121" s="50"/>
      <c r="AM121" s="50"/>
      <c r="AN121" s="50"/>
      <c r="AO121" s="50"/>
      <c r="AP121" s="50"/>
      <c r="AQ121" s="49"/>
      <c r="AR121" s="27"/>
    </row>
    <row r="122" spans="3:44">
      <c r="C122" s="83">
        <f t="shared" si="1"/>
        <v>0</v>
      </c>
      <c r="D122" s="50"/>
      <c r="E122" s="50"/>
      <c r="F122" s="49"/>
      <c r="G122" s="49"/>
      <c r="H122" s="74"/>
      <c r="I122" s="75"/>
      <c r="J122" s="49"/>
      <c r="K122" s="51"/>
      <c r="L122" s="49"/>
      <c r="M122" s="49"/>
      <c r="N122" s="49"/>
      <c r="O122" s="50"/>
      <c r="P122" s="50"/>
      <c r="Q122" s="50"/>
      <c r="R122" s="50"/>
      <c r="S122" s="50"/>
      <c r="T122" s="49"/>
      <c r="U122" s="49"/>
      <c r="V122" s="51"/>
      <c r="W122" s="49"/>
      <c r="X122" s="49"/>
      <c r="Y122" s="51"/>
      <c r="Z122" s="49"/>
      <c r="AA122" s="49"/>
      <c r="AB122" s="49"/>
      <c r="AC122" s="51"/>
      <c r="AD122" s="49"/>
      <c r="AE122" s="49"/>
      <c r="AF122" s="51"/>
      <c r="AG122" s="51"/>
      <c r="AH122" s="49"/>
      <c r="AI122" s="49"/>
      <c r="AJ122" s="50"/>
      <c r="AK122" s="50"/>
      <c r="AL122" s="50"/>
      <c r="AM122" s="50"/>
      <c r="AN122" s="50"/>
      <c r="AO122" s="50"/>
      <c r="AP122" s="50"/>
      <c r="AQ122" s="49"/>
      <c r="AR122" s="27"/>
    </row>
    <row r="123" spans="3:44">
      <c r="C123" s="83">
        <f t="shared" si="1"/>
        <v>0</v>
      </c>
      <c r="D123" s="50"/>
      <c r="E123" s="50"/>
      <c r="F123" s="49"/>
      <c r="G123" s="49"/>
      <c r="H123" s="74"/>
      <c r="I123" s="75"/>
      <c r="J123" s="49"/>
      <c r="K123" s="51"/>
      <c r="L123" s="49"/>
      <c r="M123" s="49"/>
      <c r="N123" s="49"/>
      <c r="O123" s="50"/>
      <c r="P123" s="50"/>
      <c r="Q123" s="50"/>
      <c r="R123" s="50"/>
      <c r="S123" s="50"/>
      <c r="T123" s="49"/>
      <c r="U123" s="49"/>
      <c r="V123" s="51"/>
      <c r="W123" s="49"/>
      <c r="X123" s="49"/>
      <c r="Y123" s="51"/>
      <c r="Z123" s="49"/>
      <c r="AA123" s="49"/>
      <c r="AB123" s="49"/>
      <c r="AC123" s="51"/>
      <c r="AD123" s="49"/>
      <c r="AE123" s="49"/>
      <c r="AF123" s="51"/>
      <c r="AG123" s="51"/>
      <c r="AH123" s="49"/>
      <c r="AI123" s="49"/>
      <c r="AJ123" s="50"/>
      <c r="AK123" s="50"/>
      <c r="AL123" s="50"/>
      <c r="AM123" s="50"/>
      <c r="AN123" s="50"/>
      <c r="AO123" s="50"/>
      <c r="AP123" s="50"/>
      <c r="AQ123" s="49"/>
      <c r="AR123" s="27"/>
    </row>
    <row r="124" spans="3:44">
      <c r="C124" s="83">
        <f t="shared" si="1"/>
        <v>0</v>
      </c>
      <c r="D124" s="50"/>
      <c r="E124" s="50"/>
      <c r="F124" s="49"/>
      <c r="G124" s="49"/>
      <c r="H124" s="74"/>
      <c r="I124" s="75"/>
      <c r="J124" s="49"/>
      <c r="K124" s="51"/>
      <c r="L124" s="49"/>
      <c r="M124" s="49"/>
      <c r="N124" s="49"/>
      <c r="O124" s="50"/>
      <c r="P124" s="50"/>
      <c r="Q124" s="50"/>
      <c r="R124" s="50"/>
      <c r="S124" s="50"/>
      <c r="T124" s="49"/>
      <c r="U124" s="49"/>
      <c r="V124" s="51"/>
      <c r="W124" s="49"/>
      <c r="X124" s="49"/>
      <c r="Y124" s="51"/>
      <c r="Z124" s="49"/>
      <c r="AA124" s="49"/>
      <c r="AB124" s="49"/>
      <c r="AC124" s="51"/>
      <c r="AD124" s="49"/>
      <c r="AE124" s="49"/>
      <c r="AF124" s="51"/>
      <c r="AG124" s="51"/>
      <c r="AH124" s="49"/>
      <c r="AI124" s="49"/>
      <c r="AJ124" s="50"/>
      <c r="AK124" s="50"/>
      <c r="AL124" s="50"/>
      <c r="AM124" s="50"/>
      <c r="AN124" s="50"/>
      <c r="AO124" s="50"/>
      <c r="AP124" s="50"/>
      <c r="AQ124" s="49"/>
      <c r="AR124" s="27"/>
    </row>
    <row r="125" spans="3:44">
      <c r="C125" s="83">
        <f t="shared" si="1"/>
        <v>0</v>
      </c>
      <c r="D125" s="50"/>
      <c r="E125" s="50"/>
      <c r="F125" s="49"/>
      <c r="G125" s="49"/>
      <c r="H125" s="74"/>
      <c r="I125" s="75"/>
      <c r="J125" s="49"/>
      <c r="K125" s="51"/>
      <c r="L125" s="49"/>
      <c r="M125" s="49"/>
      <c r="N125" s="49"/>
      <c r="O125" s="50"/>
      <c r="P125" s="50"/>
      <c r="Q125" s="50"/>
      <c r="R125" s="50"/>
      <c r="S125" s="50"/>
      <c r="T125" s="49"/>
      <c r="U125" s="49"/>
      <c r="V125" s="51"/>
      <c r="W125" s="49"/>
      <c r="X125" s="49"/>
      <c r="Y125" s="51"/>
      <c r="Z125" s="49"/>
      <c r="AA125" s="49"/>
      <c r="AB125" s="49"/>
      <c r="AC125" s="51"/>
      <c r="AD125" s="49"/>
      <c r="AE125" s="49"/>
      <c r="AF125" s="51"/>
      <c r="AG125" s="51"/>
      <c r="AH125" s="49"/>
      <c r="AI125" s="49"/>
      <c r="AJ125" s="50"/>
      <c r="AK125" s="50"/>
      <c r="AL125" s="50"/>
      <c r="AM125" s="50"/>
      <c r="AN125" s="50"/>
      <c r="AO125" s="50"/>
      <c r="AP125" s="50"/>
      <c r="AQ125" s="49"/>
      <c r="AR125" s="27"/>
    </row>
    <row r="126" spans="3:44">
      <c r="C126" s="83">
        <f t="shared" si="1"/>
        <v>0</v>
      </c>
      <c r="D126" s="50"/>
      <c r="E126" s="50"/>
      <c r="F126" s="49"/>
      <c r="G126" s="49"/>
      <c r="H126" s="74"/>
      <c r="I126" s="75"/>
      <c r="J126" s="49"/>
      <c r="K126" s="51"/>
      <c r="L126" s="49"/>
      <c r="M126" s="49"/>
      <c r="N126" s="49"/>
      <c r="O126" s="50"/>
      <c r="P126" s="50"/>
      <c r="Q126" s="50"/>
      <c r="R126" s="50"/>
      <c r="S126" s="50"/>
      <c r="T126" s="49"/>
      <c r="U126" s="49"/>
      <c r="V126" s="51"/>
      <c r="W126" s="49"/>
      <c r="X126" s="49"/>
      <c r="Y126" s="51"/>
      <c r="Z126" s="49"/>
      <c r="AA126" s="49"/>
      <c r="AB126" s="49"/>
      <c r="AC126" s="51"/>
      <c r="AD126" s="49"/>
      <c r="AE126" s="49"/>
      <c r="AF126" s="51"/>
      <c r="AG126" s="51"/>
      <c r="AH126" s="49"/>
      <c r="AI126" s="49"/>
      <c r="AJ126" s="50"/>
      <c r="AK126" s="50"/>
      <c r="AL126" s="50"/>
      <c r="AM126" s="50"/>
      <c r="AN126" s="50"/>
      <c r="AO126" s="50"/>
      <c r="AP126" s="50"/>
      <c r="AQ126" s="49"/>
      <c r="AR126" s="27"/>
    </row>
    <row r="127" spans="3:44">
      <c r="C127" s="83">
        <f t="shared" si="1"/>
        <v>0</v>
      </c>
      <c r="D127" s="50"/>
      <c r="E127" s="50"/>
      <c r="F127" s="49"/>
      <c r="G127" s="49"/>
      <c r="H127" s="74"/>
      <c r="I127" s="75"/>
      <c r="J127" s="49"/>
      <c r="K127" s="51"/>
      <c r="L127" s="49"/>
      <c r="M127" s="49"/>
      <c r="N127" s="49"/>
      <c r="O127" s="50"/>
      <c r="P127" s="50"/>
      <c r="Q127" s="50"/>
      <c r="R127" s="50"/>
      <c r="S127" s="50"/>
      <c r="T127" s="49"/>
      <c r="U127" s="49"/>
      <c r="V127" s="51"/>
      <c r="W127" s="49"/>
      <c r="X127" s="49"/>
      <c r="Y127" s="51"/>
      <c r="Z127" s="49"/>
      <c r="AA127" s="49"/>
      <c r="AB127" s="49"/>
      <c r="AC127" s="51"/>
      <c r="AD127" s="49"/>
      <c r="AE127" s="49"/>
      <c r="AF127" s="51"/>
      <c r="AG127" s="51"/>
      <c r="AH127" s="49"/>
      <c r="AI127" s="49"/>
      <c r="AJ127" s="50"/>
      <c r="AK127" s="50"/>
      <c r="AL127" s="50"/>
      <c r="AM127" s="50"/>
      <c r="AN127" s="50"/>
      <c r="AO127" s="50"/>
      <c r="AP127" s="50"/>
      <c r="AQ127" s="49"/>
      <c r="AR127" s="27"/>
    </row>
    <row r="128" spans="3:44">
      <c r="C128" s="83">
        <f t="shared" si="1"/>
        <v>0</v>
      </c>
      <c r="D128" s="50"/>
      <c r="E128" s="50"/>
      <c r="F128" s="49"/>
      <c r="G128" s="49"/>
      <c r="H128" s="74"/>
      <c r="I128" s="75"/>
      <c r="J128" s="49"/>
      <c r="K128" s="51"/>
      <c r="L128" s="49"/>
      <c r="M128" s="49"/>
      <c r="N128" s="49"/>
      <c r="O128" s="50"/>
      <c r="P128" s="50"/>
      <c r="Q128" s="50"/>
      <c r="R128" s="50"/>
      <c r="S128" s="50"/>
      <c r="T128" s="49"/>
      <c r="U128" s="49"/>
      <c r="V128" s="51"/>
      <c r="W128" s="49"/>
      <c r="X128" s="49"/>
      <c r="Y128" s="51"/>
      <c r="Z128" s="49"/>
      <c r="AA128" s="49"/>
      <c r="AB128" s="49"/>
      <c r="AC128" s="51"/>
      <c r="AD128" s="49"/>
      <c r="AE128" s="49"/>
      <c r="AF128" s="51"/>
      <c r="AG128" s="51"/>
      <c r="AH128" s="49"/>
      <c r="AI128" s="49"/>
      <c r="AJ128" s="50"/>
      <c r="AK128" s="50"/>
      <c r="AL128" s="50"/>
      <c r="AM128" s="50"/>
      <c r="AN128" s="50"/>
      <c r="AO128" s="50"/>
      <c r="AP128" s="50"/>
      <c r="AQ128" s="49"/>
      <c r="AR128" s="27"/>
    </row>
    <row r="129" spans="3:44">
      <c r="C129" s="83">
        <f t="shared" si="1"/>
        <v>0</v>
      </c>
      <c r="D129" s="50"/>
      <c r="E129" s="50"/>
      <c r="F129" s="49"/>
      <c r="G129" s="49"/>
      <c r="H129" s="74"/>
      <c r="I129" s="75"/>
      <c r="J129" s="49"/>
      <c r="K129" s="51"/>
      <c r="L129" s="49"/>
      <c r="M129" s="49"/>
      <c r="N129" s="49"/>
      <c r="O129" s="50"/>
      <c r="P129" s="50"/>
      <c r="Q129" s="50"/>
      <c r="R129" s="50"/>
      <c r="S129" s="50"/>
      <c r="T129" s="49"/>
      <c r="U129" s="49"/>
      <c r="V129" s="51"/>
      <c r="W129" s="49"/>
      <c r="X129" s="49"/>
      <c r="Y129" s="51"/>
      <c r="Z129" s="49"/>
      <c r="AA129" s="49"/>
      <c r="AB129" s="49"/>
      <c r="AC129" s="51"/>
      <c r="AD129" s="49"/>
      <c r="AE129" s="49"/>
      <c r="AF129" s="51"/>
      <c r="AG129" s="51"/>
      <c r="AH129" s="49"/>
      <c r="AI129" s="49"/>
      <c r="AJ129" s="50"/>
      <c r="AK129" s="50"/>
      <c r="AL129" s="50"/>
      <c r="AM129" s="50"/>
      <c r="AN129" s="50"/>
      <c r="AO129" s="50"/>
      <c r="AP129" s="50"/>
      <c r="AQ129" s="49"/>
      <c r="AR129" s="27"/>
    </row>
    <row r="130" spans="3:44">
      <c r="C130" s="83">
        <f t="shared" si="1"/>
        <v>0</v>
      </c>
      <c r="D130" s="50"/>
      <c r="E130" s="50"/>
      <c r="F130" s="49"/>
      <c r="G130" s="49"/>
      <c r="H130" s="74"/>
      <c r="I130" s="75"/>
      <c r="J130" s="49"/>
      <c r="K130" s="51"/>
      <c r="L130" s="49"/>
      <c r="M130" s="49"/>
      <c r="N130" s="49"/>
      <c r="O130" s="50"/>
      <c r="P130" s="50"/>
      <c r="Q130" s="50"/>
      <c r="R130" s="50"/>
      <c r="S130" s="50"/>
      <c r="T130" s="49"/>
      <c r="U130" s="49"/>
      <c r="V130" s="51"/>
      <c r="W130" s="49"/>
      <c r="X130" s="49"/>
      <c r="Y130" s="51"/>
      <c r="Z130" s="49"/>
      <c r="AA130" s="49"/>
      <c r="AB130" s="49"/>
      <c r="AC130" s="51"/>
      <c r="AD130" s="49"/>
      <c r="AE130" s="49"/>
      <c r="AF130" s="51"/>
      <c r="AG130" s="51"/>
      <c r="AH130" s="49"/>
      <c r="AI130" s="49"/>
      <c r="AJ130" s="50"/>
      <c r="AK130" s="50"/>
      <c r="AL130" s="50"/>
      <c r="AM130" s="50"/>
      <c r="AN130" s="50"/>
      <c r="AO130" s="50"/>
      <c r="AP130" s="50"/>
      <c r="AQ130" s="49"/>
      <c r="AR130" s="27"/>
    </row>
    <row r="131" spans="3:44">
      <c r="C131" s="83">
        <f t="shared" si="1"/>
        <v>0</v>
      </c>
      <c r="D131" s="50"/>
      <c r="E131" s="50"/>
      <c r="F131" s="49"/>
      <c r="G131" s="49"/>
      <c r="H131" s="74"/>
      <c r="I131" s="75"/>
      <c r="J131" s="49"/>
      <c r="K131" s="51"/>
      <c r="L131" s="49"/>
      <c r="M131" s="49"/>
      <c r="N131" s="49"/>
      <c r="O131" s="50"/>
      <c r="P131" s="50"/>
      <c r="Q131" s="50"/>
      <c r="R131" s="50"/>
      <c r="S131" s="50"/>
      <c r="T131" s="49"/>
      <c r="U131" s="49"/>
      <c r="V131" s="51"/>
      <c r="W131" s="49"/>
      <c r="X131" s="49"/>
      <c r="Y131" s="51"/>
      <c r="Z131" s="49"/>
      <c r="AA131" s="49"/>
      <c r="AB131" s="49"/>
      <c r="AC131" s="51"/>
      <c r="AD131" s="49"/>
      <c r="AE131" s="49"/>
      <c r="AF131" s="51"/>
      <c r="AG131" s="51"/>
      <c r="AH131" s="49"/>
      <c r="AI131" s="49"/>
      <c r="AJ131" s="50"/>
      <c r="AK131" s="50"/>
      <c r="AL131" s="50"/>
      <c r="AM131" s="50"/>
      <c r="AN131" s="50"/>
      <c r="AO131" s="50"/>
      <c r="AP131" s="50"/>
      <c r="AQ131" s="49"/>
      <c r="AR131" s="27"/>
    </row>
    <row r="132" spans="3:44">
      <c r="C132" s="83">
        <f t="shared" si="1"/>
        <v>0</v>
      </c>
      <c r="D132" s="50"/>
      <c r="E132" s="50"/>
      <c r="F132" s="49"/>
      <c r="G132" s="49"/>
      <c r="H132" s="74"/>
      <c r="I132" s="75"/>
      <c r="J132" s="49"/>
      <c r="K132" s="51"/>
      <c r="L132" s="49"/>
      <c r="M132" s="49"/>
      <c r="N132" s="49"/>
      <c r="O132" s="50"/>
      <c r="P132" s="50"/>
      <c r="Q132" s="50"/>
      <c r="R132" s="50"/>
      <c r="S132" s="50"/>
      <c r="T132" s="49"/>
      <c r="U132" s="49"/>
      <c r="V132" s="51"/>
      <c r="W132" s="49"/>
      <c r="X132" s="49"/>
      <c r="Y132" s="51"/>
      <c r="Z132" s="49"/>
      <c r="AA132" s="49"/>
      <c r="AB132" s="49"/>
      <c r="AC132" s="51"/>
      <c r="AD132" s="49"/>
      <c r="AE132" s="49"/>
      <c r="AF132" s="51"/>
      <c r="AG132" s="51"/>
      <c r="AH132" s="49"/>
      <c r="AI132" s="49"/>
      <c r="AJ132" s="50"/>
      <c r="AK132" s="50"/>
      <c r="AL132" s="50"/>
      <c r="AM132" s="50"/>
      <c r="AN132" s="50"/>
      <c r="AO132" s="50"/>
      <c r="AP132" s="50"/>
      <c r="AQ132" s="49"/>
      <c r="AR132" s="27"/>
    </row>
    <row r="133" spans="3:44">
      <c r="C133" s="83">
        <f t="shared" si="1"/>
        <v>0</v>
      </c>
      <c r="D133" s="50"/>
      <c r="E133" s="50"/>
      <c r="F133" s="49"/>
      <c r="G133" s="49"/>
      <c r="H133" s="74"/>
      <c r="I133" s="75"/>
      <c r="J133" s="49"/>
      <c r="K133" s="51"/>
      <c r="L133" s="49"/>
      <c r="M133" s="49"/>
      <c r="N133" s="49"/>
      <c r="O133" s="50"/>
      <c r="P133" s="50"/>
      <c r="Q133" s="50"/>
      <c r="R133" s="50"/>
      <c r="S133" s="50"/>
      <c r="T133" s="49"/>
      <c r="U133" s="49"/>
      <c r="V133" s="51"/>
      <c r="W133" s="49"/>
      <c r="X133" s="49"/>
      <c r="Y133" s="51"/>
      <c r="Z133" s="49"/>
      <c r="AA133" s="49"/>
      <c r="AB133" s="49"/>
      <c r="AC133" s="51"/>
      <c r="AD133" s="49"/>
      <c r="AE133" s="49"/>
      <c r="AF133" s="51"/>
      <c r="AG133" s="51"/>
      <c r="AH133" s="49"/>
      <c r="AI133" s="49"/>
      <c r="AJ133" s="50"/>
      <c r="AK133" s="50"/>
      <c r="AL133" s="50"/>
      <c r="AM133" s="50"/>
      <c r="AN133" s="50"/>
      <c r="AO133" s="50"/>
      <c r="AP133" s="50"/>
      <c r="AQ133" s="49"/>
      <c r="AR133" s="27"/>
    </row>
    <row r="134" spans="3:44">
      <c r="C134" s="83">
        <f t="shared" si="1"/>
        <v>0</v>
      </c>
      <c r="D134" s="50"/>
      <c r="E134" s="50"/>
      <c r="F134" s="49"/>
      <c r="G134" s="49"/>
      <c r="H134" s="74"/>
      <c r="I134" s="75"/>
      <c r="J134" s="49"/>
      <c r="K134" s="51"/>
      <c r="L134" s="49"/>
      <c r="M134" s="49"/>
      <c r="N134" s="49"/>
      <c r="O134" s="50"/>
      <c r="P134" s="50"/>
      <c r="Q134" s="50"/>
      <c r="R134" s="50"/>
      <c r="S134" s="50"/>
      <c r="T134" s="49"/>
      <c r="U134" s="49"/>
      <c r="V134" s="51"/>
      <c r="W134" s="49"/>
      <c r="X134" s="49"/>
      <c r="Y134" s="51"/>
      <c r="Z134" s="49"/>
      <c r="AA134" s="49"/>
      <c r="AB134" s="49"/>
      <c r="AC134" s="51"/>
      <c r="AD134" s="49"/>
      <c r="AE134" s="49"/>
      <c r="AF134" s="51"/>
      <c r="AG134" s="51"/>
      <c r="AH134" s="49"/>
      <c r="AI134" s="49"/>
      <c r="AJ134" s="50"/>
      <c r="AK134" s="50"/>
      <c r="AL134" s="50"/>
      <c r="AM134" s="50"/>
      <c r="AN134" s="50"/>
      <c r="AO134" s="50"/>
      <c r="AP134" s="50"/>
      <c r="AQ134" s="49"/>
      <c r="AR134" s="27"/>
    </row>
    <row r="135" spans="3:44">
      <c r="C135" s="83">
        <f t="shared" si="1"/>
        <v>0</v>
      </c>
      <c r="D135" s="50"/>
      <c r="E135" s="50"/>
      <c r="F135" s="49"/>
      <c r="G135" s="49"/>
      <c r="H135" s="74"/>
      <c r="I135" s="75"/>
      <c r="J135" s="49"/>
      <c r="K135" s="51"/>
      <c r="L135" s="49"/>
      <c r="M135" s="49"/>
      <c r="N135" s="49"/>
      <c r="O135" s="50"/>
      <c r="P135" s="50"/>
      <c r="Q135" s="50"/>
      <c r="R135" s="50"/>
      <c r="S135" s="50"/>
      <c r="T135" s="49"/>
      <c r="U135" s="49"/>
      <c r="V135" s="51"/>
      <c r="W135" s="49"/>
      <c r="X135" s="49"/>
      <c r="Y135" s="51"/>
      <c r="Z135" s="49"/>
      <c r="AA135" s="49"/>
      <c r="AB135" s="49"/>
      <c r="AC135" s="51"/>
      <c r="AD135" s="49"/>
      <c r="AE135" s="49"/>
      <c r="AF135" s="51"/>
      <c r="AG135" s="51"/>
      <c r="AH135" s="49"/>
      <c r="AI135" s="49"/>
      <c r="AJ135" s="50"/>
      <c r="AK135" s="50"/>
      <c r="AL135" s="50"/>
      <c r="AM135" s="50"/>
      <c r="AN135" s="50"/>
      <c r="AO135" s="50"/>
      <c r="AP135" s="50"/>
      <c r="AQ135" s="49"/>
      <c r="AR135" s="27"/>
    </row>
    <row r="136" spans="3:44">
      <c r="C136" s="83">
        <f t="shared" si="1"/>
        <v>0</v>
      </c>
      <c r="D136" s="50"/>
      <c r="E136" s="50"/>
      <c r="F136" s="49"/>
      <c r="G136" s="49"/>
      <c r="H136" s="74"/>
      <c r="I136" s="75"/>
      <c r="J136" s="49"/>
      <c r="K136" s="51"/>
      <c r="L136" s="49"/>
      <c r="M136" s="49"/>
      <c r="N136" s="49"/>
      <c r="O136" s="50"/>
      <c r="P136" s="50"/>
      <c r="Q136" s="50"/>
      <c r="R136" s="50"/>
      <c r="S136" s="50"/>
      <c r="T136" s="49"/>
      <c r="U136" s="49"/>
      <c r="V136" s="51"/>
      <c r="W136" s="49"/>
      <c r="X136" s="49"/>
      <c r="Y136" s="51"/>
      <c r="Z136" s="49"/>
      <c r="AA136" s="49"/>
      <c r="AB136" s="49"/>
      <c r="AC136" s="51"/>
      <c r="AD136" s="49"/>
      <c r="AE136" s="49"/>
      <c r="AF136" s="51"/>
      <c r="AG136" s="51"/>
      <c r="AH136" s="49"/>
      <c r="AI136" s="49"/>
      <c r="AJ136" s="50"/>
      <c r="AK136" s="50"/>
      <c r="AL136" s="50"/>
      <c r="AM136" s="50"/>
      <c r="AN136" s="50"/>
      <c r="AO136" s="50"/>
      <c r="AP136" s="50"/>
      <c r="AQ136" s="49"/>
      <c r="AR136" s="27"/>
    </row>
    <row r="137" spans="3:44">
      <c r="C137" s="83">
        <f t="shared" si="1"/>
        <v>0</v>
      </c>
      <c r="D137" s="50"/>
      <c r="E137" s="50"/>
      <c r="F137" s="49"/>
      <c r="G137" s="49"/>
      <c r="H137" s="74"/>
      <c r="I137" s="75"/>
      <c r="J137" s="49"/>
      <c r="K137" s="51"/>
      <c r="L137" s="49"/>
      <c r="M137" s="49"/>
      <c r="N137" s="49"/>
      <c r="O137" s="50"/>
      <c r="P137" s="50"/>
      <c r="Q137" s="50"/>
      <c r="R137" s="50"/>
      <c r="S137" s="50"/>
      <c r="T137" s="49"/>
      <c r="U137" s="49"/>
      <c r="V137" s="51"/>
      <c r="W137" s="49"/>
      <c r="X137" s="49"/>
      <c r="Y137" s="51"/>
      <c r="Z137" s="49"/>
      <c r="AA137" s="49"/>
      <c r="AB137" s="49"/>
      <c r="AC137" s="51"/>
      <c r="AD137" s="49"/>
      <c r="AE137" s="49"/>
      <c r="AF137" s="51"/>
      <c r="AG137" s="51"/>
      <c r="AH137" s="49"/>
      <c r="AI137" s="49"/>
      <c r="AJ137" s="50"/>
      <c r="AK137" s="50"/>
      <c r="AL137" s="50"/>
      <c r="AM137" s="50"/>
      <c r="AN137" s="50"/>
      <c r="AO137" s="50"/>
      <c r="AP137" s="50"/>
      <c r="AQ137" s="49"/>
      <c r="AR137" s="27"/>
    </row>
    <row r="138" spans="3:44">
      <c r="C138" s="83">
        <f t="shared" si="1"/>
        <v>0</v>
      </c>
      <c r="D138" s="50"/>
      <c r="E138" s="50"/>
      <c r="F138" s="49"/>
      <c r="G138" s="49"/>
      <c r="H138" s="74"/>
      <c r="I138" s="75"/>
      <c r="J138" s="49"/>
      <c r="K138" s="51"/>
      <c r="L138" s="49"/>
      <c r="M138" s="49"/>
      <c r="N138" s="49"/>
      <c r="O138" s="50"/>
      <c r="P138" s="50"/>
      <c r="Q138" s="50"/>
      <c r="R138" s="50"/>
      <c r="S138" s="50"/>
      <c r="T138" s="49"/>
      <c r="U138" s="49"/>
      <c r="V138" s="51"/>
      <c r="W138" s="49"/>
      <c r="X138" s="49"/>
      <c r="Y138" s="51"/>
      <c r="Z138" s="49"/>
      <c r="AA138" s="49"/>
      <c r="AB138" s="49"/>
      <c r="AC138" s="51"/>
      <c r="AD138" s="49"/>
      <c r="AE138" s="49"/>
      <c r="AF138" s="51"/>
      <c r="AG138" s="51"/>
      <c r="AH138" s="49"/>
      <c r="AI138" s="49"/>
      <c r="AJ138" s="50"/>
      <c r="AK138" s="50"/>
      <c r="AL138" s="50"/>
      <c r="AM138" s="50"/>
      <c r="AN138" s="50"/>
      <c r="AO138" s="50"/>
      <c r="AP138" s="50"/>
      <c r="AQ138" s="49"/>
      <c r="AR138" s="27"/>
    </row>
    <row r="139" spans="3:44">
      <c r="C139" s="83">
        <f t="shared" si="1"/>
        <v>0</v>
      </c>
      <c r="D139" s="50"/>
      <c r="E139" s="50"/>
      <c r="F139" s="49"/>
      <c r="G139" s="49"/>
      <c r="H139" s="74"/>
      <c r="I139" s="75"/>
      <c r="J139" s="49"/>
      <c r="K139" s="51"/>
      <c r="L139" s="49"/>
      <c r="M139" s="49"/>
      <c r="N139" s="49"/>
      <c r="O139" s="50"/>
      <c r="P139" s="50"/>
      <c r="Q139" s="50"/>
      <c r="R139" s="50"/>
      <c r="S139" s="50"/>
      <c r="T139" s="49"/>
      <c r="U139" s="49"/>
      <c r="V139" s="51"/>
      <c r="W139" s="49"/>
      <c r="X139" s="49"/>
      <c r="Y139" s="51"/>
      <c r="Z139" s="49"/>
      <c r="AA139" s="49"/>
      <c r="AB139" s="49"/>
      <c r="AC139" s="51"/>
      <c r="AD139" s="49"/>
      <c r="AE139" s="49"/>
      <c r="AF139" s="51"/>
      <c r="AG139" s="51"/>
      <c r="AH139" s="49"/>
      <c r="AI139" s="49"/>
      <c r="AJ139" s="50"/>
      <c r="AK139" s="50"/>
      <c r="AL139" s="50"/>
      <c r="AM139" s="50"/>
      <c r="AN139" s="50"/>
      <c r="AO139" s="50"/>
      <c r="AP139" s="50"/>
      <c r="AQ139" s="49"/>
      <c r="AR139" s="27"/>
    </row>
    <row r="140" spans="3:44">
      <c r="C140" s="83">
        <f t="shared" si="1"/>
        <v>0</v>
      </c>
      <c r="D140" s="50"/>
      <c r="E140" s="50"/>
      <c r="F140" s="49"/>
      <c r="G140" s="49"/>
      <c r="H140" s="74"/>
      <c r="I140" s="75"/>
      <c r="J140" s="49"/>
      <c r="K140" s="51"/>
      <c r="L140" s="49"/>
      <c r="M140" s="49"/>
      <c r="N140" s="49"/>
      <c r="O140" s="50"/>
      <c r="P140" s="50"/>
      <c r="Q140" s="50"/>
      <c r="R140" s="50"/>
      <c r="S140" s="50"/>
      <c r="T140" s="49"/>
      <c r="U140" s="49"/>
      <c r="V140" s="51"/>
      <c r="W140" s="49"/>
      <c r="X140" s="49"/>
      <c r="Y140" s="51"/>
      <c r="Z140" s="49"/>
      <c r="AA140" s="49"/>
      <c r="AB140" s="49"/>
      <c r="AC140" s="51"/>
      <c r="AD140" s="49"/>
      <c r="AE140" s="49"/>
      <c r="AF140" s="51"/>
      <c r="AG140" s="51"/>
      <c r="AH140" s="49"/>
      <c r="AI140" s="49"/>
      <c r="AJ140" s="50"/>
      <c r="AK140" s="50"/>
      <c r="AL140" s="50"/>
      <c r="AM140" s="50"/>
      <c r="AN140" s="50"/>
      <c r="AO140" s="50"/>
      <c r="AP140" s="50"/>
      <c r="AQ140" s="49"/>
      <c r="AR140" s="27"/>
    </row>
    <row r="141" spans="3:44">
      <c r="C141" s="83">
        <f t="shared" ref="C141:C204" si="2">SUM(D141:AR141)</f>
        <v>0</v>
      </c>
      <c r="D141" s="50"/>
      <c r="E141" s="50"/>
      <c r="F141" s="49"/>
      <c r="G141" s="49"/>
      <c r="H141" s="74"/>
      <c r="I141" s="75"/>
      <c r="J141" s="49"/>
      <c r="K141" s="51"/>
      <c r="L141" s="49"/>
      <c r="M141" s="49"/>
      <c r="N141" s="49"/>
      <c r="O141" s="50"/>
      <c r="P141" s="50"/>
      <c r="Q141" s="50"/>
      <c r="R141" s="50"/>
      <c r="S141" s="50"/>
      <c r="T141" s="49"/>
      <c r="U141" s="49"/>
      <c r="V141" s="51"/>
      <c r="W141" s="49"/>
      <c r="X141" s="49"/>
      <c r="Y141" s="51"/>
      <c r="Z141" s="49"/>
      <c r="AA141" s="49"/>
      <c r="AB141" s="49"/>
      <c r="AC141" s="51"/>
      <c r="AD141" s="49"/>
      <c r="AE141" s="49"/>
      <c r="AF141" s="51"/>
      <c r="AG141" s="51"/>
      <c r="AH141" s="49"/>
      <c r="AI141" s="49"/>
      <c r="AJ141" s="50"/>
      <c r="AK141" s="50"/>
      <c r="AL141" s="50"/>
      <c r="AM141" s="50"/>
      <c r="AN141" s="50"/>
      <c r="AO141" s="50"/>
      <c r="AP141" s="50"/>
      <c r="AQ141" s="49"/>
      <c r="AR141" s="27"/>
    </row>
    <row r="142" spans="3:44">
      <c r="C142" s="83">
        <f t="shared" si="2"/>
        <v>0</v>
      </c>
      <c r="D142" s="50"/>
      <c r="E142" s="50"/>
      <c r="F142" s="49"/>
      <c r="G142" s="49"/>
      <c r="H142" s="74"/>
      <c r="I142" s="75"/>
      <c r="J142" s="49"/>
      <c r="K142" s="51"/>
      <c r="L142" s="49"/>
      <c r="M142" s="49"/>
      <c r="N142" s="49"/>
      <c r="O142" s="50"/>
      <c r="P142" s="50"/>
      <c r="Q142" s="50"/>
      <c r="R142" s="50"/>
      <c r="S142" s="50"/>
      <c r="T142" s="49"/>
      <c r="U142" s="49"/>
      <c r="V142" s="51"/>
      <c r="W142" s="49"/>
      <c r="X142" s="49"/>
      <c r="Y142" s="51"/>
      <c r="Z142" s="49"/>
      <c r="AA142" s="49"/>
      <c r="AB142" s="49"/>
      <c r="AC142" s="51"/>
      <c r="AD142" s="49"/>
      <c r="AE142" s="49"/>
      <c r="AF142" s="51"/>
      <c r="AG142" s="51"/>
      <c r="AH142" s="49"/>
      <c r="AI142" s="49"/>
      <c r="AJ142" s="50"/>
      <c r="AK142" s="50"/>
      <c r="AL142" s="50"/>
      <c r="AM142" s="50"/>
      <c r="AN142" s="50"/>
      <c r="AO142" s="50"/>
      <c r="AP142" s="50"/>
      <c r="AQ142" s="49"/>
      <c r="AR142" s="27"/>
    </row>
    <row r="143" spans="3:44">
      <c r="C143" s="83">
        <f t="shared" si="2"/>
        <v>0</v>
      </c>
      <c r="D143" s="50"/>
      <c r="E143" s="50"/>
      <c r="F143" s="49"/>
      <c r="G143" s="49"/>
      <c r="H143" s="74"/>
      <c r="I143" s="75"/>
      <c r="J143" s="49"/>
      <c r="K143" s="51"/>
      <c r="L143" s="49"/>
      <c r="M143" s="49"/>
      <c r="N143" s="49"/>
      <c r="O143" s="50"/>
      <c r="P143" s="50"/>
      <c r="Q143" s="50"/>
      <c r="R143" s="50"/>
      <c r="S143" s="50"/>
      <c r="T143" s="49"/>
      <c r="U143" s="49"/>
      <c r="V143" s="51"/>
      <c r="W143" s="49"/>
      <c r="X143" s="49"/>
      <c r="Y143" s="51"/>
      <c r="Z143" s="49"/>
      <c r="AA143" s="49"/>
      <c r="AB143" s="49"/>
      <c r="AC143" s="51"/>
      <c r="AD143" s="49"/>
      <c r="AE143" s="49"/>
      <c r="AF143" s="51"/>
      <c r="AG143" s="51"/>
      <c r="AH143" s="49"/>
      <c r="AI143" s="49"/>
      <c r="AJ143" s="50"/>
      <c r="AK143" s="50"/>
      <c r="AL143" s="50"/>
      <c r="AM143" s="50"/>
      <c r="AN143" s="50"/>
      <c r="AO143" s="50"/>
      <c r="AP143" s="50"/>
      <c r="AQ143" s="49"/>
      <c r="AR143" s="27"/>
    </row>
    <row r="144" spans="3:44">
      <c r="C144" s="83">
        <f t="shared" si="2"/>
        <v>0</v>
      </c>
      <c r="D144" s="50"/>
      <c r="E144" s="50"/>
      <c r="F144" s="49"/>
      <c r="G144" s="49"/>
      <c r="H144" s="74"/>
      <c r="I144" s="75"/>
      <c r="J144" s="49"/>
      <c r="K144" s="51"/>
      <c r="L144" s="49"/>
      <c r="M144" s="49"/>
      <c r="N144" s="49"/>
      <c r="O144" s="50"/>
      <c r="P144" s="50"/>
      <c r="Q144" s="50"/>
      <c r="R144" s="50"/>
      <c r="S144" s="50"/>
      <c r="T144" s="49"/>
      <c r="U144" s="49"/>
      <c r="V144" s="51"/>
      <c r="W144" s="49"/>
      <c r="X144" s="49"/>
      <c r="Y144" s="51"/>
      <c r="Z144" s="49"/>
      <c r="AA144" s="49"/>
      <c r="AB144" s="49"/>
      <c r="AC144" s="51"/>
      <c r="AD144" s="49"/>
      <c r="AE144" s="49"/>
      <c r="AF144" s="51"/>
      <c r="AG144" s="51"/>
      <c r="AH144" s="49"/>
      <c r="AI144" s="49"/>
      <c r="AJ144" s="50"/>
      <c r="AK144" s="50"/>
      <c r="AL144" s="50"/>
      <c r="AM144" s="50"/>
      <c r="AN144" s="50"/>
      <c r="AO144" s="50"/>
      <c r="AP144" s="50"/>
      <c r="AQ144" s="49"/>
      <c r="AR144" s="27"/>
    </row>
    <row r="145" spans="3:44">
      <c r="C145" s="83">
        <f t="shared" si="2"/>
        <v>0</v>
      </c>
      <c r="D145" s="50"/>
      <c r="E145" s="50"/>
      <c r="F145" s="49"/>
      <c r="G145" s="49"/>
      <c r="H145" s="74"/>
      <c r="I145" s="75"/>
      <c r="J145" s="49"/>
      <c r="K145" s="51"/>
      <c r="L145" s="49"/>
      <c r="M145" s="49"/>
      <c r="N145" s="49"/>
      <c r="O145" s="50"/>
      <c r="P145" s="50"/>
      <c r="Q145" s="50"/>
      <c r="R145" s="50"/>
      <c r="S145" s="50"/>
      <c r="T145" s="49"/>
      <c r="U145" s="49"/>
      <c r="V145" s="51"/>
      <c r="W145" s="49"/>
      <c r="X145" s="49"/>
      <c r="Y145" s="51"/>
      <c r="Z145" s="49"/>
      <c r="AA145" s="49"/>
      <c r="AB145" s="49"/>
      <c r="AC145" s="51"/>
      <c r="AD145" s="49"/>
      <c r="AE145" s="49"/>
      <c r="AF145" s="51"/>
      <c r="AG145" s="51"/>
      <c r="AH145" s="49"/>
      <c r="AI145" s="49"/>
      <c r="AJ145" s="50"/>
      <c r="AK145" s="50"/>
      <c r="AL145" s="50"/>
      <c r="AM145" s="50"/>
      <c r="AN145" s="50"/>
      <c r="AO145" s="50"/>
      <c r="AP145" s="50"/>
      <c r="AQ145" s="49"/>
      <c r="AR145" s="27"/>
    </row>
    <row r="146" spans="3:44">
      <c r="C146" s="83">
        <f t="shared" si="2"/>
        <v>0</v>
      </c>
      <c r="D146" s="50"/>
      <c r="E146" s="50"/>
      <c r="F146" s="49"/>
      <c r="G146" s="49"/>
      <c r="H146" s="74"/>
      <c r="I146" s="75"/>
      <c r="J146" s="49"/>
      <c r="K146" s="51"/>
      <c r="L146" s="49"/>
      <c r="M146" s="49"/>
      <c r="N146" s="49"/>
      <c r="O146" s="50"/>
      <c r="P146" s="50"/>
      <c r="Q146" s="50"/>
      <c r="R146" s="50"/>
      <c r="S146" s="50"/>
      <c r="T146" s="49"/>
      <c r="U146" s="49"/>
      <c r="V146" s="51"/>
      <c r="W146" s="49"/>
      <c r="X146" s="49"/>
      <c r="Y146" s="51"/>
      <c r="Z146" s="49"/>
      <c r="AA146" s="49"/>
      <c r="AB146" s="49"/>
      <c r="AC146" s="51"/>
      <c r="AD146" s="49"/>
      <c r="AE146" s="49"/>
      <c r="AF146" s="51"/>
      <c r="AG146" s="51"/>
      <c r="AH146" s="49"/>
      <c r="AI146" s="49"/>
      <c r="AJ146" s="50"/>
      <c r="AK146" s="50"/>
      <c r="AL146" s="50"/>
      <c r="AM146" s="50"/>
      <c r="AN146" s="50"/>
      <c r="AO146" s="50"/>
      <c r="AP146" s="50"/>
      <c r="AQ146" s="49"/>
      <c r="AR146" s="27"/>
    </row>
    <row r="147" spans="3:44">
      <c r="C147" s="83">
        <f t="shared" si="2"/>
        <v>0</v>
      </c>
      <c r="D147" s="50"/>
      <c r="E147" s="50"/>
      <c r="F147" s="49"/>
      <c r="G147" s="49"/>
      <c r="H147" s="74"/>
      <c r="I147" s="75"/>
      <c r="J147" s="49"/>
      <c r="K147" s="51"/>
      <c r="L147" s="49"/>
      <c r="M147" s="49"/>
      <c r="N147" s="49"/>
      <c r="O147" s="50"/>
      <c r="P147" s="50"/>
      <c r="Q147" s="50"/>
      <c r="R147" s="50"/>
      <c r="S147" s="50"/>
      <c r="T147" s="49"/>
      <c r="U147" s="49"/>
      <c r="V147" s="51"/>
      <c r="W147" s="49"/>
      <c r="X147" s="49"/>
      <c r="Y147" s="51"/>
      <c r="Z147" s="49"/>
      <c r="AA147" s="49"/>
      <c r="AB147" s="49"/>
      <c r="AC147" s="51"/>
      <c r="AD147" s="49"/>
      <c r="AE147" s="49"/>
      <c r="AF147" s="51"/>
      <c r="AG147" s="51"/>
      <c r="AH147" s="49"/>
      <c r="AI147" s="49"/>
      <c r="AJ147" s="50"/>
      <c r="AK147" s="50"/>
      <c r="AL147" s="50"/>
      <c r="AM147" s="50"/>
      <c r="AN147" s="50"/>
      <c r="AO147" s="50"/>
      <c r="AP147" s="50"/>
      <c r="AQ147" s="49"/>
      <c r="AR147" s="27"/>
    </row>
    <row r="148" spans="3:44">
      <c r="C148" s="83">
        <f t="shared" si="2"/>
        <v>0</v>
      </c>
      <c r="D148" s="50"/>
      <c r="E148" s="50"/>
      <c r="F148" s="49"/>
      <c r="G148" s="49"/>
      <c r="H148" s="74"/>
      <c r="I148" s="75"/>
      <c r="J148" s="49"/>
      <c r="K148" s="51"/>
      <c r="L148" s="49"/>
      <c r="M148" s="49"/>
      <c r="N148" s="49"/>
      <c r="O148" s="50"/>
      <c r="P148" s="50"/>
      <c r="Q148" s="50"/>
      <c r="R148" s="50"/>
      <c r="S148" s="50"/>
      <c r="T148" s="49"/>
      <c r="U148" s="49"/>
      <c r="V148" s="51"/>
      <c r="W148" s="49"/>
      <c r="X148" s="49"/>
      <c r="Y148" s="51"/>
      <c r="Z148" s="49"/>
      <c r="AA148" s="49"/>
      <c r="AB148" s="49"/>
      <c r="AC148" s="51"/>
      <c r="AD148" s="49"/>
      <c r="AE148" s="49"/>
      <c r="AF148" s="51"/>
      <c r="AG148" s="51"/>
      <c r="AH148" s="49"/>
      <c r="AI148" s="49"/>
      <c r="AJ148" s="50"/>
      <c r="AK148" s="50"/>
      <c r="AL148" s="50"/>
      <c r="AM148" s="50"/>
      <c r="AN148" s="50"/>
      <c r="AO148" s="50"/>
      <c r="AP148" s="50"/>
      <c r="AQ148" s="49"/>
      <c r="AR148" s="27"/>
    </row>
    <row r="149" spans="3:44">
      <c r="C149" s="83">
        <f t="shared" si="2"/>
        <v>0</v>
      </c>
      <c r="D149" s="50"/>
      <c r="E149" s="50"/>
      <c r="F149" s="49"/>
      <c r="G149" s="49"/>
      <c r="H149" s="74"/>
      <c r="I149" s="75"/>
      <c r="J149" s="49"/>
      <c r="K149" s="51"/>
      <c r="L149" s="49"/>
      <c r="M149" s="49"/>
      <c r="N149" s="49"/>
      <c r="O149" s="50"/>
      <c r="P149" s="50"/>
      <c r="Q149" s="50"/>
      <c r="R149" s="50"/>
      <c r="S149" s="50"/>
      <c r="T149" s="49"/>
      <c r="U149" s="49"/>
      <c r="V149" s="51"/>
      <c r="W149" s="49"/>
      <c r="X149" s="49"/>
      <c r="Y149" s="51"/>
      <c r="Z149" s="49"/>
      <c r="AA149" s="49"/>
      <c r="AB149" s="49"/>
      <c r="AC149" s="51"/>
      <c r="AD149" s="49"/>
      <c r="AE149" s="49"/>
      <c r="AF149" s="51"/>
      <c r="AG149" s="51"/>
      <c r="AH149" s="49"/>
      <c r="AI149" s="49"/>
      <c r="AJ149" s="50"/>
      <c r="AK149" s="50"/>
      <c r="AL149" s="50"/>
      <c r="AM149" s="50"/>
      <c r="AN149" s="50"/>
      <c r="AO149" s="50"/>
      <c r="AP149" s="50"/>
      <c r="AQ149" s="49"/>
      <c r="AR149" s="27"/>
    </row>
    <row r="150" spans="3:44">
      <c r="C150" s="83">
        <f t="shared" si="2"/>
        <v>0</v>
      </c>
      <c r="D150" s="50"/>
      <c r="E150" s="50"/>
      <c r="F150" s="49"/>
      <c r="G150" s="49"/>
      <c r="H150" s="74"/>
      <c r="I150" s="75"/>
      <c r="J150" s="49"/>
      <c r="K150" s="51"/>
      <c r="L150" s="49"/>
      <c r="M150" s="49"/>
      <c r="N150" s="49"/>
      <c r="O150" s="50"/>
      <c r="P150" s="50"/>
      <c r="Q150" s="50"/>
      <c r="R150" s="50"/>
      <c r="S150" s="50"/>
      <c r="T150" s="49"/>
      <c r="U150" s="49"/>
      <c r="V150" s="51"/>
      <c r="W150" s="49"/>
      <c r="X150" s="49"/>
      <c r="Y150" s="51"/>
      <c r="Z150" s="49"/>
      <c r="AA150" s="49"/>
      <c r="AB150" s="49"/>
      <c r="AC150" s="51"/>
      <c r="AD150" s="49"/>
      <c r="AE150" s="49"/>
      <c r="AF150" s="51"/>
      <c r="AG150" s="51"/>
      <c r="AH150" s="49"/>
      <c r="AI150" s="49"/>
      <c r="AJ150" s="50"/>
      <c r="AK150" s="50"/>
      <c r="AL150" s="50"/>
      <c r="AM150" s="50"/>
      <c r="AN150" s="50"/>
      <c r="AO150" s="50"/>
      <c r="AP150" s="50"/>
      <c r="AQ150" s="49"/>
      <c r="AR150" s="27"/>
    </row>
    <row r="151" spans="3:44">
      <c r="C151" s="83">
        <f t="shared" si="2"/>
        <v>0</v>
      </c>
      <c r="D151" s="50"/>
      <c r="E151" s="50"/>
      <c r="F151" s="49"/>
      <c r="G151" s="49"/>
      <c r="H151" s="74"/>
      <c r="I151" s="75"/>
      <c r="J151" s="49"/>
      <c r="K151" s="51"/>
      <c r="L151" s="49"/>
      <c r="M151" s="49"/>
      <c r="N151" s="49"/>
      <c r="O151" s="50"/>
      <c r="P151" s="50"/>
      <c r="Q151" s="50"/>
      <c r="R151" s="50"/>
      <c r="S151" s="50"/>
      <c r="T151" s="49"/>
      <c r="U151" s="49"/>
      <c r="V151" s="51"/>
      <c r="W151" s="49"/>
      <c r="X151" s="49"/>
      <c r="Y151" s="51"/>
      <c r="Z151" s="49"/>
      <c r="AA151" s="49"/>
      <c r="AB151" s="49"/>
      <c r="AC151" s="51"/>
      <c r="AD151" s="49"/>
      <c r="AE151" s="49"/>
      <c r="AF151" s="51"/>
      <c r="AG151" s="51"/>
      <c r="AH151" s="49"/>
      <c r="AI151" s="49"/>
      <c r="AJ151" s="50"/>
      <c r="AK151" s="50"/>
      <c r="AL151" s="50"/>
      <c r="AM151" s="50"/>
      <c r="AN151" s="50"/>
      <c r="AO151" s="50"/>
      <c r="AP151" s="50"/>
      <c r="AQ151" s="49"/>
      <c r="AR151" s="27"/>
    </row>
    <row r="152" spans="3:44">
      <c r="C152" s="83">
        <f t="shared" si="2"/>
        <v>0</v>
      </c>
      <c r="D152" s="50"/>
      <c r="E152" s="50"/>
      <c r="F152" s="49"/>
      <c r="G152" s="49"/>
      <c r="H152" s="74"/>
      <c r="I152" s="75"/>
      <c r="J152" s="49"/>
      <c r="K152" s="51"/>
      <c r="L152" s="49"/>
      <c r="M152" s="49"/>
      <c r="N152" s="49"/>
      <c r="O152" s="50"/>
      <c r="P152" s="50"/>
      <c r="Q152" s="50"/>
      <c r="R152" s="50"/>
      <c r="S152" s="50"/>
      <c r="T152" s="49"/>
      <c r="U152" s="49"/>
      <c r="V152" s="51"/>
      <c r="W152" s="49"/>
      <c r="X152" s="49"/>
      <c r="Y152" s="51"/>
      <c r="Z152" s="49"/>
      <c r="AA152" s="49"/>
      <c r="AB152" s="49"/>
      <c r="AC152" s="51"/>
      <c r="AD152" s="49"/>
      <c r="AE152" s="49"/>
      <c r="AF152" s="51"/>
      <c r="AG152" s="51"/>
      <c r="AH152" s="49"/>
      <c r="AI152" s="49"/>
      <c r="AJ152" s="50"/>
      <c r="AK152" s="50"/>
      <c r="AL152" s="50"/>
      <c r="AM152" s="50"/>
      <c r="AN152" s="50"/>
      <c r="AO152" s="50"/>
      <c r="AP152" s="50"/>
      <c r="AQ152" s="49"/>
      <c r="AR152" s="27"/>
    </row>
    <row r="153" spans="3:44">
      <c r="C153" s="83">
        <f t="shared" si="2"/>
        <v>0</v>
      </c>
      <c r="D153" s="50"/>
      <c r="E153" s="50"/>
      <c r="F153" s="49"/>
      <c r="G153" s="49"/>
      <c r="H153" s="74"/>
      <c r="I153" s="75"/>
      <c r="J153" s="49"/>
      <c r="K153" s="51"/>
      <c r="L153" s="49"/>
      <c r="M153" s="49"/>
      <c r="N153" s="49"/>
      <c r="O153" s="50"/>
      <c r="P153" s="50"/>
      <c r="Q153" s="50"/>
      <c r="R153" s="50"/>
      <c r="S153" s="50"/>
      <c r="T153" s="49"/>
      <c r="U153" s="49"/>
      <c r="V153" s="51"/>
      <c r="W153" s="49"/>
      <c r="X153" s="49"/>
      <c r="Y153" s="51"/>
      <c r="Z153" s="49"/>
      <c r="AA153" s="49"/>
      <c r="AB153" s="49"/>
      <c r="AC153" s="51"/>
      <c r="AD153" s="49"/>
      <c r="AE153" s="49"/>
      <c r="AF153" s="51"/>
      <c r="AG153" s="51"/>
      <c r="AH153" s="49"/>
      <c r="AI153" s="49"/>
      <c r="AJ153" s="50"/>
      <c r="AK153" s="50"/>
      <c r="AL153" s="50"/>
      <c r="AM153" s="50"/>
      <c r="AN153" s="50"/>
      <c r="AO153" s="50"/>
      <c r="AP153" s="50"/>
      <c r="AQ153" s="49"/>
      <c r="AR153" s="27"/>
    </row>
    <row r="154" spans="3:44">
      <c r="C154" s="83">
        <f t="shared" si="2"/>
        <v>0</v>
      </c>
      <c r="D154" s="50"/>
      <c r="E154" s="50"/>
      <c r="F154" s="49"/>
      <c r="G154" s="49"/>
      <c r="H154" s="74"/>
      <c r="I154" s="75"/>
      <c r="J154" s="49"/>
      <c r="K154" s="51"/>
      <c r="L154" s="49"/>
      <c r="M154" s="49"/>
      <c r="N154" s="49"/>
      <c r="O154" s="50"/>
      <c r="P154" s="50"/>
      <c r="Q154" s="50"/>
      <c r="R154" s="50"/>
      <c r="S154" s="50"/>
      <c r="T154" s="49"/>
      <c r="U154" s="49"/>
      <c r="V154" s="51"/>
      <c r="W154" s="49"/>
      <c r="X154" s="49"/>
      <c r="Y154" s="51"/>
      <c r="Z154" s="49"/>
      <c r="AA154" s="49"/>
      <c r="AB154" s="49"/>
      <c r="AC154" s="51"/>
      <c r="AD154" s="49"/>
      <c r="AE154" s="49"/>
      <c r="AF154" s="51"/>
      <c r="AG154" s="51"/>
      <c r="AH154" s="49"/>
      <c r="AI154" s="49"/>
      <c r="AJ154" s="50"/>
      <c r="AK154" s="50"/>
      <c r="AL154" s="50"/>
      <c r="AM154" s="50"/>
      <c r="AN154" s="50"/>
      <c r="AO154" s="50"/>
      <c r="AP154" s="50"/>
      <c r="AQ154" s="49"/>
      <c r="AR154" s="27"/>
    </row>
    <row r="155" spans="3:44">
      <c r="C155" s="83">
        <f t="shared" si="2"/>
        <v>0</v>
      </c>
      <c r="D155" s="50"/>
      <c r="E155" s="50"/>
      <c r="F155" s="49"/>
      <c r="G155" s="49"/>
      <c r="H155" s="74"/>
      <c r="I155" s="75"/>
      <c r="J155" s="49"/>
      <c r="K155" s="51"/>
      <c r="L155" s="49"/>
      <c r="M155" s="49"/>
      <c r="N155" s="49"/>
      <c r="O155" s="50"/>
      <c r="P155" s="50"/>
      <c r="Q155" s="50"/>
      <c r="R155" s="50"/>
      <c r="S155" s="50"/>
      <c r="T155" s="49"/>
      <c r="U155" s="49"/>
      <c r="V155" s="51"/>
      <c r="W155" s="49"/>
      <c r="X155" s="49"/>
      <c r="Y155" s="51"/>
      <c r="Z155" s="49"/>
      <c r="AA155" s="49"/>
      <c r="AB155" s="49"/>
      <c r="AC155" s="51"/>
      <c r="AD155" s="49"/>
      <c r="AE155" s="49"/>
      <c r="AF155" s="51"/>
      <c r="AG155" s="51"/>
      <c r="AH155" s="49"/>
      <c r="AI155" s="49"/>
      <c r="AJ155" s="50"/>
      <c r="AK155" s="50"/>
      <c r="AL155" s="50"/>
      <c r="AM155" s="50"/>
      <c r="AN155" s="50"/>
      <c r="AO155" s="50"/>
      <c r="AP155" s="50"/>
      <c r="AQ155" s="49"/>
      <c r="AR155" s="27"/>
    </row>
    <row r="156" spans="3:44">
      <c r="C156" s="83">
        <f t="shared" si="2"/>
        <v>0</v>
      </c>
      <c r="D156" s="50"/>
      <c r="E156" s="50"/>
      <c r="F156" s="49"/>
      <c r="G156" s="49"/>
      <c r="H156" s="74"/>
      <c r="I156" s="75"/>
      <c r="J156" s="49"/>
      <c r="K156" s="51"/>
      <c r="L156" s="49"/>
      <c r="M156" s="49"/>
      <c r="N156" s="49"/>
      <c r="O156" s="50"/>
      <c r="P156" s="50"/>
      <c r="Q156" s="50"/>
      <c r="R156" s="50"/>
      <c r="S156" s="50"/>
      <c r="T156" s="49"/>
      <c r="U156" s="49"/>
      <c r="V156" s="51"/>
      <c r="W156" s="49"/>
      <c r="X156" s="49"/>
      <c r="Y156" s="51"/>
      <c r="Z156" s="49"/>
      <c r="AA156" s="49"/>
      <c r="AB156" s="49"/>
      <c r="AC156" s="51"/>
      <c r="AD156" s="49"/>
      <c r="AE156" s="49"/>
      <c r="AF156" s="51"/>
      <c r="AG156" s="51"/>
      <c r="AH156" s="49"/>
      <c r="AI156" s="49"/>
      <c r="AJ156" s="50"/>
      <c r="AK156" s="50"/>
      <c r="AL156" s="50"/>
      <c r="AM156" s="50"/>
      <c r="AN156" s="50"/>
      <c r="AO156" s="50"/>
      <c r="AP156" s="50"/>
      <c r="AQ156" s="49"/>
      <c r="AR156" s="27"/>
    </row>
    <row r="157" spans="3:44">
      <c r="C157" s="83">
        <f t="shared" si="2"/>
        <v>0</v>
      </c>
      <c r="D157" s="50"/>
      <c r="E157" s="50"/>
      <c r="F157" s="49"/>
      <c r="G157" s="49"/>
      <c r="H157" s="74"/>
      <c r="I157" s="75"/>
      <c r="J157" s="49"/>
      <c r="K157" s="51"/>
      <c r="L157" s="49"/>
      <c r="M157" s="49"/>
      <c r="N157" s="49"/>
      <c r="O157" s="50"/>
      <c r="P157" s="50"/>
      <c r="Q157" s="50"/>
      <c r="R157" s="50"/>
      <c r="S157" s="50"/>
      <c r="T157" s="49"/>
      <c r="U157" s="49"/>
      <c r="V157" s="51"/>
      <c r="W157" s="49"/>
      <c r="X157" s="49"/>
      <c r="Y157" s="51"/>
      <c r="Z157" s="49"/>
      <c r="AA157" s="49"/>
      <c r="AB157" s="49"/>
      <c r="AC157" s="51"/>
      <c r="AD157" s="49"/>
      <c r="AE157" s="49"/>
      <c r="AF157" s="51"/>
      <c r="AG157" s="51"/>
      <c r="AH157" s="49"/>
      <c r="AI157" s="49"/>
      <c r="AJ157" s="50"/>
      <c r="AK157" s="50"/>
      <c r="AL157" s="50"/>
      <c r="AM157" s="50"/>
      <c r="AN157" s="50"/>
      <c r="AO157" s="50"/>
      <c r="AP157" s="50"/>
      <c r="AQ157" s="49"/>
      <c r="AR157" s="27"/>
    </row>
    <row r="158" spans="3:44">
      <c r="C158" s="83">
        <f t="shared" si="2"/>
        <v>0</v>
      </c>
      <c r="D158" s="50"/>
      <c r="E158" s="50"/>
      <c r="F158" s="49"/>
      <c r="G158" s="49"/>
      <c r="H158" s="74"/>
      <c r="I158" s="75"/>
      <c r="J158" s="49"/>
      <c r="K158" s="51"/>
      <c r="L158" s="49"/>
      <c r="M158" s="49"/>
      <c r="N158" s="49"/>
      <c r="O158" s="50"/>
      <c r="P158" s="50"/>
      <c r="Q158" s="50"/>
      <c r="R158" s="50"/>
      <c r="S158" s="50"/>
      <c r="T158" s="49"/>
      <c r="U158" s="49"/>
      <c r="V158" s="51"/>
      <c r="W158" s="49"/>
      <c r="X158" s="49"/>
      <c r="Y158" s="51"/>
      <c r="Z158" s="49"/>
      <c r="AA158" s="49"/>
      <c r="AB158" s="49"/>
      <c r="AC158" s="51"/>
      <c r="AD158" s="49"/>
      <c r="AE158" s="49"/>
      <c r="AF158" s="51"/>
      <c r="AG158" s="51"/>
      <c r="AH158" s="49"/>
      <c r="AI158" s="49"/>
      <c r="AJ158" s="50"/>
      <c r="AK158" s="50"/>
      <c r="AL158" s="50"/>
      <c r="AM158" s="50"/>
      <c r="AN158" s="50"/>
      <c r="AO158" s="50"/>
      <c r="AP158" s="50"/>
      <c r="AQ158" s="49"/>
      <c r="AR158" s="27"/>
    </row>
    <row r="159" spans="3:44">
      <c r="C159" s="83">
        <f t="shared" si="2"/>
        <v>0</v>
      </c>
      <c r="D159" s="50"/>
      <c r="E159" s="50"/>
      <c r="F159" s="49"/>
      <c r="G159" s="49"/>
      <c r="H159" s="74"/>
      <c r="I159" s="75"/>
      <c r="J159" s="49"/>
      <c r="K159" s="51"/>
      <c r="L159" s="49"/>
      <c r="M159" s="49"/>
      <c r="N159" s="49"/>
      <c r="O159" s="50"/>
      <c r="P159" s="50"/>
      <c r="Q159" s="50"/>
      <c r="R159" s="50"/>
      <c r="S159" s="50"/>
      <c r="T159" s="49"/>
      <c r="U159" s="49"/>
      <c r="V159" s="51"/>
      <c r="W159" s="49"/>
      <c r="X159" s="49"/>
      <c r="Y159" s="51"/>
      <c r="Z159" s="49"/>
      <c r="AA159" s="49"/>
      <c r="AB159" s="49"/>
      <c r="AC159" s="51"/>
      <c r="AD159" s="49"/>
      <c r="AE159" s="49"/>
      <c r="AF159" s="51"/>
      <c r="AG159" s="51"/>
      <c r="AH159" s="49"/>
      <c r="AI159" s="49"/>
      <c r="AJ159" s="50"/>
      <c r="AK159" s="50"/>
      <c r="AL159" s="50"/>
      <c r="AM159" s="50"/>
      <c r="AN159" s="50"/>
      <c r="AO159" s="50"/>
      <c r="AP159" s="50"/>
      <c r="AQ159" s="49"/>
      <c r="AR159" s="27"/>
    </row>
    <row r="160" spans="3:44">
      <c r="C160" s="83">
        <f t="shared" si="2"/>
        <v>0</v>
      </c>
      <c r="D160" s="50"/>
      <c r="E160" s="50"/>
      <c r="F160" s="49"/>
      <c r="G160" s="49"/>
      <c r="H160" s="74"/>
      <c r="I160" s="75"/>
      <c r="J160" s="49"/>
      <c r="K160" s="51"/>
      <c r="L160" s="49"/>
      <c r="M160" s="49"/>
      <c r="N160" s="49"/>
      <c r="O160" s="50"/>
      <c r="P160" s="50"/>
      <c r="Q160" s="50"/>
      <c r="R160" s="50"/>
      <c r="S160" s="50"/>
      <c r="T160" s="49"/>
      <c r="U160" s="49"/>
      <c r="V160" s="51"/>
      <c r="W160" s="49"/>
      <c r="X160" s="49"/>
      <c r="Y160" s="51"/>
      <c r="Z160" s="49"/>
      <c r="AA160" s="49"/>
      <c r="AB160" s="49"/>
      <c r="AC160" s="51"/>
      <c r="AD160" s="49"/>
      <c r="AE160" s="49"/>
      <c r="AF160" s="51"/>
      <c r="AG160" s="51"/>
      <c r="AH160" s="49"/>
      <c r="AI160" s="49"/>
      <c r="AJ160" s="50"/>
      <c r="AK160" s="50"/>
      <c r="AL160" s="50"/>
      <c r="AM160" s="50"/>
      <c r="AN160" s="50"/>
      <c r="AO160" s="50"/>
      <c r="AP160" s="50"/>
      <c r="AQ160" s="49"/>
      <c r="AR160" s="27"/>
    </row>
    <row r="161" spans="3:44">
      <c r="C161" s="83">
        <f t="shared" si="2"/>
        <v>0</v>
      </c>
      <c r="D161" s="50"/>
      <c r="E161" s="50"/>
      <c r="F161" s="49"/>
      <c r="G161" s="49"/>
      <c r="H161" s="74"/>
      <c r="I161" s="75"/>
      <c r="J161" s="49"/>
      <c r="K161" s="51"/>
      <c r="L161" s="49"/>
      <c r="M161" s="49"/>
      <c r="N161" s="49"/>
      <c r="O161" s="50"/>
      <c r="P161" s="50"/>
      <c r="Q161" s="50"/>
      <c r="R161" s="50"/>
      <c r="S161" s="50"/>
      <c r="T161" s="49"/>
      <c r="U161" s="49"/>
      <c r="V161" s="51"/>
      <c r="W161" s="49"/>
      <c r="X161" s="49"/>
      <c r="Y161" s="51"/>
      <c r="Z161" s="49"/>
      <c r="AA161" s="49"/>
      <c r="AB161" s="49"/>
      <c r="AC161" s="51"/>
      <c r="AD161" s="49"/>
      <c r="AE161" s="49"/>
      <c r="AF161" s="51"/>
      <c r="AG161" s="51"/>
      <c r="AH161" s="49"/>
      <c r="AI161" s="49"/>
      <c r="AJ161" s="50"/>
      <c r="AK161" s="50"/>
      <c r="AL161" s="50"/>
      <c r="AM161" s="50"/>
      <c r="AN161" s="50"/>
      <c r="AO161" s="50"/>
      <c r="AP161" s="50"/>
      <c r="AQ161" s="49"/>
      <c r="AR161" s="27"/>
    </row>
    <row r="162" spans="3:44">
      <c r="C162" s="83">
        <f t="shared" si="2"/>
        <v>0</v>
      </c>
      <c r="D162" s="50"/>
      <c r="E162" s="50"/>
      <c r="F162" s="49"/>
      <c r="G162" s="49"/>
      <c r="H162" s="74"/>
      <c r="I162" s="75"/>
      <c r="J162" s="49"/>
      <c r="K162" s="51"/>
      <c r="L162" s="49"/>
      <c r="M162" s="49"/>
      <c r="N162" s="49"/>
      <c r="O162" s="50"/>
      <c r="P162" s="50"/>
      <c r="Q162" s="50"/>
      <c r="R162" s="50"/>
      <c r="S162" s="50"/>
      <c r="T162" s="49"/>
      <c r="U162" s="49"/>
      <c r="V162" s="51"/>
      <c r="W162" s="49"/>
      <c r="X162" s="49"/>
      <c r="Y162" s="51"/>
      <c r="Z162" s="49"/>
      <c r="AA162" s="49"/>
      <c r="AB162" s="49"/>
      <c r="AC162" s="51"/>
      <c r="AD162" s="49"/>
      <c r="AE162" s="49"/>
      <c r="AF162" s="51"/>
      <c r="AG162" s="51"/>
      <c r="AH162" s="49"/>
      <c r="AI162" s="49"/>
      <c r="AJ162" s="50"/>
      <c r="AK162" s="50"/>
      <c r="AL162" s="50"/>
      <c r="AM162" s="50"/>
      <c r="AN162" s="50"/>
      <c r="AO162" s="50"/>
      <c r="AP162" s="50"/>
      <c r="AQ162" s="49"/>
      <c r="AR162" s="27"/>
    </row>
    <row r="163" spans="3:44">
      <c r="C163" s="83">
        <f t="shared" si="2"/>
        <v>0</v>
      </c>
      <c r="D163" s="50"/>
      <c r="E163" s="50"/>
      <c r="F163" s="49"/>
      <c r="G163" s="49"/>
      <c r="H163" s="74"/>
      <c r="I163" s="75"/>
      <c r="J163" s="49"/>
      <c r="K163" s="51"/>
      <c r="L163" s="49"/>
      <c r="M163" s="49"/>
      <c r="N163" s="49"/>
      <c r="O163" s="50"/>
      <c r="P163" s="50"/>
      <c r="Q163" s="50"/>
      <c r="R163" s="50"/>
      <c r="S163" s="50"/>
      <c r="T163" s="49"/>
      <c r="U163" s="49"/>
      <c r="V163" s="51"/>
      <c r="W163" s="49"/>
      <c r="X163" s="49"/>
      <c r="Y163" s="51"/>
      <c r="Z163" s="49"/>
      <c r="AA163" s="49"/>
      <c r="AB163" s="49"/>
      <c r="AC163" s="51"/>
      <c r="AD163" s="49"/>
      <c r="AE163" s="49"/>
      <c r="AF163" s="51"/>
      <c r="AG163" s="51"/>
      <c r="AH163" s="49"/>
      <c r="AI163" s="49"/>
      <c r="AJ163" s="50"/>
      <c r="AK163" s="50"/>
      <c r="AL163" s="50"/>
      <c r="AM163" s="50"/>
      <c r="AN163" s="50"/>
      <c r="AO163" s="50"/>
      <c r="AP163" s="50"/>
      <c r="AQ163" s="49"/>
      <c r="AR163" s="27"/>
    </row>
    <row r="164" spans="3:44">
      <c r="C164" s="83">
        <f t="shared" si="2"/>
        <v>0</v>
      </c>
      <c r="D164" s="50"/>
      <c r="E164" s="50"/>
      <c r="F164" s="49"/>
      <c r="G164" s="49"/>
      <c r="H164" s="74"/>
      <c r="I164" s="75"/>
      <c r="J164" s="49"/>
      <c r="K164" s="51"/>
      <c r="L164" s="49"/>
      <c r="M164" s="49"/>
      <c r="N164" s="49"/>
      <c r="O164" s="50"/>
      <c r="P164" s="50"/>
      <c r="Q164" s="50"/>
      <c r="R164" s="50"/>
      <c r="S164" s="50"/>
      <c r="T164" s="49"/>
      <c r="U164" s="49"/>
      <c r="V164" s="51"/>
      <c r="W164" s="49"/>
      <c r="X164" s="49"/>
      <c r="Y164" s="51"/>
      <c r="Z164" s="49"/>
      <c r="AA164" s="49"/>
      <c r="AB164" s="49"/>
      <c r="AC164" s="51"/>
      <c r="AD164" s="49"/>
      <c r="AE164" s="49"/>
      <c r="AF164" s="51"/>
      <c r="AG164" s="51"/>
      <c r="AH164" s="49"/>
      <c r="AI164" s="49"/>
      <c r="AJ164" s="50"/>
      <c r="AK164" s="50"/>
      <c r="AL164" s="50"/>
      <c r="AM164" s="50"/>
      <c r="AN164" s="50"/>
      <c r="AO164" s="50"/>
      <c r="AP164" s="50"/>
      <c r="AQ164" s="49"/>
      <c r="AR164" s="27"/>
    </row>
    <row r="165" spans="3:44">
      <c r="C165" s="83">
        <f t="shared" si="2"/>
        <v>0</v>
      </c>
      <c r="D165" s="50"/>
      <c r="E165" s="50"/>
      <c r="F165" s="49"/>
      <c r="G165" s="49"/>
      <c r="H165" s="74"/>
      <c r="I165" s="75"/>
      <c r="J165" s="49"/>
      <c r="K165" s="51"/>
      <c r="L165" s="49"/>
      <c r="M165" s="49"/>
      <c r="N165" s="49"/>
      <c r="O165" s="50"/>
      <c r="P165" s="50"/>
      <c r="Q165" s="50"/>
      <c r="R165" s="50"/>
      <c r="S165" s="50"/>
      <c r="T165" s="49"/>
      <c r="U165" s="49"/>
      <c r="V165" s="51"/>
      <c r="W165" s="49"/>
      <c r="X165" s="49"/>
      <c r="Y165" s="51"/>
      <c r="Z165" s="49"/>
      <c r="AA165" s="49"/>
      <c r="AB165" s="49"/>
      <c r="AC165" s="51"/>
      <c r="AD165" s="49"/>
      <c r="AE165" s="49"/>
      <c r="AF165" s="51"/>
      <c r="AG165" s="51"/>
      <c r="AH165" s="49"/>
      <c r="AI165" s="49"/>
      <c r="AJ165" s="50"/>
      <c r="AK165" s="50"/>
      <c r="AL165" s="50"/>
      <c r="AM165" s="50"/>
      <c r="AN165" s="50"/>
      <c r="AO165" s="50"/>
      <c r="AP165" s="50"/>
      <c r="AQ165" s="49"/>
      <c r="AR165" s="27"/>
    </row>
    <row r="166" spans="3:44">
      <c r="C166" s="83">
        <f t="shared" si="2"/>
        <v>0</v>
      </c>
      <c r="D166" s="50"/>
      <c r="E166" s="50"/>
      <c r="F166" s="49"/>
      <c r="G166" s="49"/>
      <c r="H166" s="74"/>
      <c r="I166" s="75"/>
      <c r="J166" s="49"/>
      <c r="K166" s="51"/>
      <c r="L166" s="49"/>
      <c r="M166" s="49"/>
      <c r="N166" s="49"/>
      <c r="O166" s="50"/>
      <c r="P166" s="50"/>
      <c r="Q166" s="50"/>
      <c r="R166" s="50"/>
      <c r="S166" s="50"/>
      <c r="T166" s="49"/>
      <c r="U166" s="49"/>
      <c r="V166" s="51"/>
      <c r="W166" s="49"/>
      <c r="X166" s="49"/>
      <c r="Y166" s="51"/>
      <c r="Z166" s="49"/>
      <c r="AA166" s="49"/>
      <c r="AB166" s="49"/>
      <c r="AC166" s="51"/>
      <c r="AD166" s="49"/>
      <c r="AE166" s="49"/>
      <c r="AF166" s="51"/>
      <c r="AG166" s="51"/>
      <c r="AH166" s="49"/>
      <c r="AI166" s="49"/>
      <c r="AJ166" s="50"/>
      <c r="AK166" s="50"/>
      <c r="AL166" s="50"/>
      <c r="AM166" s="50"/>
      <c r="AN166" s="50"/>
      <c r="AO166" s="50"/>
      <c r="AP166" s="50"/>
      <c r="AQ166" s="49"/>
      <c r="AR166" s="27"/>
    </row>
    <row r="167" spans="3:44">
      <c r="C167" s="83">
        <f t="shared" si="2"/>
        <v>0</v>
      </c>
      <c r="D167" s="50"/>
      <c r="E167" s="50"/>
      <c r="F167" s="49"/>
      <c r="G167" s="49"/>
      <c r="H167" s="74"/>
      <c r="I167" s="75"/>
      <c r="J167" s="49"/>
      <c r="K167" s="51"/>
      <c r="L167" s="49"/>
      <c r="M167" s="49"/>
      <c r="N167" s="49"/>
      <c r="O167" s="50"/>
      <c r="P167" s="50"/>
      <c r="Q167" s="50"/>
      <c r="R167" s="50"/>
      <c r="S167" s="50"/>
      <c r="T167" s="49"/>
      <c r="U167" s="49"/>
      <c r="V167" s="51"/>
      <c r="W167" s="49"/>
      <c r="X167" s="49"/>
      <c r="Y167" s="51"/>
      <c r="Z167" s="49"/>
      <c r="AA167" s="49"/>
      <c r="AB167" s="49"/>
      <c r="AC167" s="51"/>
      <c r="AD167" s="49"/>
      <c r="AE167" s="49"/>
      <c r="AF167" s="51"/>
      <c r="AG167" s="51"/>
      <c r="AH167" s="49"/>
      <c r="AI167" s="49"/>
      <c r="AJ167" s="50"/>
      <c r="AK167" s="50"/>
      <c r="AL167" s="50"/>
      <c r="AM167" s="50"/>
      <c r="AN167" s="50"/>
      <c r="AO167" s="50"/>
      <c r="AP167" s="50"/>
      <c r="AQ167" s="49"/>
      <c r="AR167" s="27"/>
    </row>
    <row r="168" spans="3:44">
      <c r="C168" s="83">
        <f t="shared" si="2"/>
        <v>0</v>
      </c>
      <c r="D168" s="50"/>
      <c r="E168" s="50"/>
      <c r="F168" s="49"/>
      <c r="G168" s="49"/>
      <c r="H168" s="74"/>
      <c r="I168" s="75"/>
      <c r="J168" s="49"/>
      <c r="K168" s="51"/>
      <c r="L168" s="49"/>
      <c r="M168" s="49"/>
      <c r="N168" s="49"/>
      <c r="O168" s="50"/>
      <c r="P168" s="50"/>
      <c r="Q168" s="50"/>
      <c r="R168" s="50"/>
      <c r="S168" s="50"/>
      <c r="T168" s="49"/>
      <c r="U168" s="49"/>
      <c r="V168" s="51"/>
      <c r="W168" s="49"/>
      <c r="X168" s="49"/>
      <c r="Y168" s="51"/>
      <c r="Z168" s="49"/>
      <c r="AA168" s="49"/>
      <c r="AB168" s="49"/>
      <c r="AC168" s="51"/>
      <c r="AD168" s="49"/>
      <c r="AE168" s="49"/>
      <c r="AF168" s="51"/>
      <c r="AG168" s="51"/>
      <c r="AH168" s="49"/>
      <c r="AI168" s="49"/>
      <c r="AJ168" s="50"/>
      <c r="AK168" s="50"/>
      <c r="AL168" s="50"/>
      <c r="AM168" s="50"/>
      <c r="AN168" s="50"/>
      <c r="AO168" s="50"/>
      <c r="AP168" s="50"/>
      <c r="AQ168" s="49"/>
      <c r="AR168" s="27"/>
    </row>
    <row r="169" spans="3:44">
      <c r="C169" s="83">
        <f t="shared" si="2"/>
        <v>0</v>
      </c>
      <c r="D169" s="50"/>
      <c r="E169" s="50"/>
      <c r="F169" s="49"/>
      <c r="G169" s="49"/>
      <c r="H169" s="74"/>
      <c r="I169" s="75"/>
      <c r="J169" s="49"/>
      <c r="K169" s="51"/>
      <c r="L169" s="49"/>
      <c r="M169" s="49"/>
      <c r="N169" s="49"/>
      <c r="O169" s="50"/>
      <c r="P169" s="50"/>
      <c r="Q169" s="50"/>
      <c r="R169" s="50"/>
      <c r="S169" s="50"/>
      <c r="T169" s="49"/>
      <c r="U169" s="49"/>
      <c r="V169" s="51"/>
      <c r="W169" s="49"/>
      <c r="X169" s="49"/>
      <c r="Y169" s="51"/>
      <c r="Z169" s="49"/>
      <c r="AA169" s="49"/>
      <c r="AB169" s="49"/>
      <c r="AC169" s="51"/>
      <c r="AD169" s="49"/>
      <c r="AE169" s="49"/>
      <c r="AF169" s="51"/>
      <c r="AG169" s="51"/>
      <c r="AH169" s="49"/>
      <c r="AI169" s="49"/>
      <c r="AJ169" s="50"/>
      <c r="AK169" s="50"/>
      <c r="AL169" s="50"/>
      <c r="AM169" s="50"/>
      <c r="AN169" s="50"/>
      <c r="AO169" s="50"/>
      <c r="AP169" s="50"/>
      <c r="AQ169" s="49"/>
      <c r="AR169" s="27"/>
    </row>
    <row r="170" spans="3:44">
      <c r="C170" s="83">
        <f t="shared" si="2"/>
        <v>0</v>
      </c>
      <c r="D170" s="50"/>
      <c r="E170" s="50"/>
      <c r="F170" s="49"/>
      <c r="G170" s="49"/>
      <c r="H170" s="74"/>
      <c r="I170" s="75"/>
      <c r="J170" s="49"/>
      <c r="K170" s="51"/>
      <c r="L170" s="49"/>
      <c r="M170" s="49"/>
      <c r="N170" s="49"/>
      <c r="O170" s="50"/>
      <c r="P170" s="50"/>
      <c r="Q170" s="50"/>
      <c r="R170" s="50"/>
      <c r="S170" s="50"/>
      <c r="T170" s="49"/>
      <c r="U170" s="49"/>
      <c r="V170" s="51"/>
      <c r="W170" s="49"/>
      <c r="X170" s="49"/>
      <c r="Y170" s="51"/>
      <c r="Z170" s="49"/>
      <c r="AA170" s="49"/>
      <c r="AB170" s="49"/>
      <c r="AC170" s="51"/>
      <c r="AD170" s="49"/>
      <c r="AE170" s="49"/>
      <c r="AF170" s="51"/>
      <c r="AG170" s="51"/>
      <c r="AH170" s="49"/>
      <c r="AI170" s="49"/>
      <c r="AJ170" s="50"/>
      <c r="AK170" s="50"/>
      <c r="AL170" s="50"/>
      <c r="AM170" s="50"/>
      <c r="AN170" s="50"/>
      <c r="AO170" s="50"/>
      <c r="AP170" s="50"/>
      <c r="AQ170" s="49"/>
      <c r="AR170" s="27"/>
    </row>
    <row r="171" spans="3:44">
      <c r="C171" s="83">
        <f t="shared" si="2"/>
        <v>0</v>
      </c>
      <c r="D171" s="50"/>
      <c r="E171" s="50"/>
      <c r="F171" s="49"/>
      <c r="G171" s="49"/>
      <c r="H171" s="74"/>
      <c r="I171" s="75"/>
      <c r="J171" s="49"/>
      <c r="K171" s="51"/>
      <c r="L171" s="49"/>
      <c r="M171" s="49"/>
      <c r="N171" s="49"/>
      <c r="O171" s="50"/>
      <c r="P171" s="50"/>
      <c r="Q171" s="50"/>
      <c r="R171" s="50"/>
      <c r="S171" s="50"/>
      <c r="T171" s="49"/>
      <c r="U171" s="49"/>
      <c r="V171" s="51"/>
      <c r="W171" s="49"/>
      <c r="X171" s="49"/>
      <c r="Y171" s="51"/>
      <c r="Z171" s="49"/>
      <c r="AA171" s="49"/>
      <c r="AB171" s="49"/>
      <c r="AC171" s="51"/>
      <c r="AD171" s="49"/>
      <c r="AE171" s="49"/>
      <c r="AF171" s="51"/>
      <c r="AG171" s="51"/>
      <c r="AH171" s="49"/>
      <c r="AI171" s="49"/>
      <c r="AJ171" s="50"/>
      <c r="AK171" s="50"/>
      <c r="AL171" s="50"/>
      <c r="AM171" s="50"/>
      <c r="AN171" s="50"/>
      <c r="AO171" s="50"/>
      <c r="AP171" s="50"/>
      <c r="AQ171" s="49"/>
      <c r="AR171" s="27"/>
    </row>
    <row r="172" spans="3:44">
      <c r="C172" s="83">
        <f t="shared" si="2"/>
        <v>0</v>
      </c>
      <c r="D172" s="50"/>
      <c r="E172" s="50"/>
      <c r="F172" s="49"/>
      <c r="G172" s="49"/>
      <c r="H172" s="74"/>
      <c r="I172" s="75"/>
      <c r="J172" s="49"/>
      <c r="K172" s="51"/>
      <c r="L172" s="49"/>
      <c r="M172" s="49"/>
      <c r="N172" s="49"/>
      <c r="O172" s="50"/>
      <c r="P172" s="50"/>
      <c r="Q172" s="50"/>
      <c r="R172" s="50"/>
      <c r="S172" s="50"/>
      <c r="T172" s="49"/>
      <c r="U172" s="49"/>
      <c r="V172" s="51"/>
      <c r="W172" s="49"/>
      <c r="X172" s="49"/>
      <c r="Y172" s="51"/>
      <c r="Z172" s="49"/>
      <c r="AA172" s="49"/>
      <c r="AB172" s="49"/>
      <c r="AC172" s="51"/>
      <c r="AD172" s="49"/>
      <c r="AE172" s="49"/>
      <c r="AF172" s="51"/>
      <c r="AG172" s="51"/>
      <c r="AH172" s="49"/>
      <c r="AI172" s="49"/>
      <c r="AJ172" s="50"/>
      <c r="AK172" s="50"/>
      <c r="AL172" s="50"/>
      <c r="AM172" s="50"/>
      <c r="AN172" s="50"/>
      <c r="AO172" s="50"/>
      <c r="AP172" s="50"/>
      <c r="AQ172" s="49"/>
      <c r="AR172" s="27"/>
    </row>
    <row r="173" spans="3:44">
      <c r="C173" s="83">
        <f t="shared" si="2"/>
        <v>0</v>
      </c>
      <c r="D173" s="50"/>
      <c r="E173" s="50"/>
      <c r="F173" s="49"/>
      <c r="G173" s="49"/>
      <c r="H173" s="74"/>
      <c r="I173" s="75"/>
      <c r="J173" s="49"/>
      <c r="K173" s="51"/>
      <c r="L173" s="49"/>
      <c r="M173" s="49"/>
      <c r="N173" s="49"/>
      <c r="O173" s="50"/>
      <c r="P173" s="50"/>
      <c r="Q173" s="50"/>
      <c r="R173" s="50"/>
      <c r="S173" s="50"/>
      <c r="T173" s="49"/>
      <c r="U173" s="49"/>
      <c r="V173" s="51"/>
      <c r="W173" s="49"/>
      <c r="X173" s="49"/>
      <c r="Y173" s="51"/>
      <c r="Z173" s="49"/>
      <c r="AA173" s="49"/>
      <c r="AB173" s="49"/>
      <c r="AC173" s="51"/>
      <c r="AD173" s="49"/>
      <c r="AE173" s="49"/>
      <c r="AF173" s="51"/>
      <c r="AG173" s="51"/>
      <c r="AH173" s="49"/>
      <c r="AI173" s="49"/>
      <c r="AJ173" s="50"/>
      <c r="AK173" s="50"/>
      <c r="AL173" s="50"/>
      <c r="AM173" s="50"/>
      <c r="AN173" s="50"/>
      <c r="AO173" s="50"/>
      <c r="AP173" s="50"/>
      <c r="AQ173" s="49"/>
      <c r="AR173" s="27"/>
    </row>
    <row r="174" spans="3:44">
      <c r="C174" s="83">
        <f t="shared" si="2"/>
        <v>0</v>
      </c>
      <c r="D174" s="50"/>
      <c r="E174" s="50"/>
      <c r="F174" s="49"/>
      <c r="G174" s="49"/>
      <c r="H174" s="74"/>
      <c r="I174" s="75"/>
      <c r="J174" s="49"/>
      <c r="K174" s="51"/>
      <c r="L174" s="49"/>
      <c r="M174" s="49"/>
      <c r="N174" s="49"/>
      <c r="O174" s="50"/>
      <c r="P174" s="50"/>
      <c r="Q174" s="50"/>
      <c r="R174" s="50"/>
      <c r="S174" s="50"/>
      <c r="T174" s="49"/>
      <c r="U174" s="49"/>
      <c r="V174" s="51"/>
      <c r="W174" s="49"/>
      <c r="X174" s="49"/>
      <c r="Y174" s="51"/>
      <c r="Z174" s="49"/>
      <c r="AA174" s="49"/>
      <c r="AB174" s="49"/>
      <c r="AC174" s="51"/>
      <c r="AD174" s="49"/>
      <c r="AE174" s="49"/>
      <c r="AF174" s="51"/>
      <c r="AG174" s="51"/>
      <c r="AH174" s="49"/>
      <c r="AI174" s="49"/>
      <c r="AJ174" s="50"/>
      <c r="AK174" s="50"/>
      <c r="AL174" s="50"/>
      <c r="AM174" s="50"/>
      <c r="AN174" s="50"/>
      <c r="AO174" s="50"/>
      <c r="AP174" s="50"/>
      <c r="AQ174" s="49"/>
      <c r="AR174" s="27"/>
    </row>
    <row r="175" spans="3:44">
      <c r="C175" s="83">
        <f t="shared" si="2"/>
        <v>0</v>
      </c>
      <c r="D175" s="50"/>
      <c r="E175" s="50"/>
      <c r="F175" s="49"/>
      <c r="G175" s="49"/>
      <c r="H175" s="74"/>
      <c r="I175" s="75"/>
      <c r="J175" s="49"/>
      <c r="K175" s="51"/>
      <c r="L175" s="49"/>
      <c r="M175" s="49"/>
      <c r="N175" s="49"/>
      <c r="O175" s="50"/>
      <c r="P175" s="50"/>
      <c r="Q175" s="50"/>
      <c r="R175" s="50"/>
      <c r="S175" s="50"/>
      <c r="T175" s="49"/>
      <c r="U175" s="49"/>
      <c r="V175" s="51"/>
      <c r="W175" s="49"/>
      <c r="X175" s="49"/>
      <c r="Y175" s="51"/>
      <c r="Z175" s="49"/>
      <c r="AA175" s="49"/>
      <c r="AB175" s="49"/>
      <c r="AC175" s="51"/>
      <c r="AD175" s="49"/>
      <c r="AE175" s="49"/>
      <c r="AF175" s="51"/>
      <c r="AG175" s="51"/>
      <c r="AH175" s="49"/>
      <c r="AI175" s="49"/>
      <c r="AJ175" s="50"/>
      <c r="AK175" s="50"/>
      <c r="AL175" s="50"/>
      <c r="AM175" s="50"/>
      <c r="AN175" s="50"/>
      <c r="AO175" s="50"/>
      <c r="AP175" s="50"/>
      <c r="AQ175" s="49"/>
      <c r="AR175" s="27"/>
    </row>
    <row r="176" spans="3:44">
      <c r="C176" s="83">
        <f t="shared" si="2"/>
        <v>0</v>
      </c>
      <c r="D176" s="50"/>
      <c r="E176" s="50"/>
      <c r="F176" s="49"/>
      <c r="G176" s="49"/>
      <c r="H176" s="74"/>
      <c r="I176" s="75"/>
      <c r="J176" s="49"/>
      <c r="K176" s="51"/>
      <c r="L176" s="49"/>
      <c r="M176" s="49"/>
      <c r="N176" s="49"/>
      <c r="O176" s="50"/>
      <c r="P176" s="50"/>
      <c r="Q176" s="50"/>
      <c r="R176" s="50"/>
      <c r="S176" s="50"/>
      <c r="T176" s="49"/>
      <c r="U176" s="49"/>
      <c r="V176" s="51"/>
      <c r="W176" s="49"/>
      <c r="X176" s="49"/>
      <c r="Y176" s="51"/>
      <c r="Z176" s="49"/>
      <c r="AA176" s="49"/>
      <c r="AB176" s="49"/>
      <c r="AC176" s="51"/>
      <c r="AD176" s="49"/>
      <c r="AE176" s="49"/>
      <c r="AF176" s="51"/>
      <c r="AG176" s="51"/>
      <c r="AH176" s="49"/>
      <c r="AI176" s="49"/>
      <c r="AJ176" s="50"/>
      <c r="AK176" s="50"/>
      <c r="AL176" s="50"/>
      <c r="AM176" s="50"/>
      <c r="AN176" s="50"/>
      <c r="AO176" s="50"/>
      <c r="AP176" s="50"/>
      <c r="AQ176" s="49"/>
      <c r="AR176" s="27"/>
    </row>
    <row r="177" spans="3:44">
      <c r="C177" s="83">
        <f t="shared" si="2"/>
        <v>0</v>
      </c>
      <c r="D177" s="50"/>
      <c r="E177" s="50"/>
      <c r="F177" s="49"/>
      <c r="G177" s="49"/>
      <c r="H177" s="74"/>
      <c r="I177" s="75"/>
      <c r="J177" s="49"/>
      <c r="K177" s="51"/>
      <c r="L177" s="49"/>
      <c r="M177" s="49"/>
      <c r="N177" s="49"/>
      <c r="O177" s="50"/>
      <c r="P177" s="50"/>
      <c r="Q177" s="50"/>
      <c r="R177" s="50"/>
      <c r="S177" s="50"/>
      <c r="T177" s="49"/>
      <c r="U177" s="49"/>
      <c r="V177" s="51"/>
      <c r="W177" s="49"/>
      <c r="X177" s="49"/>
      <c r="Y177" s="51"/>
      <c r="Z177" s="49"/>
      <c r="AA177" s="49"/>
      <c r="AB177" s="49"/>
      <c r="AC177" s="51"/>
      <c r="AD177" s="49"/>
      <c r="AE177" s="49"/>
      <c r="AF177" s="51"/>
      <c r="AG177" s="51"/>
      <c r="AH177" s="49"/>
      <c r="AI177" s="49"/>
      <c r="AJ177" s="50"/>
      <c r="AK177" s="50"/>
      <c r="AL177" s="50"/>
      <c r="AM177" s="50"/>
      <c r="AN177" s="50"/>
      <c r="AO177" s="50"/>
      <c r="AP177" s="50"/>
      <c r="AQ177" s="49"/>
      <c r="AR177" s="27"/>
    </row>
    <row r="178" spans="3:44">
      <c r="C178" s="83">
        <f t="shared" si="2"/>
        <v>0</v>
      </c>
      <c r="D178" s="50"/>
      <c r="E178" s="50"/>
      <c r="F178" s="49"/>
      <c r="G178" s="49"/>
      <c r="H178" s="74"/>
      <c r="I178" s="75"/>
      <c r="J178" s="49"/>
      <c r="K178" s="51"/>
      <c r="L178" s="49"/>
      <c r="M178" s="49"/>
      <c r="N178" s="49"/>
      <c r="O178" s="50"/>
      <c r="P178" s="50"/>
      <c r="Q178" s="50"/>
      <c r="R178" s="50"/>
      <c r="S178" s="50"/>
      <c r="T178" s="49"/>
      <c r="U178" s="49"/>
      <c r="V178" s="51"/>
      <c r="W178" s="49"/>
      <c r="X178" s="49"/>
      <c r="Y178" s="51"/>
      <c r="Z178" s="49"/>
      <c r="AA178" s="49"/>
      <c r="AB178" s="49"/>
      <c r="AC178" s="51"/>
      <c r="AD178" s="49"/>
      <c r="AE178" s="49"/>
      <c r="AF178" s="51"/>
      <c r="AG178" s="51"/>
      <c r="AH178" s="49"/>
      <c r="AI178" s="49"/>
      <c r="AJ178" s="50"/>
      <c r="AK178" s="50"/>
      <c r="AL178" s="50"/>
      <c r="AM178" s="50"/>
      <c r="AN178" s="50"/>
      <c r="AO178" s="50"/>
      <c r="AP178" s="50"/>
      <c r="AQ178" s="49"/>
      <c r="AR178" s="27"/>
    </row>
    <row r="179" spans="3:44">
      <c r="C179" s="83">
        <f t="shared" si="2"/>
        <v>0</v>
      </c>
      <c r="D179" s="50"/>
      <c r="E179" s="50"/>
      <c r="F179" s="49"/>
      <c r="G179" s="49"/>
      <c r="H179" s="74"/>
      <c r="I179" s="75"/>
      <c r="J179" s="49"/>
      <c r="K179" s="51"/>
      <c r="L179" s="49"/>
      <c r="M179" s="49"/>
      <c r="N179" s="49"/>
      <c r="O179" s="50"/>
      <c r="P179" s="50"/>
      <c r="Q179" s="50"/>
      <c r="R179" s="50"/>
      <c r="S179" s="50"/>
      <c r="T179" s="49"/>
      <c r="U179" s="49"/>
      <c r="V179" s="51"/>
      <c r="W179" s="49"/>
      <c r="X179" s="49"/>
      <c r="Y179" s="51"/>
      <c r="Z179" s="49"/>
      <c r="AA179" s="49"/>
      <c r="AB179" s="49"/>
      <c r="AC179" s="51"/>
      <c r="AD179" s="49"/>
      <c r="AE179" s="49"/>
      <c r="AF179" s="51"/>
      <c r="AG179" s="51"/>
      <c r="AH179" s="49"/>
      <c r="AI179" s="49"/>
      <c r="AJ179" s="50"/>
      <c r="AK179" s="50"/>
      <c r="AL179" s="50"/>
      <c r="AM179" s="50"/>
      <c r="AN179" s="50"/>
      <c r="AO179" s="50"/>
      <c r="AP179" s="50"/>
      <c r="AQ179" s="49"/>
      <c r="AR179" s="27"/>
    </row>
    <row r="180" spans="3:44">
      <c r="C180" s="83">
        <f t="shared" si="2"/>
        <v>0</v>
      </c>
      <c r="D180" s="50"/>
      <c r="E180" s="50"/>
      <c r="F180" s="49"/>
      <c r="G180" s="49"/>
      <c r="H180" s="74"/>
      <c r="I180" s="75"/>
      <c r="J180" s="49"/>
      <c r="K180" s="51"/>
      <c r="L180" s="49"/>
      <c r="M180" s="49"/>
      <c r="N180" s="49"/>
      <c r="O180" s="50"/>
      <c r="P180" s="50"/>
      <c r="Q180" s="50"/>
      <c r="R180" s="50"/>
      <c r="S180" s="50"/>
      <c r="T180" s="49"/>
      <c r="U180" s="49"/>
      <c r="V180" s="51"/>
      <c r="W180" s="49"/>
      <c r="X180" s="49"/>
      <c r="Y180" s="51"/>
      <c r="Z180" s="49"/>
      <c r="AA180" s="49"/>
      <c r="AB180" s="49"/>
      <c r="AC180" s="51"/>
      <c r="AD180" s="49"/>
      <c r="AE180" s="49"/>
      <c r="AF180" s="51"/>
      <c r="AG180" s="51"/>
      <c r="AH180" s="49"/>
      <c r="AI180" s="49"/>
      <c r="AJ180" s="50"/>
      <c r="AK180" s="50"/>
      <c r="AL180" s="50"/>
      <c r="AM180" s="50"/>
      <c r="AN180" s="50"/>
      <c r="AO180" s="50"/>
      <c r="AP180" s="50"/>
      <c r="AQ180" s="49"/>
      <c r="AR180" s="27"/>
    </row>
    <row r="181" spans="3:44">
      <c r="C181" s="83">
        <f t="shared" si="2"/>
        <v>0</v>
      </c>
      <c r="D181" s="50"/>
      <c r="E181" s="50"/>
      <c r="F181" s="49"/>
      <c r="G181" s="49"/>
      <c r="H181" s="74"/>
      <c r="I181" s="75"/>
      <c r="J181" s="49"/>
      <c r="K181" s="51"/>
      <c r="L181" s="49"/>
      <c r="M181" s="49"/>
      <c r="N181" s="49"/>
      <c r="O181" s="50"/>
      <c r="P181" s="50"/>
      <c r="Q181" s="50"/>
      <c r="R181" s="50"/>
      <c r="S181" s="50"/>
      <c r="T181" s="49"/>
      <c r="U181" s="49"/>
      <c r="V181" s="51"/>
      <c r="W181" s="49"/>
      <c r="X181" s="49"/>
      <c r="Y181" s="51"/>
      <c r="Z181" s="49"/>
      <c r="AA181" s="49"/>
      <c r="AB181" s="49"/>
      <c r="AC181" s="51"/>
      <c r="AD181" s="49"/>
      <c r="AE181" s="49"/>
      <c r="AF181" s="51"/>
      <c r="AG181" s="51"/>
      <c r="AH181" s="49"/>
      <c r="AI181" s="49"/>
      <c r="AJ181" s="50"/>
      <c r="AK181" s="50"/>
      <c r="AL181" s="50"/>
      <c r="AM181" s="50"/>
      <c r="AN181" s="50"/>
      <c r="AO181" s="50"/>
      <c r="AP181" s="50"/>
      <c r="AQ181" s="49"/>
      <c r="AR181" s="27"/>
    </row>
    <row r="182" spans="3:44">
      <c r="C182" s="83">
        <f t="shared" si="2"/>
        <v>0</v>
      </c>
      <c r="D182" s="50"/>
      <c r="E182" s="50"/>
      <c r="F182" s="49"/>
      <c r="G182" s="49"/>
      <c r="H182" s="74"/>
      <c r="I182" s="75"/>
      <c r="J182" s="49"/>
      <c r="K182" s="51"/>
      <c r="L182" s="49"/>
      <c r="M182" s="49"/>
      <c r="N182" s="49"/>
      <c r="O182" s="50"/>
      <c r="P182" s="50"/>
      <c r="Q182" s="50"/>
      <c r="R182" s="50"/>
      <c r="S182" s="50"/>
      <c r="T182" s="49"/>
      <c r="U182" s="49"/>
      <c r="V182" s="51"/>
      <c r="W182" s="49"/>
      <c r="X182" s="49"/>
      <c r="Y182" s="51"/>
      <c r="Z182" s="49"/>
      <c r="AA182" s="49"/>
      <c r="AB182" s="49"/>
      <c r="AC182" s="51"/>
      <c r="AD182" s="49"/>
      <c r="AE182" s="49"/>
      <c r="AF182" s="51"/>
      <c r="AG182" s="51"/>
      <c r="AH182" s="49"/>
      <c r="AI182" s="49"/>
      <c r="AJ182" s="50"/>
      <c r="AK182" s="50"/>
      <c r="AL182" s="50"/>
      <c r="AM182" s="50"/>
      <c r="AN182" s="50"/>
      <c r="AO182" s="50"/>
      <c r="AP182" s="50"/>
      <c r="AQ182" s="49"/>
      <c r="AR182" s="27"/>
    </row>
    <row r="183" spans="3:44">
      <c r="C183" s="83">
        <f t="shared" si="2"/>
        <v>0</v>
      </c>
      <c r="D183" s="50"/>
      <c r="E183" s="50"/>
      <c r="F183" s="49"/>
      <c r="G183" s="49"/>
      <c r="H183" s="74"/>
      <c r="I183" s="75"/>
      <c r="J183" s="49"/>
      <c r="K183" s="51"/>
      <c r="L183" s="49"/>
      <c r="M183" s="49"/>
      <c r="N183" s="49"/>
      <c r="O183" s="50"/>
      <c r="P183" s="50"/>
      <c r="Q183" s="50"/>
      <c r="R183" s="50"/>
      <c r="S183" s="50"/>
      <c r="T183" s="49"/>
      <c r="U183" s="49"/>
      <c r="V183" s="51"/>
      <c r="W183" s="49"/>
      <c r="X183" s="49"/>
      <c r="Y183" s="51"/>
      <c r="Z183" s="49"/>
      <c r="AA183" s="49"/>
      <c r="AB183" s="49"/>
      <c r="AC183" s="51"/>
      <c r="AD183" s="49"/>
      <c r="AE183" s="49"/>
      <c r="AF183" s="51"/>
      <c r="AG183" s="51"/>
      <c r="AH183" s="49"/>
      <c r="AI183" s="49"/>
      <c r="AJ183" s="50"/>
      <c r="AK183" s="50"/>
      <c r="AL183" s="50"/>
      <c r="AM183" s="50"/>
      <c r="AN183" s="50"/>
      <c r="AO183" s="50"/>
      <c r="AP183" s="50"/>
      <c r="AQ183" s="49"/>
      <c r="AR183" s="27"/>
    </row>
    <row r="184" spans="3:44">
      <c r="C184" s="83">
        <f t="shared" si="2"/>
        <v>0</v>
      </c>
      <c r="D184" s="50"/>
      <c r="E184" s="50"/>
      <c r="F184" s="49"/>
      <c r="G184" s="49"/>
      <c r="H184" s="74"/>
      <c r="I184" s="75"/>
      <c r="J184" s="49"/>
      <c r="K184" s="51"/>
      <c r="L184" s="49"/>
      <c r="M184" s="49"/>
      <c r="N184" s="49"/>
      <c r="O184" s="50"/>
      <c r="P184" s="50"/>
      <c r="Q184" s="50"/>
      <c r="R184" s="50"/>
      <c r="S184" s="50"/>
      <c r="T184" s="49"/>
      <c r="U184" s="49"/>
      <c r="V184" s="51"/>
      <c r="W184" s="49"/>
      <c r="X184" s="49"/>
      <c r="Y184" s="51"/>
      <c r="Z184" s="49"/>
      <c r="AA184" s="49"/>
      <c r="AB184" s="49"/>
      <c r="AC184" s="51"/>
      <c r="AD184" s="49"/>
      <c r="AE184" s="49"/>
      <c r="AF184" s="51"/>
      <c r="AG184" s="51"/>
      <c r="AH184" s="49"/>
      <c r="AI184" s="49"/>
      <c r="AJ184" s="50"/>
      <c r="AK184" s="50"/>
      <c r="AL184" s="50"/>
      <c r="AM184" s="50"/>
      <c r="AN184" s="50"/>
      <c r="AO184" s="50"/>
      <c r="AP184" s="50"/>
      <c r="AQ184" s="49"/>
      <c r="AR184" s="27"/>
    </row>
    <row r="185" spans="3:44">
      <c r="C185" s="83">
        <f t="shared" si="2"/>
        <v>0</v>
      </c>
      <c r="D185" s="50"/>
      <c r="E185" s="50"/>
      <c r="F185" s="49"/>
      <c r="G185" s="49"/>
      <c r="H185" s="74"/>
      <c r="I185" s="75"/>
      <c r="J185" s="49"/>
      <c r="K185" s="51"/>
      <c r="L185" s="49"/>
      <c r="M185" s="49"/>
      <c r="N185" s="49"/>
      <c r="O185" s="50"/>
      <c r="P185" s="50"/>
      <c r="Q185" s="50"/>
      <c r="R185" s="50"/>
      <c r="S185" s="50"/>
      <c r="T185" s="49"/>
      <c r="U185" s="49"/>
      <c r="V185" s="51"/>
      <c r="W185" s="49"/>
      <c r="X185" s="49"/>
      <c r="Y185" s="51"/>
      <c r="Z185" s="49"/>
      <c r="AA185" s="49"/>
      <c r="AB185" s="49"/>
      <c r="AC185" s="51"/>
      <c r="AD185" s="49"/>
      <c r="AE185" s="49"/>
      <c r="AF185" s="51"/>
      <c r="AG185" s="51"/>
      <c r="AH185" s="49"/>
      <c r="AI185" s="49"/>
      <c r="AJ185" s="50"/>
      <c r="AK185" s="50"/>
      <c r="AL185" s="50"/>
      <c r="AM185" s="50"/>
      <c r="AN185" s="50"/>
      <c r="AO185" s="50"/>
      <c r="AP185" s="50"/>
      <c r="AQ185" s="49"/>
      <c r="AR185" s="27"/>
    </row>
    <row r="186" spans="3:44">
      <c r="C186" s="83">
        <f t="shared" si="2"/>
        <v>0</v>
      </c>
      <c r="D186" s="50"/>
      <c r="E186" s="50"/>
      <c r="F186" s="49"/>
      <c r="G186" s="49"/>
      <c r="H186" s="74"/>
      <c r="I186" s="75"/>
      <c r="J186" s="49"/>
      <c r="K186" s="51"/>
      <c r="L186" s="49"/>
      <c r="M186" s="49"/>
      <c r="N186" s="49"/>
      <c r="O186" s="50"/>
      <c r="P186" s="50"/>
      <c r="Q186" s="50"/>
      <c r="R186" s="50"/>
      <c r="S186" s="50"/>
      <c r="T186" s="49"/>
      <c r="U186" s="49"/>
      <c r="V186" s="51"/>
      <c r="W186" s="49"/>
      <c r="X186" s="49"/>
      <c r="Y186" s="51"/>
      <c r="Z186" s="49"/>
      <c r="AA186" s="49"/>
      <c r="AB186" s="49"/>
      <c r="AC186" s="51"/>
      <c r="AD186" s="49"/>
      <c r="AE186" s="49"/>
      <c r="AF186" s="51"/>
      <c r="AG186" s="51"/>
      <c r="AH186" s="49"/>
      <c r="AI186" s="49"/>
      <c r="AJ186" s="50"/>
      <c r="AK186" s="50"/>
      <c r="AL186" s="50"/>
      <c r="AM186" s="50"/>
      <c r="AN186" s="50"/>
      <c r="AO186" s="50"/>
      <c r="AP186" s="50"/>
      <c r="AQ186" s="49"/>
      <c r="AR186" s="27"/>
    </row>
    <row r="187" spans="3:44">
      <c r="C187" s="83">
        <f t="shared" si="2"/>
        <v>0</v>
      </c>
      <c r="D187" s="50"/>
      <c r="E187" s="50"/>
      <c r="F187" s="49"/>
      <c r="G187" s="49"/>
      <c r="H187" s="74"/>
      <c r="I187" s="75"/>
      <c r="J187" s="49"/>
      <c r="K187" s="51"/>
      <c r="L187" s="49"/>
      <c r="M187" s="49"/>
      <c r="N187" s="49"/>
      <c r="O187" s="50"/>
      <c r="P187" s="50"/>
      <c r="Q187" s="50"/>
      <c r="R187" s="50"/>
      <c r="S187" s="50"/>
      <c r="T187" s="49"/>
      <c r="U187" s="49"/>
      <c r="V187" s="51"/>
      <c r="W187" s="49"/>
      <c r="X187" s="49"/>
      <c r="Y187" s="51"/>
      <c r="Z187" s="49"/>
      <c r="AA187" s="49"/>
      <c r="AB187" s="49"/>
      <c r="AC187" s="51"/>
      <c r="AD187" s="49"/>
      <c r="AE187" s="49"/>
      <c r="AF187" s="51"/>
      <c r="AG187" s="51"/>
      <c r="AH187" s="49"/>
      <c r="AI187" s="49"/>
      <c r="AJ187" s="50"/>
      <c r="AK187" s="50"/>
      <c r="AL187" s="50"/>
      <c r="AM187" s="50"/>
      <c r="AN187" s="50"/>
      <c r="AO187" s="50"/>
      <c r="AP187" s="50"/>
      <c r="AQ187" s="49"/>
      <c r="AR187" s="27"/>
    </row>
    <row r="188" spans="3:44">
      <c r="C188" s="83">
        <f t="shared" si="2"/>
        <v>0</v>
      </c>
      <c r="D188" s="50"/>
      <c r="E188" s="50"/>
      <c r="F188" s="49"/>
      <c r="G188" s="49"/>
      <c r="H188" s="74"/>
      <c r="I188" s="75"/>
      <c r="J188" s="49"/>
      <c r="K188" s="51"/>
      <c r="L188" s="49"/>
      <c r="M188" s="49"/>
      <c r="N188" s="49"/>
      <c r="O188" s="50"/>
      <c r="P188" s="50"/>
      <c r="Q188" s="50"/>
      <c r="R188" s="50"/>
      <c r="S188" s="50"/>
      <c r="T188" s="49"/>
      <c r="U188" s="49"/>
      <c r="V188" s="51"/>
      <c r="W188" s="49"/>
      <c r="X188" s="49"/>
      <c r="Y188" s="51"/>
      <c r="Z188" s="49"/>
      <c r="AA188" s="49"/>
      <c r="AB188" s="49"/>
      <c r="AC188" s="51"/>
      <c r="AD188" s="49"/>
      <c r="AE188" s="49"/>
      <c r="AF188" s="51"/>
      <c r="AG188" s="51"/>
      <c r="AH188" s="49"/>
      <c r="AI188" s="49"/>
      <c r="AJ188" s="50"/>
      <c r="AK188" s="50"/>
      <c r="AL188" s="50"/>
      <c r="AM188" s="50"/>
      <c r="AN188" s="50"/>
      <c r="AO188" s="50"/>
      <c r="AP188" s="50"/>
      <c r="AQ188" s="49"/>
      <c r="AR188" s="27"/>
    </row>
    <row r="189" spans="3:44">
      <c r="C189" s="83">
        <f t="shared" si="2"/>
        <v>0</v>
      </c>
      <c r="D189" s="50"/>
      <c r="E189" s="50"/>
      <c r="F189" s="49"/>
      <c r="G189" s="49"/>
      <c r="H189" s="74"/>
      <c r="I189" s="75"/>
      <c r="J189" s="49"/>
      <c r="K189" s="51"/>
      <c r="L189" s="49"/>
      <c r="M189" s="49"/>
      <c r="N189" s="49"/>
      <c r="O189" s="50"/>
      <c r="P189" s="50"/>
      <c r="Q189" s="50"/>
      <c r="R189" s="50"/>
      <c r="S189" s="50"/>
      <c r="T189" s="49"/>
      <c r="U189" s="49"/>
      <c r="V189" s="51"/>
      <c r="W189" s="49"/>
      <c r="X189" s="49"/>
      <c r="Y189" s="51"/>
      <c r="Z189" s="49"/>
      <c r="AA189" s="49"/>
      <c r="AB189" s="49"/>
      <c r="AC189" s="51"/>
      <c r="AD189" s="49"/>
      <c r="AE189" s="49"/>
      <c r="AF189" s="51"/>
      <c r="AG189" s="51"/>
      <c r="AH189" s="49"/>
      <c r="AI189" s="49"/>
      <c r="AJ189" s="50"/>
      <c r="AK189" s="50"/>
      <c r="AL189" s="50"/>
      <c r="AM189" s="50"/>
      <c r="AN189" s="50"/>
      <c r="AO189" s="50"/>
      <c r="AP189" s="50"/>
      <c r="AQ189" s="49"/>
      <c r="AR189" s="27"/>
    </row>
    <row r="190" spans="3:44">
      <c r="C190" s="83">
        <f t="shared" si="2"/>
        <v>0</v>
      </c>
      <c r="D190" s="50"/>
      <c r="E190" s="50"/>
      <c r="F190" s="49"/>
      <c r="G190" s="49"/>
      <c r="H190" s="74"/>
      <c r="I190" s="75"/>
      <c r="J190" s="49"/>
      <c r="K190" s="51"/>
      <c r="L190" s="49"/>
      <c r="M190" s="49"/>
      <c r="N190" s="49"/>
      <c r="O190" s="50"/>
      <c r="P190" s="50"/>
      <c r="Q190" s="50"/>
      <c r="R190" s="50"/>
      <c r="S190" s="50"/>
      <c r="T190" s="49"/>
      <c r="U190" s="49"/>
      <c r="V190" s="51"/>
      <c r="W190" s="49"/>
      <c r="X190" s="49"/>
      <c r="Y190" s="51"/>
      <c r="Z190" s="49"/>
      <c r="AA190" s="49"/>
      <c r="AB190" s="49"/>
      <c r="AC190" s="51"/>
      <c r="AD190" s="49"/>
      <c r="AE190" s="49"/>
      <c r="AF190" s="51"/>
      <c r="AG190" s="51"/>
      <c r="AH190" s="49"/>
      <c r="AI190" s="49"/>
      <c r="AJ190" s="50"/>
      <c r="AK190" s="50"/>
      <c r="AL190" s="50"/>
      <c r="AM190" s="50"/>
      <c r="AN190" s="50"/>
      <c r="AO190" s="50"/>
      <c r="AP190" s="50"/>
      <c r="AQ190" s="49"/>
      <c r="AR190" s="27"/>
    </row>
    <row r="191" spans="3:44">
      <c r="C191" s="83">
        <f t="shared" si="2"/>
        <v>0</v>
      </c>
      <c r="D191" s="50"/>
      <c r="E191" s="50"/>
      <c r="F191" s="49"/>
      <c r="G191" s="49"/>
      <c r="H191" s="74"/>
      <c r="I191" s="75"/>
      <c r="J191" s="49"/>
      <c r="K191" s="51"/>
      <c r="L191" s="49"/>
      <c r="M191" s="49"/>
      <c r="N191" s="49"/>
      <c r="O191" s="50"/>
      <c r="P191" s="50"/>
      <c r="Q191" s="50"/>
      <c r="R191" s="50"/>
      <c r="S191" s="50"/>
      <c r="T191" s="49"/>
      <c r="U191" s="49"/>
      <c r="V191" s="51"/>
      <c r="W191" s="49"/>
      <c r="X191" s="49"/>
      <c r="Y191" s="51"/>
      <c r="Z191" s="49"/>
      <c r="AA191" s="49"/>
      <c r="AB191" s="49"/>
      <c r="AC191" s="51"/>
      <c r="AD191" s="49"/>
      <c r="AE191" s="49"/>
      <c r="AF191" s="51"/>
      <c r="AG191" s="51"/>
      <c r="AH191" s="49"/>
      <c r="AI191" s="49"/>
      <c r="AJ191" s="50"/>
      <c r="AK191" s="50"/>
      <c r="AL191" s="50"/>
      <c r="AM191" s="50"/>
      <c r="AN191" s="50"/>
      <c r="AO191" s="50"/>
      <c r="AP191" s="50"/>
      <c r="AQ191" s="49"/>
      <c r="AR191" s="27"/>
    </row>
    <row r="192" spans="3:44">
      <c r="C192" s="83">
        <f t="shared" si="2"/>
        <v>0</v>
      </c>
      <c r="D192" s="50"/>
      <c r="E192" s="50"/>
      <c r="F192" s="49"/>
      <c r="G192" s="49"/>
      <c r="H192" s="74"/>
      <c r="I192" s="75"/>
      <c r="J192" s="49"/>
      <c r="K192" s="51"/>
      <c r="L192" s="49"/>
      <c r="M192" s="49"/>
      <c r="N192" s="49"/>
      <c r="O192" s="50"/>
      <c r="P192" s="50"/>
      <c r="Q192" s="50"/>
      <c r="R192" s="50"/>
      <c r="S192" s="50"/>
      <c r="T192" s="49"/>
      <c r="U192" s="49"/>
      <c r="V192" s="51"/>
      <c r="W192" s="49"/>
      <c r="X192" s="49"/>
      <c r="Y192" s="51"/>
      <c r="Z192" s="49"/>
      <c r="AA192" s="49"/>
      <c r="AB192" s="49"/>
      <c r="AC192" s="51"/>
      <c r="AD192" s="49"/>
      <c r="AE192" s="49"/>
      <c r="AF192" s="51"/>
      <c r="AG192" s="51"/>
      <c r="AH192" s="49"/>
      <c r="AI192" s="49"/>
      <c r="AJ192" s="50"/>
      <c r="AK192" s="50"/>
      <c r="AL192" s="50"/>
      <c r="AM192" s="50"/>
      <c r="AN192" s="50"/>
      <c r="AO192" s="50"/>
      <c r="AP192" s="50"/>
      <c r="AQ192" s="49"/>
      <c r="AR192" s="27"/>
    </row>
    <row r="193" spans="3:44">
      <c r="C193" s="83">
        <f t="shared" si="2"/>
        <v>0</v>
      </c>
      <c r="D193" s="50"/>
      <c r="E193" s="50"/>
      <c r="F193" s="49"/>
      <c r="G193" s="49"/>
      <c r="H193" s="74"/>
      <c r="I193" s="75"/>
      <c r="J193" s="49"/>
      <c r="K193" s="51"/>
      <c r="L193" s="49"/>
      <c r="M193" s="49"/>
      <c r="N193" s="49"/>
      <c r="O193" s="50"/>
      <c r="P193" s="50"/>
      <c r="Q193" s="50"/>
      <c r="R193" s="50"/>
      <c r="S193" s="50"/>
      <c r="T193" s="49"/>
      <c r="U193" s="49"/>
      <c r="V193" s="51"/>
      <c r="W193" s="49"/>
      <c r="X193" s="49"/>
      <c r="Y193" s="51"/>
      <c r="Z193" s="49"/>
      <c r="AA193" s="49"/>
      <c r="AB193" s="49"/>
      <c r="AC193" s="51"/>
      <c r="AD193" s="49"/>
      <c r="AE193" s="49"/>
      <c r="AF193" s="51"/>
      <c r="AG193" s="51"/>
      <c r="AH193" s="49"/>
      <c r="AI193" s="49"/>
      <c r="AJ193" s="50"/>
      <c r="AK193" s="50"/>
      <c r="AL193" s="50"/>
      <c r="AM193" s="50"/>
      <c r="AN193" s="50"/>
      <c r="AO193" s="50"/>
      <c r="AP193" s="50"/>
      <c r="AQ193" s="49"/>
      <c r="AR193" s="27"/>
    </row>
    <row r="194" spans="3:44">
      <c r="C194" s="83">
        <f t="shared" si="2"/>
        <v>0</v>
      </c>
      <c r="D194" s="50"/>
      <c r="E194" s="50"/>
      <c r="F194" s="49"/>
      <c r="G194" s="49"/>
      <c r="H194" s="74"/>
      <c r="I194" s="75"/>
      <c r="J194" s="49"/>
      <c r="K194" s="51"/>
      <c r="L194" s="49"/>
      <c r="M194" s="49"/>
      <c r="N194" s="49"/>
      <c r="O194" s="50"/>
      <c r="P194" s="50"/>
      <c r="Q194" s="50"/>
      <c r="R194" s="50"/>
      <c r="S194" s="50"/>
      <c r="T194" s="49"/>
      <c r="U194" s="49"/>
      <c r="V194" s="51"/>
      <c r="W194" s="49"/>
      <c r="X194" s="49"/>
      <c r="Y194" s="51"/>
      <c r="Z194" s="49"/>
      <c r="AA194" s="49"/>
      <c r="AB194" s="49"/>
      <c r="AC194" s="51"/>
      <c r="AD194" s="49"/>
      <c r="AE194" s="49"/>
      <c r="AF194" s="51"/>
      <c r="AG194" s="51"/>
      <c r="AH194" s="49"/>
      <c r="AI194" s="49"/>
      <c r="AJ194" s="50"/>
      <c r="AK194" s="50"/>
      <c r="AL194" s="50"/>
      <c r="AM194" s="50"/>
      <c r="AN194" s="50"/>
      <c r="AO194" s="50"/>
      <c r="AP194" s="50"/>
      <c r="AQ194" s="49"/>
      <c r="AR194" s="27"/>
    </row>
    <row r="195" spans="3:44">
      <c r="C195" s="83">
        <f t="shared" si="2"/>
        <v>0</v>
      </c>
      <c r="D195" s="50"/>
      <c r="E195" s="50"/>
      <c r="F195" s="49"/>
      <c r="G195" s="49"/>
      <c r="H195" s="74"/>
      <c r="I195" s="75"/>
      <c r="J195" s="49"/>
      <c r="K195" s="51"/>
      <c r="L195" s="49"/>
      <c r="M195" s="49"/>
      <c r="N195" s="49"/>
      <c r="O195" s="50"/>
      <c r="P195" s="50"/>
      <c r="Q195" s="50"/>
      <c r="R195" s="50"/>
      <c r="S195" s="50"/>
      <c r="T195" s="49"/>
      <c r="U195" s="49"/>
      <c r="V195" s="51"/>
      <c r="W195" s="49"/>
      <c r="X195" s="49"/>
      <c r="Y195" s="51"/>
      <c r="Z195" s="49"/>
      <c r="AA195" s="49"/>
      <c r="AB195" s="49"/>
      <c r="AC195" s="51"/>
      <c r="AD195" s="49"/>
      <c r="AE195" s="49"/>
      <c r="AF195" s="51"/>
      <c r="AG195" s="51"/>
      <c r="AH195" s="49"/>
      <c r="AI195" s="49"/>
      <c r="AJ195" s="50"/>
      <c r="AK195" s="50"/>
      <c r="AL195" s="50"/>
      <c r="AM195" s="50"/>
      <c r="AN195" s="50"/>
      <c r="AO195" s="50"/>
      <c r="AP195" s="50"/>
      <c r="AQ195" s="49"/>
      <c r="AR195" s="27"/>
    </row>
    <row r="196" spans="3:44">
      <c r="C196" s="83">
        <f t="shared" si="2"/>
        <v>0</v>
      </c>
      <c r="D196" s="50"/>
      <c r="E196" s="50"/>
      <c r="F196" s="49"/>
      <c r="G196" s="49"/>
      <c r="H196" s="74"/>
      <c r="I196" s="75"/>
      <c r="J196" s="49"/>
      <c r="K196" s="51"/>
      <c r="L196" s="49"/>
      <c r="M196" s="49"/>
      <c r="N196" s="49"/>
      <c r="O196" s="50"/>
      <c r="P196" s="50"/>
      <c r="Q196" s="50"/>
      <c r="R196" s="50"/>
      <c r="S196" s="50"/>
      <c r="T196" s="49"/>
      <c r="U196" s="49"/>
      <c r="V196" s="51"/>
      <c r="W196" s="49"/>
      <c r="X196" s="49"/>
      <c r="Y196" s="51"/>
      <c r="Z196" s="49"/>
      <c r="AA196" s="49"/>
      <c r="AB196" s="49"/>
      <c r="AC196" s="51"/>
      <c r="AD196" s="49"/>
      <c r="AE196" s="49"/>
      <c r="AF196" s="51"/>
      <c r="AG196" s="51"/>
      <c r="AH196" s="49"/>
      <c r="AI196" s="49"/>
      <c r="AJ196" s="50"/>
      <c r="AK196" s="50"/>
      <c r="AL196" s="50"/>
      <c r="AM196" s="50"/>
      <c r="AN196" s="50"/>
      <c r="AO196" s="50"/>
      <c r="AP196" s="50"/>
      <c r="AQ196" s="49"/>
      <c r="AR196" s="27"/>
    </row>
    <row r="197" spans="3:44">
      <c r="C197" s="83">
        <f t="shared" si="2"/>
        <v>0</v>
      </c>
      <c r="D197" s="50"/>
      <c r="E197" s="50"/>
      <c r="F197" s="49"/>
      <c r="G197" s="49"/>
      <c r="H197" s="74"/>
      <c r="I197" s="75"/>
      <c r="J197" s="49"/>
      <c r="K197" s="51"/>
      <c r="L197" s="49"/>
      <c r="M197" s="49"/>
      <c r="N197" s="49"/>
      <c r="O197" s="50"/>
      <c r="P197" s="50"/>
      <c r="Q197" s="50"/>
      <c r="R197" s="50"/>
      <c r="S197" s="50"/>
      <c r="T197" s="49"/>
      <c r="U197" s="49"/>
      <c r="V197" s="51"/>
      <c r="W197" s="49"/>
      <c r="X197" s="49"/>
      <c r="Y197" s="51"/>
      <c r="Z197" s="49"/>
      <c r="AA197" s="49"/>
      <c r="AB197" s="49"/>
      <c r="AC197" s="51"/>
      <c r="AD197" s="49"/>
      <c r="AE197" s="49"/>
      <c r="AF197" s="51"/>
      <c r="AG197" s="51"/>
      <c r="AH197" s="49"/>
      <c r="AI197" s="49"/>
      <c r="AJ197" s="50"/>
      <c r="AK197" s="50"/>
      <c r="AL197" s="50"/>
      <c r="AM197" s="50"/>
      <c r="AN197" s="50"/>
      <c r="AO197" s="50"/>
      <c r="AP197" s="50"/>
      <c r="AQ197" s="49"/>
      <c r="AR197" s="27"/>
    </row>
    <row r="198" spans="3:44">
      <c r="C198" s="83">
        <f t="shared" si="2"/>
        <v>0</v>
      </c>
      <c r="D198" s="50"/>
      <c r="E198" s="50"/>
      <c r="F198" s="49"/>
      <c r="G198" s="49"/>
      <c r="H198" s="74"/>
      <c r="I198" s="75"/>
      <c r="J198" s="49"/>
      <c r="K198" s="51"/>
      <c r="L198" s="49"/>
      <c r="M198" s="49"/>
      <c r="N198" s="49"/>
      <c r="O198" s="50"/>
      <c r="P198" s="50"/>
      <c r="Q198" s="50"/>
      <c r="R198" s="50"/>
      <c r="S198" s="50"/>
      <c r="T198" s="49"/>
      <c r="U198" s="49"/>
      <c r="V198" s="51"/>
      <c r="W198" s="49"/>
      <c r="X198" s="49"/>
      <c r="Y198" s="51"/>
      <c r="Z198" s="49"/>
      <c r="AA198" s="49"/>
      <c r="AB198" s="49"/>
      <c r="AC198" s="51"/>
      <c r="AD198" s="49"/>
      <c r="AE198" s="49"/>
      <c r="AF198" s="51"/>
      <c r="AG198" s="51"/>
      <c r="AH198" s="49"/>
      <c r="AI198" s="49"/>
      <c r="AJ198" s="50"/>
      <c r="AK198" s="50"/>
      <c r="AL198" s="50"/>
      <c r="AM198" s="50"/>
      <c r="AN198" s="50"/>
      <c r="AO198" s="50"/>
      <c r="AP198" s="50"/>
      <c r="AQ198" s="49"/>
      <c r="AR198" s="27"/>
    </row>
    <row r="199" spans="3:44">
      <c r="C199" s="83">
        <f t="shared" si="2"/>
        <v>0</v>
      </c>
      <c r="D199" s="50"/>
      <c r="E199" s="50"/>
      <c r="F199" s="49"/>
      <c r="G199" s="49"/>
      <c r="H199" s="74"/>
      <c r="I199" s="75"/>
      <c r="J199" s="49"/>
      <c r="K199" s="51"/>
      <c r="L199" s="49"/>
      <c r="M199" s="49"/>
      <c r="N199" s="49"/>
      <c r="O199" s="50"/>
      <c r="P199" s="50"/>
      <c r="Q199" s="50"/>
      <c r="R199" s="50"/>
      <c r="S199" s="50"/>
      <c r="T199" s="49"/>
      <c r="U199" s="49"/>
      <c r="V199" s="51"/>
      <c r="W199" s="49"/>
      <c r="X199" s="49"/>
      <c r="Y199" s="51"/>
      <c r="Z199" s="49"/>
      <c r="AA199" s="49"/>
      <c r="AB199" s="49"/>
      <c r="AC199" s="51"/>
      <c r="AD199" s="49"/>
      <c r="AE199" s="49"/>
      <c r="AF199" s="51"/>
      <c r="AG199" s="51"/>
      <c r="AH199" s="49"/>
      <c r="AI199" s="49"/>
      <c r="AJ199" s="50"/>
      <c r="AK199" s="50"/>
      <c r="AL199" s="50"/>
      <c r="AM199" s="50"/>
      <c r="AN199" s="50"/>
      <c r="AO199" s="50"/>
      <c r="AP199" s="50"/>
      <c r="AQ199" s="49"/>
      <c r="AR199" s="27"/>
    </row>
    <row r="200" spans="3:44">
      <c r="C200" s="83">
        <f t="shared" si="2"/>
        <v>0</v>
      </c>
      <c r="D200" s="50"/>
      <c r="E200" s="50"/>
      <c r="F200" s="49"/>
      <c r="G200" s="49"/>
      <c r="H200" s="74"/>
      <c r="I200" s="75"/>
      <c r="J200" s="49"/>
      <c r="K200" s="51"/>
      <c r="L200" s="49"/>
      <c r="M200" s="49"/>
      <c r="N200" s="49"/>
      <c r="O200" s="50"/>
      <c r="P200" s="50"/>
      <c r="Q200" s="50"/>
      <c r="R200" s="50"/>
      <c r="S200" s="50"/>
      <c r="T200" s="49"/>
      <c r="U200" s="49"/>
      <c r="V200" s="51"/>
      <c r="W200" s="49"/>
      <c r="X200" s="49"/>
      <c r="Y200" s="51"/>
      <c r="Z200" s="49"/>
      <c r="AA200" s="49"/>
      <c r="AB200" s="49"/>
      <c r="AC200" s="51"/>
      <c r="AD200" s="49"/>
      <c r="AE200" s="49"/>
      <c r="AF200" s="51"/>
      <c r="AG200" s="51"/>
      <c r="AH200" s="49"/>
      <c r="AI200" s="49"/>
      <c r="AJ200" s="50"/>
      <c r="AK200" s="50"/>
      <c r="AL200" s="50"/>
      <c r="AM200" s="50"/>
      <c r="AN200" s="50"/>
      <c r="AO200" s="50"/>
      <c r="AP200" s="50"/>
      <c r="AQ200" s="49"/>
      <c r="AR200" s="27"/>
    </row>
    <row r="201" spans="3:44">
      <c r="C201" s="83">
        <f t="shared" si="2"/>
        <v>0</v>
      </c>
      <c r="D201" s="50"/>
      <c r="E201" s="50"/>
      <c r="F201" s="49"/>
      <c r="G201" s="49"/>
      <c r="H201" s="74"/>
      <c r="I201" s="75"/>
      <c r="J201" s="49"/>
      <c r="K201" s="51"/>
      <c r="L201" s="49"/>
      <c r="M201" s="49"/>
      <c r="N201" s="49"/>
      <c r="O201" s="50"/>
      <c r="P201" s="50"/>
      <c r="Q201" s="50"/>
      <c r="R201" s="50"/>
      <c r="S201" s="50"/>
      <c r="T201" s="49"/>
      <c r="U201" s="49"/>
      <c r="V201" s="51"/>
      <c r="W201" s="49"/>
      <c r="X201" s="49"/>
      <c r="Y201" s="51"/>
      <c r="Z201" s="49"/>
      <c r="AA201" s="49"/>
      <c r="AB201" s="49"/>
      <c r="AC201" s="51"/>
      <c r="AD201" s="49"/>
      <c r="AE201" s="49"/>
      <c r="AF201" s="51"/>
      <c r="AG201" s="51"/>
      <c r="AH201" s="49"/>
      <c r="AI201" s="49"/>
      <c r="AJ201" s="50"/>
      <c r="AK201" s="50"/>
      <c r="AL201" s="50"/>
      <c r="AM201" s="50"/>
      <c r="AN201" s="50"/>
      <c r="AO201" s="50"/>
      <c r="AP201" s="50"/>
      <c r="AQ201" s="49"/>
      <c r="AR201" s="27"/>
    </row>
    <row r="202" spans="3:44">
      <c r="C202" s="83">
        <f t="shared" si="2"/>
        <v>0</v>
      </c>
      <c r="D202" s="50"/>
      <c r="E202" s="50"/>
      <c r="F202" s="49"/>
      <c r="G202" s="49"/>
      <c r="H202" s="74"/>
      <c r="I202" s="75"/>
      <c r="J202" s="49"/>
      <c r="K202" s="51"/>
      <c r="L202" s="49"/>
      <c r="M202" s="49"/>
      <c r="N202" s="49"/>
      <c r="O202" s="50"/>
      <c r="P202" s="50"/>
      <c r="Q202" s="50"/>
      <c r="R202" s="50"/>
      <c r="S202" s="50"/>
      <c r="T202" s="49"/>
      <c r="U202" s="49"/>
      <c r="V202" s="51"/>
      <c r="W202" s="49"/>
      <c r="X202" s="49"/>
      <c r="Y202" s="51"/>
      <c r="Z202" s="49"/>
      <c r="AA202" s="49"/>
      <c r="AB202" s="49"/>
      <c r="AC202" s="51"/>
      <c r="AD202" s="49"/>
      <c r="AE202" s="49"/>
      <c r="AF202" s="51"/>
      <c r="AG202" s="51"/>
      <c r="AH202" s="49"/>
      <c r="AI202" s="49"/>
      <c r="AJ202" s="50"/>
      <c r="AK202" s="50"/>
      <c r="AL202" s="50"/>
      <c r="AM202" s="50"/>
      <c r="AN202" s="50"/>
      <c r="AO202" s="50"/>
      <c r="AP202" s="50"/>
      <c r="AQ202" s="49"/>
      <c r="AR202" s="27"/>
    </row>
    <row r="203" spans="3:44">
      <c r="C203" s="83">
        <f t="shared" si="2"/>
        <v>0</v>
      </c>
      <c r="D203" s="50"/>
      <c r="E203" s="50"/>
      <c r="F203" s="49"/>
      <c r="G203" s="49"/>
      <c r="H203" s="74"/>
      <c r="I203" s="75"/>
      <c r="J203" s="49"/>
      <c r="K203" s="51"/>
      <c r="L203" s="49"/>
      <c r="M203" s="49"/>
      <c r="N203" s="49"/>
      <c r="O203" s="50"/>
      <c r="P203" s="50"/>
      <c r="Q203" s="50"/>
      <c r="R203" s="50"/>
      <c r="S203" s="50"/>
      <c r="T203" s="49"/>
      <c r="U203" s="49"/>
      <c r="V203" s="51"/>
      <c r="W203" s="49"/>
      <c r="X203" s="49"/>
      <c r="Y203" s="51"/>
      <c r="Z203" s="49"/>
      <c r="AA203" s="49"/>
      <c r="AB203" s="49"/>
      <c r="AC203" s="51"/>
      <c r="AD203" s="49"/>
      <c r="AE203" s="49"/>
      <c r="AF203" s="51"/>
      <c r="AG203" s="51"/>
      <c r="AH203" s="49"/>
      <c r="AI203" s="49"/>
      <c r="AJ203" s="50"/>
      <c r="AK203" s="50"/>
      <c r="AL203" s="50"/>
      <c r="AM203" s="50"/>
      <c r="AN203" s="50"/>
      <c r="AO203" s="50"/>
      <c r="AP203" s="50"/>
      <c r="AQ203" s="49"/>
      <c r="AR203" s="27"/>
    </row>
    <row r="204" spans="3:44">
      <c r="C204" s="83">
        <f t="shared" si="2"/>
        <v>0</v>
      </c>
      <c r="D204" s="50"/>
      <c r="E204" s="50"/>
      <c r="F204" s="49"/>
      <c r="G204" s="49"/>
      <c r="H204" s="74"/>
      <c r="I204" s="75"/>
      <c r="J204" s="49"/>
      <c r="K204" s="51"/>
      <c r="L204" s="49"/>
      <c r="M204" s="49"/>
      <c r="N204" s="49"/>
      <c r="O204" s="50"/>
      <c r="P204" s="50"/>
      <c r="Q204" s="50"/>
      <c r="R204" s="50"/>
      <c r="S204" s="50"/>
      <c r="T204" s="49"/>
      <c r="U204" s="49"/>
      <c r="V204" s="51"/>
      <c r="W204" s="49"/>
      <c r="X204" s="49"/>
      <c r="Y204" s="51"/>
      <c r="Z204" s="49"/>
      <c r="AA204" s="49"/>
      <c r="AB204" s="49"/>
      <c r="AC204" s="51"/>
      <c r="AD204" s="49"/>
      <c r="AE204" s="49"/>
      <c r="AF204" s="51"/>
      <c r="AG204" s="51"/>
      <c r="AH204" s="49"/>
      <c r="AI204" s="49"/>
      <c r="AJ204" s="50"/>
      <c r="AK204" s="50"/>
      <c r="AL204" s="50"/>
      <c r="AM204" s="50"/>
      <c r="AN204" s="50"/>
      <c r="AO204" s="50"/>
      <c r="AP204" s="50"/>
      <c r="AQ204" s="49"/>
      <c r="AR204" s="27"/>
    </row>
    <row r="205" spans="3:44">
      <c r="C205" s="83">
        <f t="shared" ref="C205:C218" si="3">SUM(D205:AR205)</f>
        <v>0</v>
      </c>
      <c r="D205" s="50"/>
      <c r="E205" s="50"/>
      <c r="F205" s="49"/>
      <c r="G205" s="49"/>
      <c r="H205" s="74"/>
      <c r="I205" s="75"/>
      <c r="J205" s="49"/>
      <c r="K205" s="51"/>
      <c r="L205" s="49"/>
      <c r="M205" s="49"/>
      <c r="N205" s="49"/>
      <c r="O205" s="50"/>
      <c r="P205" s="50"/>
      <c r="Q205" s="50"/>
      <c r="R205" s="50"/>
      <c r="S205" s="50"/>
      <c r="T205" s="49"/>
      <c r="U205" s="49"/>
      <c r="V205" s="51"/>
      <c r="W205" s="49"/>
      <c r="X205" s="49"/>
      <c r="Y205" s="51"/>
      <c r="Z205" s="49"/>
      <c r="AA205" s="49"/>
      <c r="AB205" s="49"/>
      <c r="AC205" s="51"/>
      <c r="AD205" s="49"/>
      <c r="AE205" s="49"/>
      <c r="AF205" s="51"/>
      <c r="AG205" s="51"/>
      <c r="AH205" s="49"/>
      <c r="AI205" s="49"/>
      <c r="AJ205" s="50"/>
      <c r="AK205" s="50"/>
      <c r="AL205" s="50"/>
      <c r="AM205" s="50"/>
      <c r="AN205" s="50"/>
      <c r="AO205" s="50"/>
      <c r="AP205" s="50"/>
      <c r="AQ205" s="49"/>
      <c r="AR205" s="27"/>
    </row>
    <row r="206" spans="3:44">
      <c r="C206" s="83">
        <f t="shared" si="3"/>
        <v>0</v>
      </c>
      <c r="D206" s="50"/>
      <c r="E206" s="50"/>
      <c r="F206" s="49"/>
      <c r="G206" s="49"/>
      <c r="H206" s="74"/>
      <c r="I206" s="75"/>
      <c r="J206" s="49"/>
      <c r="K206" s="51"/>
      <c r="L206" s="49"/>
      <c r="M206" s="49"/>
      <c r="N206" s="49"/>
      <c r="O206" s="50"/>
      <c r="P206" s="50"/>
      <c r="Q206" s="50"/>
      <c r="R206" s="50"/>
      <c r="S206" s="50"/>
      <c r="T206" s="49"/>
      <c r="U206" s="49"/>
      <c r="V206" s="51"/>
      <c r="W206" s="49"/>
      <c r="X206" s="49"/>
      <c r="Y206" s="51"/>
      <c r="Z206" s="49"/>
      <c r="AA206" s="49"/>
      <c r="AB206" s="49"/>
      <c r="AC206" s="51"/>
      <c r="AD206" s="49"/>
      <c r="AE206" s="49"/>
      <c r="AF206" s="51"/>
      <c r="AG206" s="51"/>
      <c r="AH206" s="49"/>
      <c r="AI206" s="49"/>
      <c r="AJ206" s="50"/>
      <c r="AK206" s="50"/>
      <c r="AL206" s="50"/>
      <c r="AM206" s="50"/>
      <c r="AN206" s="50"/>
      <c r="AO206" s="50"/>
      <c r="AP206" s="50"/>
      <c r="AQ206" s="49"/>
      <c r="AR206" s="27"/>
    </row>
    <row r="207" spans="3:44">
      <c r="C207" s="83">
        <f t="shared" si="3"/>
        <v>0</v>
      </c>
      <c r="D207" s="50"/>
      <c r="E207" s="50"/>
      <c r="F207" s="49"/>
      <c r="G207" s="49"/>
      <c r="H207" s="74"/>
      <c r="I207" s="75"/>
      <c r="J207" s="49"/>
      <c r="K207" s="51"/>
      <c r="L207" s="49"/>
      <c r="M207" s="49"/>
      <c r="N207" s="49"/>
      <c r="O207" s="50"/>
      <c r="P207" s="50"/>
      <c r="Q207" s="50"/>
      <c r="R207" s="50"/>
      <c r="S207" s="50"/>
      <c r="T207" s="49"/>
      <c r="U207" s="49"/>
      <c r="V207" s="51"/>
      <c r="W207" s="49"/>
      <c r="X207" s="49"/>
      <c r="Y207" s="51"/>
      <c r="Z207" s="49"/>
      <c r="AA207" s="49"/>
      <c r="AB207" s="49"/>
      <c r="AC207" s="51"/>
      <c r="AD207" s="49"/>
      <c r="AE207" s="49"/>
      <c r="AF207" s="51"/>
      <c r="AG207" s="51"/>
      <c r="AH207" s="49"/>
      <c r="AI207" s="49"/>
      <c r="AJ207" s="50"/>
      <c r="AK207" s="50"/>
      <c r="AL207" s="50"/>
      <c r="AM207" s="50"/>
      <c r="AN207" s="50"/>
      <c r="AO207" s="50"/>
      <c r="AP207" s="50"/>
      <c r="AQ207" s="49"/>
      <c r="AR207" s="27"/>
    </row>
    <row r="208" spans="3:44">
      <c r="C208" s="83">
        <f t="shared" si="3"/>
        <v>0</v>
      </c>
      <c r="D208" s="50"/>
      <c r="E208" s="50"/>
      <c r="F208" s="49"/>
      <c r="G208" s="49"/>
      <c r="H208" s="74"/>
      <c r="I208" s="75"/>
      <c r="J208" s="49"/>
      <c r="K208" s="51"/>
      <c r="L208" s="49"/>
      <c r="M208" s="49"/>
      <c r="N208" s="49"/>
      <c r="O208" s="50"/>
      <c r="P208" s="50"/>
      <c r="Q208" s="50"/>
      <c r="R208" s="50"/>
      <c r="S208" s="50"/>
      <c r="T208" s="49"/>
      <c r="U208" s="49"/>
      <c r="V208" s="51"/>
      <c r="W208" s="49"/>
      <c r="X208" s="49"/>
      <c r="Y208" s="51"/>
      <c r="Z208" s="49"/>
      <c r="AA208" s="49"/>
      <c r="AB208" s="49"/>
      <c r="AC208" s="51"/>
      <c r="AD208" s="49"/>
      <c r="AE208" s="49"/>
      <c r="AF208" s="51"/>
      <c r="AG208" s="51"/>
      <c r="AH208" s="49"/>
      <c r="AI208" s="49"/>
      <c r="AJ208" s="50"/>
      <c r="AK208" s="50"/>
      <c r="AL208" s="50"/>
      <c r="AM208" s="50"/>
      <c r="AN208" s="50"/>
      <c r="AO208" s="50"/>
      <c r="AP208" s="50"/>
      <c r="AQ208" s="49"/>
      <c r="AR208" s="27"/>
    </row>
    <row r="209" spans="3:44">
      <c r="C209" s="83">
        <f t="shared" si="3"/>
        <v>0</v>
      </c>
      <c r="D209" s="50"/>
      <c r="E209" s="50"/>
      <c r="F209" s="49"/>
      <c r="G209" s="49"/>
      <c r="H209" s="74"/>
      <c r="I209" s="75"/>
      <c r="J209" s="49"/>
      <c r="K209" s="51"/>
      <c r="L209" s="49"/>
      <c r="M209" s="49"/>
      <c r="N209" s="49"/>
      <c r="O209" s="50"/>
      <c r="P209" s="50"/>
      <c r="Q209" s="50"/>
      <c r="R209" s="50"/>
      <c r="S209" s="50"/>
      <c r="T209" s="49"/>
      <c r="U209" s="49"/>
      <c r="V209" s="51"/>
      <c r="W209" s="49"/>
      <c r="X209" s="49"/>
      <c r="Y209" s="51"/>
      <c r="Z209" s="49"/>
      <c r="AA209" s="49"/>
      <c r="AB209" s="49"/>
      <c r="AC209" s="51"/>
      <c r="AD209" s="49"/>
      <c r="AE209" s="49"/>
      <c r="AF209" s="51"/>
      <c r="AG209" s="51"/>
      <c r="AH209" s="49"/>
      <c r="AI209" s="49"/>
      <c r="AJ209" s="50"/>
      <c r="AK209" s="50"/>
      <c r="AL209" s="50"/>
      <c r="AM209" s="50"/>
      <c r="AN209" s="50"/>
      <c r="AO209" s="50"/>
      <c r="AP209" s="50"/>
      <c r="AQ209" s="49"/>
      <c r="AR209" s="27"/>
    </row>
    <row r="210" spans="3:44">
      <c r="C210" s="83">
        <f t="shared" si="3"/>
        <v>0</v>
      </c>
      <c r="D210" s="50"/>
      <c r="E210" s="50"/>
      <c r="F210" s="49"/>
      <c r="G210" s="49"/>
      <c r="H210" s="74"/>
      <c r="I210" s="75"/>
      <c r="J210" s="49"/>
      <c r="K210" s="51"/>
      <c r="L210" s="49"/>
      <c r="M210" s="49"/>
      <c r="N210" s="49"/>
      <c r="O210" s="50"/>
      <c r="P210" s="50"/>
      <c r="Q210" s="50"/>
      <c r="R210" s="50"/>
      <c r="S210" s="50"/>
      <c r="T210" s="49"/>
      <c r="U210" s="49"/>
      <c r="V210" s="51"/>
      <c r="W210" s="49"/>
      <c r="X210" s="49"/>
      <c r="Y210" s="51"/>
      <c r="Z210" s="49"/>
      <c r="AA210" s="49"/>
      <c r="AB210" s="49"/>
      <c r="AC210" s="51"/>
      <c r="AD210" s="49"/>
      <c r="AE210" s="49"/>
      <c r="AF210" s="51"/>
      <c r="AG210" s="51"/>
      <c r="AH210" s="49"/>
      <c r="AI210" s="49"/>
      <c r="AJ210" s="50"/>
      <c r="AK210" s="50"/>
      <c r="AL210" s="50"/>
      <c r="AM210" s="50"/>
      <c r="AN210" s="50"/>
      <c r="AO210" s="50"/>
      <c r="AP210" s="50"/>
      <c r="AQ210" s="49"/>
      <c r="AR210" s="27"/>
    </row>
    <row r="211" spans="3:44">
      <c r="C211" s="83">
        <f t="shared" si="3"/>
        <v>0</v>
      </c>
      <c r="D211" s="50"/>
      <c r="E211" s="50"/>
      <c r="F211" s="49"/>
      <c r="G211" s="49"/>
      <c r="H211" s="74"/>
      <c r="I211" s="75"/>
      <c r="J211" s="49"/>
      <c r="K211" s="51"/>
      <c r="L211" s="49"/>
      <c r="M211" s="49"/>
      <c r="N211" s="49"/>
      <c r="O211" s="50"/>
      <c r="P211" s="50"/>
      <c r="Q211" s="50"/>
      <c r="R211" s="50"/>
      <c r="S211" s="50"/>
      <c r="T211" s="49"/>
      <c r="U211" s="49"/>
      <c r="V211" s="51"/>
      <c r="W211" s="49"/>
      <c r="X211" s="49"/>
      <c r="Y211" s="51"/>
      <c r="Z211" s="49"/>
      <c r="AA211" s="49"/>
      <c r="AB211" s="49"/>
      <c r="AC211" s="51"/>
      <c r="AD211" s="49"/>
      <c r="AE211" s="49"/>
      <c r="AF211" s="51"/>
      <c r="AG211" s="51"/>
      <c r="AH211" s="49"/>
      <c r="AI211" s="49"/>
      <c r="AJ211" s="50"/>
      <c r="AK211" s="50"/>
      <c r="AL211" s="50"/>
      <c r="AM211" s="50"/>
      <c r="AN211" s="50"/>
      <c r="AO211" s="50"/>
      <c r="AP211" s="50"/>
      <c r="AQ211" s="49"/>
      <c r="AR211" s="27"/>
    </row>
    <row r="212" spans="3:44">
      <c r="C212" s="83">
        <f t="shared" si="3"/>
        <v>0</v>
      </c>
      <c r="D212" s="50"/>
      <c r="E212" s="50"/>
      <c r="F212" s="49"/>
      <c r="G212" s="49"/>
      <c r="H212" s="74"/>
      <c r="I212" s="75"/>
      <c r="J212" s="49"/>
      <c r="K212" s="51"/>
      <c r="L212" s="49"/>
      <c r="M212" s="49"/>
      <c r="N212" s="49"/>
      <c r="O212" s="50"/>
      <c r="P212" s="50"/>
      <c r="Q212" s="50"/>
      <c r="R212" s="50"/>
      <c r="S212" s="50"/>
      <c r="T212" s="49"/>
      <c r="U212" s="49"/>
      <c r="V212" s="51"/>
      <c r="W212" s="49"/>
      <c r="X212" s="49"/>
      <c r="Y212" s="51"/>
      <c r="Z212" s="49"/>
      <c r="AA212" s="49"/>
      <c r="AB212" s="49"/>
      <c r="AC212" s="51"/>
      <c r="AD212" s="49"/>
      <c r="AE212" s="49"/>
      <c r="AF212" s="51"/>
      <c r="AG212" s="51"/>
      <c r="AH212" s="49"/>
      <c r="AI212" s="49"/>
      <c r="AJ212" s="50"/>
      <c r="AK212" s="50"/>
      <c r="AL212" s="50"/>
      <c r="AM212" s="50"/>
      <c r="AN212" s="50"/>
      <c r="AO212" s="50"/>
      <c r="AP212" s="50"/>
      <c r="AQ212" s="49"/>
      <c r="AR212" s="27"/>
    </row>
    <row r="213" spans="3:44">
      <c r="C213" s="83">
        <f t="shared" si="3"/>
        <v>0</v>
      </c>
      <c r="D213" s="50"/>
      <c r="E213" s="50"/>
      <c r="F213" s="49"/>
      <c r="G213" s="49"/>
      <c r="H213" s="74"/>
      <c r="I213" s="75"/>
      <c r="J213" s="49"/>
      <c r="K213" s="51"/>
      <c r="L213" s="49"/>
      <c r="M213" s="49"/>
      <c r="N213" s="49"/>
      <c r="O213" s="50"/>
      <c r="P213" s="50"/>
      <c r="Q213" s="50"/>
      <c r="R213" s="50"/>
      <c r="S213" s="50"/>
      <c r="T213" s="49"/>
      <c r="U213" s="49"/>
      <c r="V213" s="51"/>
      <c r="W213" s="49"/>
      <c r="X213" s="49"/>
      <c r="Y213" s="51"/>
      <c r="Z213" s="49"/>
      <c r="AA213" s="49"/>
      <c r="AB213" s="49"/>
      <c r="AC213" s="51"/>
      <c r="AD213" s="49"/>
      <c r="AE213" s="49"/>
      <c r="AF213" s="51"/>
      <c r="AG213" s="51"/>
      <c r="AH213" s="49"/>
      <c r="AI213" s="49"/>
      <c r="AJ213" s="50"/>
      <c r="AK213" s="50"/>
      <c r="AL213" s="50"/>
      <c r="AM213" s="50"/>
      <c r="AN213" s="50"/>
      <c r="AO213" s="50"/>
      <c r="AP213" s="50"/>
      <c r="AQ213" s="49"/>
      <c r="AR213" s="27"/>
    </row>
    <row r="214" spans="3:44">
      <c r="C214" s="83">
        <f t="shared" si="3"/>
        <v>0</v>
      </c>
      <c r="D214" s="50"/>
      <c r="E214" s="50"/>
      <c r="F214" s="49"/>
      <c r="G214" s="49"/>
      <c r="H214" s="74"/>
      <c r="I214" s="75"/>
      <c r="J214" s="49"/>
      <c r="K214" s="51"/>
      <c r="L214" s="49"/>
      <c r="M214" s="49"/>
      <c r="N214" s="49"/>
      <c r="O214" s="50"/>
      <c r="P214" s="50"/>
      <c r="Q214" s="50"/>
      <c r="R214" s="50"/>
      <c r="S214" s="50"/>
      <c r="T214" s="49"/>
      <c r="U214" s="49"/>
      <c r="V214" s="51"/>
      <c r="W214" s="49"/>
      <c r="X214" s="49"/>
      <c r="Y214" s="51"/>
      <c r="Z214" s="49"/>
      <c r="AA214" s="49"/>
      <c r="AB214" s="49"/>
      <c r="AC214" s="51"/>
      <c r="AD214" s="49"/>
      <c r="AE214" s="49"/>
      <c r="AF214" s="51"/>
      <c r="AG214" s="51"/>
      <c r="AH214" s="49"/>
      <c r="AI214" s="49"/>
      <c r="AJ214" s="50"/>
      <c r="AK214" s="50"/>
      <c r="AL214" s="50"/>
      <c r="AM214" s="50"/>
      <c r="AN214" s="50"/>
      <c r="AO214" s="50"/>
      <c r="AP214" s="50"/>
      <c r="AQ214" s="49"/>
      <c r="AR214" s="27"/>
    </row>
    <row r="215" spans="3:44">
      <c r="C215" s="83">
        <f t="shared" si="3"/>
        <v>0</v>
      </c>
      <c r="D215" s="50"/>
      <c r="E215" s="50"/>
      <c r="F215" s="49"/>
      <c r="G215" s="49"/>
      <c r="H215" s="74"/>
      <c r="I215" s="75"/>
      <c r="J215" s="49"/>
      <c r="K215" s="51"/>
      <c r="L215" s="49"/>
      <c r="M215" s="49"/>
      <c r="N215" s="49"/>
      <c r="O215" s="50"/>
      <c r="P215" s="50"/>
      <c r="Q215" s="50"/>
      <c r="R215" s="50"/>
      <c r="S215" s="50"/>
      <c r="T215" s="49"/>
      <c r="U215" s="49"/>
      <c r="V215" s="51"/>
      <c r="W215" s="49"/>
      <c r="X215" s="49"/>
      <c r="Y215" s="51"/>
      <c r="Z215" s="49"/>
      <c r="AA215" s="49"/>
      <c r="AB215" s="49"/>
      <c r="AC215" s="51"/>
      <c r="AD215" s="49"/>
      <c r="AE215" s="49"/>
      <c r="AF215" s="51"/>
      <c r="AG215" s="51"/>
      <c r="AH215" s="49"/>
      <c r="AI215" s="49"/>
      <c r="AJ215" s="50"/>
      <c r="AK215" s="50"/>
      <c r="AL215" s="50"/>
      <c r="AM215" s="50"/>
      <c r="AN215" s="50"/>
      <c r="AO215" s="50"/>
      <c r="AP215" s="50"/>
      <c r="AQ215" s="49"/>
      <c r="AR215" s="27"/>
    </row>
    <row r="216" spans="3:44">
      <c r="C216" s="83">
        <f t="shared" si="3"/>
        <v>0</v>
      </c>
      <c r="D216" s="50"/>
      <c r="E216" s="50"/>
      <c r="F216" s="49"/>
      <c r="G216" s="49"/>
      <c r="H216" s="74"/>
      <c r="I216" s="75"/>
      <c r="J216" s="49"/>
      <c r="K216" s="51"/>
      <c r="L216" s="49"/>
      <c r="M216" s="49"/>
      <c r="N216" s="49"/>
      <c r="O216" s="50"/>
      <c r="P216" s="50"/>
      <c r="Q216" s="50"/>
      <c r="R216" s="50"/>
      <c r="S216" s="50"/>
      <c r="T216" s="49"/>
      <c r="U216" s="49"/>
      <c r="V216" s="51"/>
      <c r="W216" s="49"/>
      <c r="X216" s="49"/>
      <c r="Y216" s="51"/>
      <c r="Z216" s="49"/>
      <c r="AA216" s="49"/>
      <c r="AB216" s="49"/>
      <c r="AC216" s="51"/>
      <c r="AD216" s="49"/>
      <c r="AE216" s="49"/>
      <c r="AF216" s="51"/>
      <c r="AG216" s="51"/>
      <c r="AH216" s="49"/>
      <c r="AI216" s="49"/>
      <c r="AJ216" s="50"/>
      <c r="AK216" s="50"/>
      <c r="AL216" s="50"/>
      <c r="AM216" s="50"/>
      <c r="AN216" s="50"/>
      <c r="AO216" s="50"/>
      <c r="AP216" s="50"/>
      <c r="AQ216" s="49"/>
      <c r="AR216" s="27"/>
    </row>
    <row r="217" spans="3:44">
      <c r="C217" s="83">
        <f t="shared" si="3"/>
        <v>0</v>
      </c>
      <c r="D217" s="50"/>
      <c r="E217" s="50"/>
      <c r="F217" s="49"/>
      <c r="G217" s="49"/>
      <c r="H217" s="74"/>
      <c r="I217" s="75"/>
      <c r="J217" s="49"/>
      <c r="K217" s="51"/>
      <c r="L217" s="49"/>
      <c r="M217" s="49"/>
      <c r="N217" s="49"/>
      <c r="O217" s="50"/>
      <c r="P217" s="50"/>
      <c r="Q217" s="50"/>
      <c r="R217" s="50"/>
      <c r="S217" s="50"/>
      <c r="T217" s="49"/>
      <c r="U217" s="49"/>
      <c r="V217" s="51"/>
      <c r="W217" s="49"/>
      <c r="X217" s="49"/>
      <c r="Y217" s="51"/>
      <c r="Z217" s="49"/>
      <c r="AA217" s="49"/>
      <c r="AB217" s="49"/>
      <c r="AC217" s="51"/>
      <c r="AD217" s="49"/>
      <c r="AE217" s="49"/>
      <c r="AF217" s="51"/>
      <c r="AG217" s="51"/>
      <c r="AH217" s="49"/>
      <c r="AI217" s="49"/>
      <c r="AJ217" s="50"/>
      <c r="AK217" s="50"/>
      <c r="AL217" s="50"/>
      <c r="AM217" s="50"/>
      <c r="AN217" s="50"/>
      <c r="AO217" s="50"/>
      <c r="AP217" s="50"/>
      <c r="AQ217" s="49"/>
      <c r="AR217" s="27"/>
    </row>
    <row r="218" spans="3:44">
      <c r="C218" s="83">
        <f t="shared" si="3"/>
        <v>0</v>
      </c>
      <c r="D218" s="50"/>
      <c r="E218" s="50"/>
      <c r="F218" s="49"/>
      <c r="G218" s="49"/>
      <c r="H218" s="74"/>
      <c r="I218" s="75"/>
      <c r="J218" s="49"/>
      <c r="K218" s="51"/>
      <c r="L218" s="49"/>
      <c r="M218" s="49"/>
      <c r="N218" s="49"/>
      <c r="O218" s="50"/>
      <c r="P218" s="50"/>
      <c r="Q218" s="50"/>
      <c r="R218" s="50"/>
      <c r="S218" s="50"/>
      <c r="T218" s="49"/>
      <c r="U218" s="49"/>
      <c r="V218" s="51"/>
      <c r="W218" s="49"/>
      <c r="X218" s="49"/>
      <c r="Y218" s="51"/>
      <c r="Z218" s="49"/>
      <c r="AA218" s="49"/>
      <c r="AB218" s="49"/>
      <c r="AC218" s="51"/>
      <c r="AD218" s="49"/>
      <c r="AE218" s="49"/>
      <c r="AF218" s="51"/>
      <c r="AG218" s="51"/>
      <c r="AH218" s="49"/>
      <c r="AI218" s="49"/>
      <c r="AJ218" s="50"/>
      <c r="AK218" s="50"/>
      <c r="AL218" s="50"/>
      <c r="AM218" s="50"/>
      <c r="AN218" s="50"/>
      <c r="AO218" s="50"/>
      <c r="AP218" s="50"/>
      <c r="AQ218" s="49"/>
      <c r="AR218" s="27"/>
    </row>
    <row r="219" spans="3:44">
      <c r="C219" s="83">
        <f t="shared" ref="C219:C282" si="4">SUM(D219:AR219)</f>
        <v>0</v>
      </c>
      <c r="D219" s="50"/>
      <c r="E219" s="50"/>
      <c r="F219" s="49"/>
      <c r="G219" s="49"/>
      <c r="H219" s="74"/>
      <c r="I219" s="75"/>
      <c r="J219" s="49"/>
      <c r="K219" s="51"/>
      <c r="L219" s="49"/>
      <c r="M219" s="49"/>
      <c r="N219" s="49"/>
      <c r="O219" s="50"/>
      <c r="P219" s="50"/>
      <c r="Q219" s="50"/>
      <c r="R219" s="50"/>
      <c r="S219" s="50"/>
      <c r="T219" s="49"/>
      <c r="U219" s="49"/>
      <c r="V219" s="51"/>
      <c r="W219" s="49"/>
      <c r="X219" s="49"/>
      <c r="Y219" s="51"/>
      <c r="Z219" s="49"/>
      <c r="AA219" s="49"/>
      <c r="AB219" s="49"/>
      <c r="AC219" s="51"/>
      <c r="AD219" s="49"/>
      <c r="AE219" s="49"/>
      <c r="AF219" s="51"/>
      <c r="AG219" s="51"/>
      <c r="AH219" s="49"/>
      <c r="AI219" s="49"/>
      <c r="AJ219" s="50"/>
      <c r="AK219" s="50"/>
      <c r="AL219" s="50"/>
      <c r="AM219" s="50"/>
      <c r="AN219" s="50"/>
      <c r="AO219" s="50"/>
      <c r="AP219" s="50"/>
      <c r="AQ219" s="49"/>
      <c r="AR219" s="27"/>
    </row>
    <row r="220" spans="3:44">
      <c r="C220" s="83">
        <f t="shared" si="4"/>
        <v>0</v>
      </c>
      <c r="D220" s="50"/>
      <c r="E220" s="50"/>
      <c r="F220" s="49"/>
      <c r="G220" s="49"/>
      <c r="H220" s="74"/>
      <c r="I220" s="75"/>
      <c r="J220" s="49"/>
      <c r="K220" s="51"/>
      <c r="L220" s="49"/>
      <c r="M220" s="49"/>
      <c r="N220" s="49"/>
      <c r="O220" s="50"/>
      <c r="P220" s="50"/>
      <c r="Q220" s="50"/>
      <c r="R220" s="50"/>
      <c r="S220" s="50"/>
      <c r="T220" s="49"/>
      <c r="U220" s="49"/>
      <c r="V220" s="51"/>
      <c r="W220" s="49"/>
      <c r="X220" s="49"/>
      <c r="Y220" s="51"/>
      <c r="Z220" s="49"/>
      <c r="AA220" s="49"/>
      <c r="AB220" s="49"/>
      <c r="AC220" s="51"/>
      <c r="AD220" s="49"/>
      <c r="AE220" s="49"/>
      <c r="AF220" s="51"/>
      <c r="AG220" s="51"/>
      <c r="AH220" s="49"/>
      <c r="AI220" s="49"/>
      <c r="AJ220" s="50"/>
      <c r="AK220" s="50"/>
      <c r="AL220" s="50"/>
      <c r="AM220" s="50"/>
      <c r="AN220" s="50"/>
      <c r="AO220" s="50"/>
      <c r="AP220" s="50"/>
      <c r="AQ220" s="49"/>
      <c r="AR220" s="27"/>
    </row>
    <row r="221" spans="3:44">
      <c r="C221" s="83">
        <f t="shared" si="4"/>
        <v>0</v>
      </c>
      <c r="D221" s="50"/>
      <c r="E221" s="50"/>
      <c r="F221" s="49"/>
      <c r="G221" s="49"/>
      <c r="H221" s="74"/>
      <c r="I221" s="75"/>
      <c r="J221" s="49"/>
      <c r="K221" s="51"/>
      <c r="L221" s="49"/>
      <c r="M221" s="49"/>
      <c r="N221" s="49"/>
      <c r="O221" s="50"/>
      <c r="P221" s="50"/>
      <c r="Q221" s="50"/>
      <c r="R221" s="50"/>
      <c r="S221" s="50"/>
      <c r="T221" s="49"/>
      <c r="U221" s="49"/>
      <c r="V221" s="51"/>
      <c r="W221" s="49"/>
      <c r="X221" s="49"/>
      <c r="Y221" s="51"/>
      <c r="Z221" s="49"/>
      <c r="AA221" s="49"/>
      <c r="AB221" s="49"/>
      <c r="AC221" s="51"/>
      <c r="AD221" s="49"/>
      <c r="AE221" s="49"/>
      <c r="AF221" s="51"/>
      <c r="AG221" s="51"/>
      <c r="AH221" s="49"/>
      <c r="AI221" s="49"/>
      <c r="AJ221" s="50"/>
      <c r="AK221" s="50"/>
      <c r="AL221" s="50"/>
      <c r="AM221" s="50"/>
      <c r="AN221" s="50"/>
      <c r="AO221" s="50"/>
      <c r="AP221" s="50"/>
      <c r="AQ221" s="49"/>
      <c r="AR221" s="27"/>
    </row>
    <row r="222" spans="3:44">
      <c r="C222" s="83">
        <f t="shared" si="4"/>
        <v>0</v>
      </c>
      <c r="D222" s="50"/>
      <c r="E222" s="50"/>
      <c r="F222" s="49"/>
      <c r="G222" s="49"/>
      <c r="H222" s="74"/>
      <c r="I222" s="75"/>
      <c r="J222" s="49"/>
      <c r="K222" s="51"/>
      <c r="L222" s="49"/>
      <c r="M222" s="49"/>
      <c r="N222" s="49"/>
      <c r="O222" s="50"/>
      <c r="P222" s="50"/>
      <c r="Q222" s="50"/>
      <c r="R222" s="50"/>
      <c r="S222" s="50"/>
      <c r="T222" s="49"/>
      <c r="U222" s="49"/>
      <c r="V222" s="51"/>
      <c r="W222" s="49"/>
      <c r="X222" s="49"/>
      <c r="Y222" s="51"/>
      <c r="Z222" s="49"/>
      <c r="AA222" s="49"/>
      <c r="AB222" s="49"/>
      <c r="AC222" s="51"/>
      <c r="AD222" s="49"/>
      <c r="AE222" s="49"/>
      <c r="AF222" s="51"/>
      <c r="AG222" s="51"/>
      <c r="AH222" s="49"/>
      <c r="AI222" s="49"/>
      <c r="AJ222" s="50"/>
      <c r="AK222" s="50"/>
      <c r="AL222" s="50"/>
      <c r="AM222" s="50"/>
      <c r="AN222" s="50"/>
      <c r="AO222" s="50"/>
      <c r="AP222" s="50"/>
      <c r="AQ222" s="49"/>
      <c r="AR222" s="27"/>
    </row>
    <row r="223" spans="3:44">
      <c r="C223" s="83">
        <f t="shared" si="4"/>
        <v>0</v>
      </c>
      <c r="D223" s="50"/>
      <c r="E223" s="50"/>
      <c r="F223" s="49"/>
      <c r="G223" s="49"/>
      <c r="H223" s="74"/>
      <c r="I223" s="75"/>
      <c r="J223" s="49"/>
      <c r="K223" s="51"/>
      <c r="L223" s="49"/>
      <c r="M223" s="49"/>
      <c r="N223" s="49"/>
      <c r="O223" s="50"/>
      <c r="P223" s="50"/>
      <c r="Q223" s="50"/>
      <c r="R223" s="50"/>
      <c r="S223" s="50"/>
      <c r="T223" s="49"/>
      <c r="U223" s="49"/>
      <c r="V223" s="51"/>
      <c r="W223" s="49"/>
      <c r="X223" s="49"/>
      <c r="Y223" s="51"/>
      <c r="Z223" s="49"/>
      <c r="AA223" s="49"/>
      <c r="AB223" s="49"/>
      <c r="AC223" s="51"/>
      <c r="AD223" s="49"/>
      <c r="AE223" s="49"/>
      <c r="AF223" s="51"/>
      <c r="AG223" s="51"/>
      <c r="AH223" s="49"/>
      <c r="AI223" s="49"/>
      <c r="AJ223" s="50"/>
      <c r="AK223" s="50"/>
      <c r="AL223" s="50"/>
      <c r="AM223" s="50"/>
      <c r="AN223" s="50"/>
      <c r="AO223" s="50"/>
      <c r="AP223" s="50"/>
      <c r="AQ223" s="49"/>
      <c r="AR223" s="27"/>
    </row>
    <row r="224" spans="3:44">
      <c r="C224" s="83">
        <f t="shared" si="4"/>
        <v>0</v>
      </c>
      <c r="D224" s="50"/>
      <c r="E224" s="50"/>
      <c r="F224" s="49"/>
      <c r="G224" s="49"/>
      <c r="H224" s="74"/>
      <c r="I224" s="75"/>
      <c r="J224" s="49"/>
      <c r="K224" s="51"/>
      <c r="L224" s="49"/>
      <c r="M224" s="49"/>
      <c r="N224" s="49"/>
      <c r="O224" s="50"/>
      <c r="P224" s="50"/>
      <c r="Q224" s="50"/>
      <c r="R224" s="50"/>
      <c r="S224" s="50"/>
      <c r="T224" s="49"/>
      <c r="U224" s="49"/>
      <c r="V224" s="51"/>
      <c r="W224" s="49"/>
      <c r="X224" s="49"/>
      <c r="Y224" s="51"/>
      <c r="Z224" s="49"/>
      <c r="AA224" s="49"/>
      <c r="AB224" s="49"/>
      <c r="AC224" s="51"/>
      <c r="AD224" s="49"/>
      <c r="AE224" s="49"/>
      <c r="AF224" s="51"/>
      <c r="AG224" s="51"/>
      <c r="AH224" s="49"/>
      <c r="AI224" s="49"/>
      <c r="AJ224" s="50"/>
      <c r="AK224" s="50"/>
      <c r="AL224" s="50"/>
      <c r="AM224" s="50"/>
      <c r="AN224" s="50"/>
      <c r="AO224" s="50"/>
      <c r="AP224" s="50"/>
      <c r="AQ224" s="49"/>
      <c r="AR224" s="27"/>
    </row>
    <row r="225" spans="3:44">
      <c r="C225" s="83">
        <f t="shared" si="4"/>
        <v>0</v>
      </c>
      <c r="D225" s="50"/>
      <c r="E225" s="50"/>
      <c r="F225" s="49"/>
      <c r="G225" s="49"/>
      <c r="H225" s="74"/>
      <c r="I225" s="75"/>
      <c r="J225" s="49"/>
      <c r="K225" s="51"/>
      <c r="L225" s="49"/>
      <c r="M225" s="49"/>
      <c r="N225" s="49"/>
      <c r="O225" s="50"/>
      <c r="P225" s="50"/>
      <c r="Q225" s="50"/>
      <c r="R225" s="50"/>
      <c r="S225" s="50"/>
      <c r="T225" s="49"/>
      <c r="U225" s="49"/>
      <c r="V225" s="51"/>
      <c r="W225" s="49"/>
      <c r="X225" s="49"/>
      <c r="Y225" s="51"/>
      <c r="Z225" s="49"/>
      <c r="AA225" s="49"/>
      <c r="AB225" s="49"/>
      <c r="AC225" s="51"/>
      <c r="AD225" s="49"/>
      <c r="AE225" s="49"/>
      <c r="AF225" s="51"/>
      <c r="AG225" s="51"/>
      <c r="AH225" s="49"/>
      <c r="AI225" s="49"/>
      <c r="AJ225" s="50"/>
      <c r="AK225" s="50"/>
      <c r="AL225" s="50"/>
      <c r="AM225" s="50"/>
      <c r="AN225" s="50"/>
      <c r="AO225" s="50"/>
      <c r="AP225" s="50"/>
      <c r="AQ225" s="49"/>
      <c r="AR225" s="27"/>
    </row>
    <row r="226" spans="3:44">
      <c r="C226" s="83">
        <f t="shared" si="4"/>
        <v>0</v>
      </c>
      <c r="D226" s="50"/>
      <c r="E226" s="50"/>
      <c r="F226" s="49"/>
      <c r="G226" s="49"/>
      <c r="H226" s="74"/>
      <c r="I226" s="75"/>
      <c r="J226" s="49"/>
      <c r="K226" s="51"/>
      <c r="L226" s="49"/>
      <c r="M226" s="49"/>
      <c r="N226" s="49"/>
      <c r="O226" s="50"/>
      <c r="P226" s="50"/>
      <c r="Q226" s="50"/>
      <c r="R226" s="50"/>
      <c r="S226" s="50"/>
      <c r="T226" s="49"/>
      <c r="U226" s="49"/>
      <c r="V226" s="51"/>
      <c r="W226" s="49"/>
      <c r="X226" s="49"/>
      <c r="Y226" s="51"/>
      <c r="Z226" s="49"/>
      <c r="AA226" s="49"/>
      <c r="AB226" s="49"/>
      <c r="AC226" s="51"/>
      <c r="AD226" s="49"/>
      <c r="AE226" s="49"/>
      <c r="AF226" s="51"/>
      <c r="AG226" s="51"/>
      <c r="AH226" s="49"/>
      <c r="AI226" s="49"/>
      <c r="AJ226" s="50"/>
      <c r="AK226" s="50"/>
      <c r="AL226" s="50"/>
      <c r="AM226" s="50"/>
      <c r="AN226" s="50"/>
      <c r="AO226" s="50"/>
      <c r="AP226" s="50"/>
      <c r="AQ226" s="49"/>
      <c r="AR226" s="27"/>
    </row>
    <row r="227" spans="3:44">
      <c r="C227" s="83">
        <f t="shared" si="4"/>
        <v>0</v>
      </c>
      <c r="D227" s="50"/>
      <c r="E227" s="50"/>
      <c r="F227" s="49"/>
      <c r="G227" s="49"/>
      <c r="H227" s="74"/>
      <c r="I227" s="75"/>
      <c r="J227" s="49"/>
      <c r="K227" s="51"/>
      <c r="L227" s="49"/>
      <c r="M227" s="49"/>
      <c r="N227" s="49"/>
      <c r="O227" s="50"/>
      <c r="P227" s="50"/>
      <c r="Q227" s="50"/>
      <c r="R227" s="50"/>
      <c r="S227" s="50"/>
      <c r="T227" s="49"/>
      <c r="U227" s="49"/>
      <c r="V227" s="51"/>
      <c r="W227" s="49"/>
      <c r="X227" s="49"/>
      <c r="Y227" s="51"/>
      <c r="Z227" s="49"/>
      <c r="AA227" s="49"/>
      <c r="AB227" s="49"/>
      <c r="AC227" s="51"/>
      <c r="AD227" s="49"/>
      <c r="AE227" s="49"/>
      <c r="AF227" s="51"/>
      <c r="AG227" s="51"/>
      <c r="AH227" s="49"/>
      <c r="AI227" s="49"/>
      <c r="AJ227" s="50"/>
      <c r="AK227" s="50"/>
      <c r="AL227" s="50"/>
      <c r="AM227" s="50"/>
      <c r="AN227" s="50"/>
      <c r="AO227" s="50"/>
      <c r="AP227" s="50"/>
      <c r="AQ227" s="49"/>
      <c r="AR227" s="27"/>
    </row>
    <row r="228" spans="3:44">
      <c r="C228" s="83">
        <f t="shared" si="4"/>
        <v>0</v>
      </c>
      <c r="D228" s="50"/>
      <c r="E228" s="50"/>
      <c r="F228" s="49"/>
      <c r="G228" s="49"/>
      <c r="H228" s="74"/>
      <c r="I228" s="75"/>
      <c r="J228" s="49"/>
      <c r="K228" s="51"/>
      <c r="L228" s="49"/>
      <c r="M228" s="49"/>
      <c r="N228" s="49"/>
      <c r="O228" s="50"/>
      <c r="P228" s="50"/>
      <c r="Q228" s="50"/>
      <c r="R228" s="50"/>
      <c r="S228" s="50"/>
      <c r="T228" s="49"/>
      <c r="U228" s="49"/>
      <c r="V228" s="51"/>
      <c r="W228" s="49"/>
      <c r="X228" s="49"/>
      <c r="Y228" s="51"/>
      <c r="Z228" s="49"/>
      <c r="AA228" s="49"/>
      <c r="AB228" s="49"/>
      <c r="AC228" s="51"/>
      <c r="AD228" s="49"/>
      <c r="AE228" s="49"/>
      <c r="AF228" s="51"/>
      <c r="AG228" s="51"/>
      <c r="AH228" s="49"/>
      <c r="AI228" s="49"/>
      <c r="AJ228" s="50"/>
      <c r="AK228" s="50"/>
      <c r="AL228" s="50"/>
      <c r="AM228" s="50"/>
      <c r="AN228" s="50"/>
      <c r="AO228" s="50"/>
      <c r="AP228" s="50"/>
      <c r="AQ228" s="49"/>
      <c r="AR228" s="27"/>
    </row>
    <row r="229" spans="3:44">
      <c r="C229" s="83">
        <f t="shared" si="4"/>
        <v>0</v>
      </c>
      <c r="D229" s="50"/>
      <c r="E229" s="50"/>
      <c r="F229" s="49"/>
      <c r="G229" s="49"/>
      <c r="H229" s="74"/>
      <c r="I229" s="75"/>
      <c r="J229" s="49"/>
      <c r="K229" s="51"/>
      <c r="L229" s="49"/>
      <c r="M229" s="49"/>
      <c r="N229" s="49"/>
      <c r="O229" s="50"/>
      <c r="P229" s="50"/>
      <c r="Q229" s="50"/>
      <c r="R229" s="50"/>
      <c r="S229" s="50"/>
      <c r="T229" s="49"/>
      <c r="U229" s="49"/>
      <c r="V229" s="51"/>
      <c r="W229" s="49"/>
      <c r="X229" s="49"/>
      <c r="Y229" s="51"/>
      <c r="Z229" s="49"/>
      <c r="AA229" s="49"/>
      <c r="AB229" s="49"/>
      <c r="AC229" s="51"/>
      <c r="AD229" s="49"/>
      <c r="AE229" s="49"/>
      <c r="AF229" s="51"/>
      <c r="AG229" s="51"/>
      <c r="AH229" s="49"/>
      <c r="AI229" s="49"/>
      <c r="AJ229" s="50"/>
      <c r="AK229" s="50"/>
      <c r="AL229" s="50"/>
      <c r="AM229" s="50"/>
      <c r="AN229" s="50"/>
      <c r="AO229" s="50"/>
      <c r="AP229" s="50"/>
      <c r="AQ229" s="49"/>
      <c r="AR229" s="27"/>
    </row>
    <row r="230" spans="3:44">
      <c r="C230" s="83">
        <f t="shared" si="4"/>
        <v>0</v>
      </c>
      <c r="D230" s="50"/>
      <c r="E230" s="50"/>
      <c r="F230" s="49"/>
      <c r="G230" s="49"/>
      <c r="H230" s="74"/>
      <c r="I230" s="75"/>
      <c r="J230" s="49"/>
      <c r="K230" s="51"/>
      <c r="L230" s="49"/>
      <c r="M230" s="49"/>
      <c r="N230" s="49"/>
      <c r="O230" s="50"/>
      <c r="P230" s="50"/>
      <c r="Q230" s="50"/>
      <c r="R230" s="50"/>
      <c r="S230" s="50"/>
      <c r="T230" s="49"/>
      <c r="U230" s="49"/>
      <c r="V230" s="51"/>
      <c r="W230" s="49"/>
      <c r="X230" s="49"/>
      <c r="Y230" s="51"/>
      <c r="Z230" s="49"/>
      <c r="AA230" s="49"/>
      <c r="AB230" s="49"/>
      <c r="AC230" s="51"/>
      <c r="AD230" s="49"/>
      <c r="AE230" s="49"/>
      <c r="AF230" s="51"/>
      <c r="AG230" s="51"/>
      <c r="AH230" s="49"/>
      <c r="AI230" s="49"/>
      <c r="AJ230" s="50"/>
      <c r="AK230" s="50"/>
      <c r="AL230" s="50"/>
      <c r="AM230" s="50"/>
      <c r="AN230" s="50"/>
      <c r="AO230" s="50"/>
      <c r="AP230" s="50"/>
      <c r="AQ230" s="49"/>
      <c r="AR230" s="27"/>
    </row>
    <row r="231" spans="3:44">
      <c r="C231" s="83">
        <f t="shared" si="4"/>
        <v>0</v>
      </c>
      <c r="D231" s="50"/>
      <c r="E231" s="50"/>
      <c r="F231" s="49"/>
      <c r="G231" s="49"/>
      <c r="H231" s="74"/>
      <c r="I231" s="75"/>
      <c r="J231" s="49"/>
      <c r="K231" s="51"/>
      <c r="L231" s="49"/>
      <c r="M231" s="49"/>
      <c r="N231" s="49"/>
      <c r="O231" s="50"/>
      <c r="P231" s="50"/>
      <c r="Q231" s="50"/>
      <c r="R231" s="50"/>
      <c r="S231" s="50"/>
      <c r="T231" s="49"/>
      <c r="U231" s="49"/>
      <c r="V231" s="51"/>
      <c r="W231" s="49"/>
      <c r="X231" s="49"/>
      <c r="Y231" s="51"/>
      <c r="Z231" s="49"/>
      <c r="AA231" s="49"/>
      <c r="AB231" s="49"/>
      <c r="AC231" s="51"/>
      <c r="AD231" s="49"/>
      <c r="AE231" s="49"/>
      <c r="AF231" s="51"/>
      <c r="AG231" s="51"/>
      <c r="AH231" s="49"/>
      <c r="AI231" s="49"/>
      <c r="AJ231" s="50"/>
      <c r="AK231" s="50"/>
      <c r="AL231" s="50"/>
      <c r="AM231" s="50"/>
      <c r="AN231" s="50"/>
      <c r="AO231" s="50"/>
      <c r="AP231" s="50"/>
      <c r="AQ231" s="49"/>
      <c r="AR231" s="27"/>
    </row>
    <row r="232" spans="3:44">
      <c r="C232" s="83">
        <f t="shared" si="4"/>
        <v>0</v>
      </c>
      <c r="D232" s="50"/>
      <c r="E232" s="50"/>
      <c r="F232" s="49"/>
      <c r="G232" s="49"/>
      <c r="H232" s="74"/>
      <c r="I232" s="75"/>
      <c r="J232" s="49"/>
      <c r="K232" s="51"/>
      <c r="L232" s="49"/>
      <c r="M232" s="49"/>
      <c r="N232" s="49"/>
      <c r="O232" s="50"/>
      <c r="P232" s="50"/>
      <c r="Q232" s="50"/>
      <c r="R232" s="50"/>
      <c r="S232" s="50"/>
      <c r="T232" s="49"/>
      <c r="U232" s="49"/>
      <c r="V232" s="51"/>
      <c r="W232" s="49"/>
      <c r="X232" s="49"/>
      <c r="Y232" s="51"/>
      <c r="Z232" s="49"/>
      <c r="AA232" s="49"/>
      <c r="AB232" s="49"/>
      <c r="AC232" s="51"/>
      <c r="AD232" s="49"/>
      <c r="AE232" s="49"/>
      <c r="AF232" s="51"/>
      <c r="AG232" s="51"/>
      <c r="AH232" s="49"/>
      <c r="AI232" s="49"/>
      <c r="AJ232" s="50"/>
      <c r="AK232" s="50"/>
      <c r="AL232" s="50"/>
      <c r="AM232" s="50"/>
      <c r="AN232" s="50"/>
      <c r="AO232" s="50"/>
      <c r="AP232" s="50"/>
      <c r="AQ232" s="49"/>
      <c r="AR232" s="27"/>
    </row>
    <row r="233" spans="3:44">
      <c r="C233" s="83">
        <f t="shared" si="4"/>
        <v>0</v>
      </c>
      <c r="D233" s="50"/>
      <c r="E233" s="50"/>
      <c r="F233" s="49"/>
      <c r="G233" s="49"/>
      <c r="H233" s="74"/>
      <c r="I233" s="75"/>
      <c r="J233" s="49"/>
      <c r="K233" s="51"/>
      <c r="L233" s="49"/>
      <c r="M233" s="49"/>
      <c r="N233" s="49"/>
      <c r="O233" s="50"/>
      <c r="P233" s="50"/>
      <c r="Q233" s="50"/>
      <c r="R233" s="50"/>
      <c r="S233" s="50"/>
      <c r="T233" s="49"/>
      <c r="U233" s="49"/>
      <c r="V233" s="51"/>
      <c r="W233" s="49"/>
      <c r="X233" s="49"/>
      <c r="Y233" s="51"/>
      <c r="Z233" s="49"/>
      <c r="AA233" s="49"/>
      <c r="AB233" s="49"/>
      <c r="AC233" s="51"/>
      <c r="AD233" s="49"/>
      <c r="AE233" s="49"/>
      <c r="AF233" s="51"/>
      <c r="AG233" s="51"/>
      <c r="AH233" s="49"/>
      <c r="AI233" s="49"/>
      <c r="AJ233" s="50"/>
      <c r="AK233" s="50"/>
      <c r="AL233" s="50"/>
      <c r="AM233" s="50"/>
      <c r="AN233" s="50"/>
      <c r="AO233" s="50"/>
      <c r="AP233" s="50"/>
      <c r="AQ233" s="49"/>
      <c r="AR233" s="27"/>
    </row>
    <row r="234" spans="3:44">
      <c r="C234" s="83">
        <f t="shared" si="4"/>
        <v>0</v>
      </c>
      <c r="D234" s="50"/>
      <c r="E234" s="50"/>
      <c r="F234" s="49"/>
      <c r="G234" s="49"/>
      <c r="H234" s="74"/>
      <c r="I234" s="75"/>
      <c r="J234" s="49"/>
      <c r="K234" s="51"/>
      <c r="L234" s="49"/>
      <c r="M234" s="49"/>
      <c r="N234" s="49"/>
      <c r="O234" s="50"/>
      <c r="P234" s="50"/>
      <c r="Q234" s="50"/>
      <c r="R234" s="50"/>
      <c r="S234" s="50"/>
      <c r="T234" s="49"/>
      <c r="U234" s="49"/>
      <c r="V234" s="51"/>
      <c r="W234" s="49"/>
      <c r="X234" s="49"/>
      <c r="Y234" s="51"/>
      <c r="Z234" s="49"/>
      <c r="AA234" s="49"/>
      <c r="AB234" s="49"/>
      <c r="AC234" s="51"/>
      <c r="AD234" s="49"/>
      <c r="AE234" s="49"/>
      <c r="AF234" s="51"/>
      <c r="AG234" s="51"/>
      <c r="AH234" s="49"/>
      <c r="AI234" s="49"/>
      <c r="AJ234" s="50"/>
      <c r="AK234" s="50"/>
      <c r="AL234" s="50"/>
      <c r="AM234" s="50"/>
      <c r="AN234" s="50"/>
      <c r="AO234" s="50"/>
      <c r="AP234" s="50"/>
      <c r="AQ234" s="49"/>
      <c r="AR234" s="27"/>
    </row>
    <row r="235" spans="3:44">
      <c r="C235" s="83">
        <f t="shared" si="4"/>
        <v>0</v>
      </c>
      <c r="D235" s="50"/>
      <c r="E235" s="50"/>
      <c r="F235" s="49"/>
      <c r="G235" s="49"/>
      <c r="H235" s="74"/>
      <c r="I235" s="75"/>
      <c r="J235" s="49"/>
      <c r="K235" s="51"/>
      <c r="L235" s="49"/>
      <c r="M235" s="49"/>
      <c r="N235" s="49"/>
      <c r="O235" s="50"/>
      <c r="P235" s="50"/>
      <c r="Q235" s="50"/>
      <c r="R235" s="50"/>
      <c r="S235" s="50"/>
      <c r="T235" s="49"/>
      <c r="U235" s="49"/>
      <c r="V235" s="51"/>
      <c r="W235" s="49"/>
      <c r="X235" s="49"/>
      <c r="Y235" s="51"/>
      <c r="Z235" s="49"/>
      <c r="AA235" s="49"/>
      <c r="AB235" s="49"/>
      <c r="AC235" s="51"/>
      <c r="AD235" s="49"/>
      <c r="AE235" s="49"/>
      <c r="AF235" s="51"/>
      <c r="AG235" s="51"/>
      <c r="AH235" s="49"/>
      <c r="AI235" s="49"/>
      <c r="AJ235" s="50"/>
      <c r="AK235" s="50"/>
      <c r="AL235" s="50"/>
      <c r="AM235" s="50"/>
      <c r="AN235" s="50"/>
      <c r="AO235" s="50"/>
      <c r="AP235" s="50"/>
      <c r="AQ235" s="49"/>
      <c r="AR235" s="27"/>
    </row>
    <row r="236" spans="3:44">
      <c r="C236" s="83">
        <f t="shared" si="4"/>
        <v>0</v>
      </c>
      <c r="D236" s="50"/>
      <c r="E236" s="50"/>
      <c r="F236" s="49"/>
      <c r="G236" s="49"/>
      <c r="H236" s="74"/>
      <c r="I236" s="75"/>
      <c r="J236" s="49"/>
      <c r="K236" s="51"/>
      <c r="L236" s="49"/>
      <c r="M236" s="49"/>
      <c r="N236" s="49"/>
      <c r="O236" s="50"/>
      <c r="P236" s="50"/>
      <c r="Q236" s="50"/>
      <c r="R236" s="50"/>
      <c r="S236" s="50"/>
      <c r="T236" s="49"/>
      <c r="U236" s="49"/>
      <c r="V236" s="51"/>
      <c r="W236" s="49"/>
      <c r="X236" s="49"/>
      <c r="Y236" s="51"/>
      <c r="Z236" s="49"/>
      <c r="AA236" s="49"/>
      <c r="AB236" s="49"/>
      <c r="AC236" s="51"/>
      <c r="AD236" s="49"/>
      <c r="AE236" s="49"/>
      <c r="AF236" s="51"/>
      <c r="AG236" s="51"/>
      <c r="AH236" s="49"/>
      <c r="AI236" s="49"/>
      <c r="AJ236" s="50"/>
      <c r="AK236" s="50"/>
      <c r="AL236" s="50"/>
      <c r="AM236" s="50"/>
      <c r="AN236" s="50"/>
      <c r="AO236" s="50"/>
      <c r="AP236" s="50"/>
      <c r="AQ236" s="49"/>
      <c r="AR236" s="27"/>
    </row>
    <row r="237" spans="3:44">
      <c r="C237" s="83">
        <f t="shared" si="4"/>
        <v>0</v>
      </c>
      <c r="D237" s="50"/>
      <c r="E237" s="50"/>
      <c r="F237" s="49"/>
      <c r="G237" s="49"/>
      <c r="H237" s="74"/>
      <c r="I237" s="75"/>
      <c r="J237" s="49"/>
      <c r="K237" s="51"/>
      <c r="L237" s="49"/>
      <c r="M237" s="49"/>
      <c r="N237" s="49"/>
      <c r="O237" s="50"/>
      <c r="P237" s="50"/>
      <c r="Q237" s="50"/>
      <c r="R237" s="50"/>
      <c r="S237" s="50"/>
      <c r="T237" s="49"/>
      <c r="U237" s="49"/>
      <c r="V237" s="51"/>
      <c r="W237" s="49"/>
      <c r="X237" s="49"/>
      <c r="Y237" s="51"/>
      <c r="Z237" s="49"/>
      <c r="AA237" s="49"/>
      <c r="AB237" s="49"/>
      <c r="AC237" s="51"/>
      <c r="AD237" s="49"/>
      <c r="AE237" s="49"/>
      <c r="AF237" s="51"/>
      <c r="AG237" s="51"/>
      <c r="AH237" s="49"/>
      <c r="AI237" s="49"/>
      <c r="AJ237" s="50"/>
      <c r="AK237" s="50"/>
      <c r="AL237" s="50"/>
      <c r="AM237" s="50"/>
      <c r="AN237" s="50"/>
      <c r="AO237" s="50"/>
      <c r="AP237" s="50"/>
      <c r="AQ237" s="49"/>
      <c r="AR237" s="27"/>
    </row>
    <row r="238" spans="3:44">
      <c r="C238" s="83">
        <f t="shared" si="4"/>
        <v>0</v>
      </c>
      <c r="D238" s="50"/>
      <c r="E238" s="50"/>
      <c r="F238" s="49"/>
      <c r="G238" s="49"/>
      <c r="H238" s="74"/>
      <c r="I238" s="75"/>
      <c r="J238" s="49"/>
      <c r="K238" s="51"/>
      <c r="L238" s="49"/>
      <c r="M238" s="49"/>
      <c r="N238" s="49"/>
      <c r="O238" s="50"/>
      <c r="P238" s="50"/>
      <c r="Q238" s="50"/>
      <c r="R238" s="50"/>
      <c r="S238" s="50"/>
      <c r="T238" s="49"/>
      <c r="U238" s="49"/>
      <c r="V238" s="51"/>
      <c r="W238" s="49"/>
      <c r="X238" s="49"/>
      <c r="Y238" s="51"/>
      <c r="Z238" s="49"/>
      <c r="AA238" s="49"/>
      <c r="AB238" s="49"/>
      <c r="AC238" s="51"/>
      <c r="AD238" s="49"/>
      <c r="AE238" s="49"/>
      <c r="AF238" s="51"/>
      <c r="AG238" s="51"/>
      <c r="AH238" s="49"/>
      <c r="AI238" s="49"/>
      <c r="AJ238" s="50"/>
      <c r="AK238" s="50"/>
      <c r="AL238" s="50"/>
      <c r="AM238" s="50"/>
      <c r="AN238" s="50"/>
      <c r="AO238" s="50"/>
      <c r="AP238" s="50"/>
      <c r="AQ238" s="49"/>
      <c r="AR238" s="27"/>
    </row>
    <row r="239" spans="3:44">
      <c r="C239" s="83">
        <f t="shared" si="4"/>
        <v>0</v>
      </c>
      <c r="D239" s="50"/>
      <c r="E239" s="50"/>
      <c r="F239" s="49"/>
      <c r="G239" s="49"/>
      <c r="H239" s="74"/>
      <c r="I239" s="75"/>
      <c r="J239" s="49"/>
      <c r="K239" s="51"/>
      <c r="L239" s="49"/>
      <c r="M239" s="49"/>
      <c r="N239" s="49"/>
      <c r="O239" s="50"/>
      <c r="P239" s="50"/>
      <c r="Q239" s="50"/>
      <c r="R239" s="50"/>
      <c r="S239" s="50"/>
      <c r="T239" s="49"/>
      <c r="U239" s="49"/>
      <c r="V239" s="51"/>
      <c r="W239" s="49"/>
      <c r="X239" s="49"/>
      <c r="Y239" s="51"/>
      <c r="Z239" s="49"/>
      <c r="AA239" s="49"/>
      <c r="AB239" s="49"/>
      <c r="AC239" s="51"/>
      <c r="AD239" s="49"/>
      <c r="AE239" s="49"/>
      <c r="AF239" s="51"/>
      <c r="AG239" s="51"/>
      <c r="AH239" s="49"/>
      <c r="AI239" s="49"/>
      <c r="AJ239" s="50"/>
      <c r="AK239" s="50"/>
      <c r="AL239" s="50"/>
      <c r="AM239" s="50"/>
      <c r="AN239" s="50"/>
      <c r="AO239" s="50"/>
      <c r="AP239" s="50"/>
      <c r="AQ239" s="49"/>
      <c r="AR239" s="27"/>
    </row>
    <row r="240" spans="3:44">
      <c r="C240" s="83">
        <f t="shared" si="4"/>
        <v>0</v>
      </c>
      <c r="D240" s="50"/>
      <c r="E240" s="50"/>
      <c r="F240" s="49"/>
      <c r="G240" s="49"/>
      <c r="H240" s="74"/>
      <c r="I240" s="75"/>
      <c r="J240" s="49"/>
      <c r="K240" s="51"/>
      <c r="L240" s="49"/>
      <c r="M240" s="49"/>
      <c r="N240" s="49"/>
      <c r="O240" s="50"/>
      <c r="P240" s="50"/>
      <c r="Q240" s="50"/>
      <c r="R240" s="50"/>
      <c r="S240" s="50"/>
      <c r="T240" s="49"/>
      <c r="U240" s="49"/>
      <c r="V240" s="51"/>
      <c r="W240" s="49"/>
      <c r="X240" s="49"/>
      <c r="Y240" s="51"/>
      <c r="Z240" s="49"/>
      <c r="AA240" s="49"/>
      <c r="AB240" s="49"/>
      <c r="AC240" s="51"/>
      <c r="AD240" s="49"/>
      <c r="AE240" s="49"/>
      <c r="AF240" s="51"/>
      <c r="AG240" s="51"/>
      <c r="AH240" s="49"/>
      <c r="AI240" s="49"/>
      <c r="AJ240" s="50"/>
      <c r="AK240" s="50"/>
      <c r="AL240" s="50"/>
      <c r="AM240" s="50"/>
      <c r="AN240" s="50"/>
      <c r="AO240" s="50"/>
      <c r="AP240" s="50"/>
      <c r="AQ240" s="49"/>
      <c r="AR240" s="27"/>
    </row>
    <row r="241" spans="3:44">
      <c r="C241" s="83">
        <f t="shared" si="4"/>
        <v>0</v>
      </c>
      <c r="D241" s="50"/>
      <c r="E241" s="50"/>
      <c r="F241" s="49"/>
      <c r="G241" s="49"/>
      <c r="H241" s="74"/>
      <c r="I241" s="75"/>
      <c r="J241" s="49"/>
      <c r="K241" s="51"/>
      <c r="L241" s="49"/>
      <c r="M241" s="49"/>
      <c r="N241" s="49"/>
      <c r="O241" s="50"/>
      <c r="P241" s="50"/>
      <c r="Q241" s="50"/>
      <c r="R241" s="50"/>
      <c r="S241" s="50"/>
      <c r="T241" s="49"/>
      <c r="U241" s="49"/>
      <c r="V241" s="51"/>
      <c r="W241" s="49"/>
      <c r="X241" s="49"/>
      <c r="Y241" s="51"/>
      <c r="Z241" s="49"/>
      <c r="AA241" s="49"/>
      <c r="AB241" s="49"/>
      <c r="AC241" s="51"/>
      <c r="AD241" s="49"/>
      <c r="AE241" s="49"/>
      <c r="AF241" s="51"/>
      <c r="AG241" s="51"/>
      <c r="AH241" s="49"/>
      <c r="AI241" s="49"/>
      <c r="AJ241" s="50"/>
      <c r="AK241" s="50"/>
      <c r="AL241" s="50"/>
      <c r="AM241" s="50"/>
      <c r="AN241" s="50"/>
      <c r="AO241" s="50"/>
      <c r="AP241" s="50"/>
      <c r="AQ241" s="49"/>
      <c r="AR241" s="27"/>
    </row>
    <row r="242" spans="3:44">
      <c r="C242" s="83">
        <f t="shared" si="4"/>
        <v>0</v>
      </c>
      <c r="D242" s="50"/>
      <c r="E242" s="50"/>
      <c r="F242" s="49"/>
      <c r="G242" s="49"/>
      <c r="H242" s="74"/>
      <c r="I242" s="75"/>
      <c r="J242" s="49"/>
      <c r="K242" s="51"/>
      <c r="L242" s="49"/>
      <c r="M242" s="49"/>
      <c r="N242" s="49"/>
      <c r="O242" s="50"/>
      <c r="P242" s="50"/>
      <c r="Q242" s="50"/>
      <c r="R242" s="50"/>
      <c r="S242" s="50"/>
      <c r="T242" s="49"/>
      <c r="U242" s="49"/>
      <c r="V242" s="51"/>
      <c r="W242" s="49"/>
      <c r="X242" s="49"/>
      <c r="Y242" s="51"/>
      <c r="Z242" s="49"/>
      <c r="AA242" s="49"/>
      <c r="AB242" s="49"/>
      <c r="AC242" s="51"/>
      <c r="AD242" s="49"/>
      <c r="AE242" s="49"/>
      <c r="AF242" s="51"/>
      <c r="AG242" s="51"/>
      <c r="AH242" s="49"/>
      <c r="AI242" s="49"/>
      <c r="AJ242" s="50"/>
      <c r="AK242" s="50"/>
      <c r="AL242" s="50"/>
      <c r="AM242" s="50"/>
      <c r="AN242" s="50"/>
      <c r="AO242" s="50"/>
      <c r="AP242" s="50"/>
      <c r="AQ242" s="49"/>
      <c r="AR242" s="27"/>
    </row>
    <row r="243" spans="3:44">
      <c r="C243" s="83">
        <f t="shared" si="4"/>
        <v>0</v>
      </c>
      <c r="D243" s="50"/>
      <c r="E243" s="50"/>
      <c r="F243" s="49"/>
      <c r="G243" s="49"/>
      <c r="H243" s="74"/>
      <c r="I243" s="75"/>
      <c r="J243" s="49"/>
      <c r="K243" s="51"/>
      <c r="L243" s="49"/>
      <c r="M243" s="49"/>
      <c r="N243" s="49"/>
      <c r="O243" s="50"/>
      <c r="P243" s="50"/>
      <c r="Q243" s="50"/>
      <c r="R243" s="50"/>
      <c r="S243" s="50"/>
      <c r="T243" s="49"/>
      <c r="U243" s="49"/>
      <c r="V243" s="51"/>
      <c r="W243" s="49"/>
      <c r="X243" s="49"/>
      <c r="Y243" s="51"/>
      <c r="Z243" s="49"/>
      <c r="AA243" s="49"/>
      <c r="AB243" s="49"/>
      <c r="AC243" s="51"/>
      <c r="AD243" s="49"/>
      <c r="AE243" s="49"/>
      <c r="AF243" s="51"/>
      <c r="AG243" s="51"/>
      <c r="AH243" s="49"/>
      <c r="AI243" s="49"/>
      <c r="AJ243" s="50"/>
      <c r="AK243" s="50"/>
      <c r="AL243" s="50"/>
      <c r="AM243" s="50"/>
      <c r="AN243" s="50"/>
      <c r="AO243" s="50"/>
      <c r="AP243" s="50"/>
      <c r="AQ243" s="49"/>
      <c r="AR243" s="27"/>
    </row>
    <row r="244" spans="3:44">
      <c r="C244" s="83">
        <f t="shared" si="4"/>
        <v>0</v>
      </c>
      <c r="D244" s="50"/>
      <c r="E244" s="50"/>
      <c r="F244" s="49"/>
      <c r="G244" s="49"/>
      <c r="H244" s="74"/>
      <c r="I244" s="75"/>
      <c r="J244" s="49"/>
      <c r="K244" s="51"/>
      <c r="L244" s="49"/>
      <c r="M244" s="49"/>
      <c r="N244" s="49"/>
      <c r="O244" s="50"/>
      <c r="P244" s="50"/>
      <c r="Q244" s="50"/>
      <c r="R244" s="50"/>
      <c r="S244" s="50"/>
      <c r="T244" s="49"/>
      <c r="U244" s="49"/>
      <c r="V244" s="51"/>
      <c r="W244" s="49"/>
      <c r="X244" s="49"/>
      <c r="Y244" s="51"/>
      <c r="Z244" s="49"/>
      <c r="AA244" s="49"/>
      <c r="AB244" s="49"/>
      <c r="AC244" s="51"/>
      <c r="AD244" s="49"/>
      <c r="AE244" s="49"/>
      <c r="AF244" s="51"/>
      <c r="AG244" s="51"/>
      <c r="AH244" s="49"/>
      <c r="AI244" s="49"/>
      <c r="AJ244" s="50"/>
      <c r="AK244" s="50"/>
      <c r="AL244" s="50"/>
      <c r="AM244" s="50"/>
      <c r="AN244" s="50"/>
      <c r="AO244" s="50"/>
      <c r="AP244" s="50"/>
      <c r="AQ244" s="49"/>
      <c r="AR244" s="27"/>
    </row>
    <row r="245" spans="3:44">
      <c r="C245" s="83">
        <f t="shared" si="4"/>
        <v>0</v>
      </c>
      <c r="D245" s="50"/>
      <c r="E245" s="50"/>
      <c r="F245" s="49"/>
      <c r="G245" s="49"/>
      <c r="H245" s="74"/>
      <c r="I245" s="75"/>
      <c r="J245" s="49"/>
      <c r="K245" s="51"/>
      <c r="L245" s="49"/>
      <c r="M245" s="49"/>
      <c r="N245" s="49"/>
      <c r="O245" s="50"/>
      <c r="P245" s="50"/>
      <c r="Q245" s="50"/>
      <c r="R245" s="50"/>
      <c r="S245" s="50"/>
      <c r="T245" s="49"/>
      <c r="U245" s="49"/>
      <c r="V245" s="51"/>
      <c r="W245" s="49"/>
      <c r="X245" s="49"/>
      <c r="Y245" s="51"/>
      <c r="Z245" s="49"/>
      <c r="AA245" s="49"/>
      <c r="AB245" s="49"/>
      <c r="AC245" s="51"/>
      <c r="AD245" s="49"/>
      <c r="AE245" s="49"/>
      <c r="AF245" s="51"/>
      <c r="AG245" s="51"/>
      <c r="AH245" s="49"/>
      <c r="AI245" s="49"/>
      <c r="AJ245" s="50"/>
      <c r="AK245" s="50"/>
      <c r="AL245" s="50"/>
      <c r="AM245" s="50"/>
      <c r="AN245" s="50"/>
      <c r="AO245" s="50"/>
      <c r="AP245" s="50"/>
      <c r="AQ245" s="49"/>
      <c r="AR245" s="27"/>
    </row>
    <row r="246" spans="3:44">
      <c r="C246" s="83">
        <f t="shared" si="4"/>
        <v>0</v>
      </c>
      <c r="D246" s="50"/>
      <c r="E246" s="50"/>
      <c r="F246" s="49"/>
      <c r="G246" s="49"/>
      <c r="H246" s="74"/>
      <c r="I246" s="75"/>
      <c r="J246" s="49"/>
      <c r="K246" s="51"/>
      <c r="L246" s="49"/>
      <c r="M246" s="49"/>
      <c r="N246" s="49"/>
      <c r="O246" s="50"/>
      <c r="P246" s="50"/>
      <c r="Q246" s="50"/>
      <c r="R246" s="50"/>
      <c r="S246" s="50"/>
      <c r="T246" s="49"/>
      <c r="U246" s="49"/>
      <c r="V246" s="51"/>
      <c r="W246" s="49"/>
      <c r="X246" s="49"/>
      <c r="Y246" s="51"/>
      <c r="Z246" s="49"/>
      <c r="AA246" s="49"/>
      <c r="AB246" s="49"/>
      <c r="AC246" s="51"/>
      <c r="AD246" s="49"/>
      <c r="AE246" s="49"/>
      <c r="AF246" s="51"/>
      <c r="AG246" s="51"/>
      <c r="AH246" s="49"/>
      <c r="AI246" s="49"/>
      <c r="AJ246" s="50"/>
      <c r="AK246" s="50"/>
      <c r="AL246" s="50"/>
      <c r="AM246" s="50"/>
      <c r="AN246" s="50"/>
      <c r="AO246" s="50"/>
      <c r="AP246" s="50"/>
      <c r="AQ246" s="49"/>
      <c r="AR246" s="27"/>
    </row>
    <row r="247" spans="3:44">
      <c r="C247" s="83">
        <f t="shared" si="4"/>
        <v>0</v>
      </c>
      <c r="D247" s="50"/>
      <c r="E247" s="50"/>
      <c r="F247" s="49"/>
      <c r="G247" s="49"/>
      <c r="H247" s="74"/>
      <c r="I247" s="75"/>
      <c r="J247" s="49"/>
      <c r="K247" s="51"/>
      <c r="L247" s="49"/>
      <c r="M247" s="49"/>
      <c r="N247" s="49"/>
      <c r="O247" s="50"/>
      <c r="P247" s="50"/>
      <c r="Q247" s="50"/>
      <c r="R247" s="50"/>
      <c r="S247" s="50"/>
      <c r="T247" s="49"/>
      <c r="U247" s="49"/>
      <c r="V247" s="51"/>
      <c r="W247" s="49"/>
      <c r="X247" s="49"/>
      <c r="Y247" s="51"/>
      <c r="Z247" s="49"/>
      <c r="AA247" s="49"/>
      <c r="AB247" s="49"/>
      <c r="AC247" s="51"/>
      <c r="AD247" s="49"/>
      <c r="AE247" s="49"/>
      <c r="AF247" s="51"/>
      <c r="AG247" s="51"/>
      <c r="AH247" s="49"/>
      <c r="AI247" s="49"/>
      <c r="AJ247" s="50"/>
      <c r="AK247" s="50"/>
      <c r="AL247" s="50"/>
      <c r="AM247" s="50"/>
      <c r="AN247" s="50"/>
      <c r="AO247" s="50"/>
      <c r="AP247" s="50"/>
      <c r="AQ247" s="49"/>
      <c r="AR247" s="27"/>
    </row>
    <row r="248" spans="3:44">
      <c r="C248" s="83">
        <f t="shared" si="4"/>
        <v>0</v>
      </c>
      <c r="D248" s="50"/>
      <c r="E248" s="50"/>
      <c r="F248" s="49"/>
      <c r="G248" s="49"/>
      <c r="H248" s="74"/>
      <c r="I248" s="75"/>
      <c r="J248" s="49"/>
      <c r="K248" s="51"/>
      <c r="L248" s="49"/>
      <c r="M248" s="49"/>
      <c r="N248" s="49"/>
      <c r="O248" s="50"/>
      <c r="P248" s="50"/>
      <c r="Q248" s="50"/>
      <c r="R248" s="50"/>
      <c r="S248" s="50"/>
      <c r="T248" s="49"/>
      <c r="U248" s="49"/>
      <c r="V248" s="51"/>
      <c r="W248" s="49"/>
      <c r="X248" s="49"/>
      <c r="Y248" s="51"/>
      <c r="Z248" s="49"/>
      <c r="AA248" s="49"/>
      <c r="AB248" s="49"/>
      <c r="AC248" s="51"/>
      <c r="AD248" s="49"/>
      <c r="AE248" s="49"/>
      <c r="AF248" s="51"/>
      <c r="AG248" s="51"/>
      <c r="AH248" s="49"/>
      <c r="AI248" s="49"/>
      <c r="AJ248" s="50"/>
      <c r="AK248" s="50"/>
      <c r="AL248" s="50"/>
      <c r="AM248" s="50"/>
      <c r="AN248" s="50"/>
      <c r="AO248" s="50"/>
      <c r="AP248" s="50"/>
      <c r="AQ248" s="49"/>
      <c r="AR248" s="27"/>
    </row>
    <row r="249" spans="3:44">
      <c r="C249" s="83">
        <f t="shared" si="4"/>
        <v>0</v>
      </c>
      <c r="D249" s="50"/>
      <c r="E249" s="50"/>
      <c r="F249" s="49"/>
      <c r="G249" s="49"/>
      <c r="H249" s="74"/>
      <c r="I249" s="75"/>
      <c r="J249" s="49"/>
      <c r="K249" s="51"/>
      <c r="L249" s="49"/>
      <c r="M249" s="49"/>
      <c r="N249" s="49"/>
      <c r="O249" s="50"/>
      <c r="P249" s="50"/>
      <c r="Q249" s="50"/>
      <c r="R249" s="50"/>
      <c r="S249" s="50"/>
      <c r="T249" s="49"/>
      <c r="U249" s="49"/>
      <c r="V249" s="51"/>
      <c r="W249" s="49"/>
      <c r="X249" s="49"/>
      <c r="Y249" s="51"/>
      <c r="Z249" s="49"/>
      <c r="AA249" s="49"/>
      <c r="AB249" s="49"/>
      <c r="AC249" s="51"/>
      <c r="AD249" s="49"/>
      <c r="AE249" s="49"/>
      <c r="AF249" s="51"/>
      <c r="AG249" s="51"/>
      <c r="AH249" s="49"/>
      <c r="AI249" s="49"/>
      <c r="AJ249" s="50"/>
      <c r="AK249" s="50"/>
      <c r="AL249" s="50"/>
      <c r="AM249" s="50"/>
      <c r="AN249" s="50"/>
      <c r="AO249" s="50"/>
      <c r="AP249" s="50"/>
      <c r="AQ249" s="49"/>
      <c r="AR249" s="27"/>
    </row>
    <row r="250" spans="3:44">
      <c r="C250" s="83">
        <f t="shared" si="4"/>
        <v>0</v>
      </c>
      <c r="D250" s="50"/>
      <c r="E250" s="50"/>
      <c r="F250" s="49"/>
      <c r="G250" s="49"/>
      <c r="H250" s="74"/>
      <c r="I250" s="75"/>
      <c r="J250" s="49"/>
      <c r="K250" s="51"/>
      <c r="L250" s="49"/>
      <c r="M250" s="49"/>
      <c r="N250" s="49"/>
      <c r="O250" s="50"/>
      <c r="P250" s="50"/>
      <c r="Q250" s="50"/>
      <c r="R250" s="50"/>
      <c r="S250" s="50"/>
      <c r="T250" s="49"/>
      <c r="U250" s="49"/>
      <c r="V250" s="51"/>
      <c r="W250" s="49"/>
      <c r="X250" s="49"/>
      <c r="Y250" s="51"/>
      <c r="Z250" s="49"/>
      <c r="AA250" s="49"/>
      <c r="AB250" s="49"/>
      <c r="AC250" s="51"/>
      <c r="AD250" s="49"/>
      <c r="AE250" s="49"/>
      <c r="AF250" s="51"/>
      <c r="AG250" s="51"/>
      <c r="AH250" s="49"/>
      <c r="AI250" s="49"/>
      <c r="AJ250" s="50"/>
      <c r="AK250" s="50"/>
      <c r="AL250" s="50"/>
      <c r="AM250" s="50"/>
      <c r="AN250" s="50"/>
      <c r="AO250" s="50"/>
      <c r="AP250" s="50"/>
      <c r="AQ250" s="49"/>
      <c r="AR250" s="27"/>
    </row>
    <row r="251" spans="3:44">
      <c r="C251" s="83">
        <f t="shared" si="4"/>
        <v>0</v>
      </c>
      <c r="D251" s="50"/>
      <c r="E251" s="50"/>
      <c r="F251" s="49"/>
      <c r="G251" s="49"/>
      <c r="H251" s="74"/>
      <c r="I251" s="75"/>
      <c r="J251" s="49"/>
      <c r="K251" s="51"/>
      <c r="L251" s="49"/>
      <c r="M251" s="49"/>
      <c r="N251" s="49"/>
      <c r="O251" s="50"/>
      <c r="P251" s="50"/>
      <c r="Q251" s="50"/>
      <c r="R251" s="50"/>
      <c r="S251" s="50"/>
      <c r="T251" s="49"/>
      <c r="U251" s="49"/>
      <c r="V251" s="51"/>
      <c r="W251" s="49"/>
      <c r="X251" s="49"/>
      <c r="Y251" s="51"/>
      <c r="Z251" s="49"/>
      <c r="AA251" s="49"/>
      <c r="AB251" s="49"/>
      <c r="AC251" s="51"/>
      <c r="AD251" s="49"/>
      <c r="AE251" s="49"/>
      <c r="AF251" s="51"/>
      <c r="AG251" s="51"/>
      <c r="AH251" s="49"/>
      <c r="AI251" s="49"/>
      <c r="AJ251" s="50"/>
      <c r="AK251" s="50"/>
      <c r="AL251" s="50"/>
      <c r="AM251" s="50"/>
      <c r="AN251" s="50"/>
      <c r="AO251" s="50"/>
      <c r="AP251" s="50"/>
      <c r="AQ251" s="49"/>
      <c r="AR251" s="27"/>
    </row>
    <row r="252" spans="3:44">
      <c r="C252" s="83">
        <f t="shared" si="4"/>
        <v>0</v>
      </c>
      <c r="D252" s="50"/>
      <c r="E252" s="50"/>
      <c r="F252" s="49"/>
      <c r="G252" s="49"/>
      <c r="H252" s="74"/>
      <c r="I252" s="75"/>
      <c r="J252" s="49"/>
      <c r="K252" s="51"/>
      <c r="L252" s="49"/>
      <c r="M252" s="49"/>
      <c r="N252" s="49"/>
      <c r="O252" s="50"/>
      <c r="P252" s="50"/>
      <c r="Q252" s="50"/>
      <c r="R252" s="50"/>
      <c r="S252" s="50"/>
      <c r="T252" s="49"/>
      <c r="U252" s="49"/>
      <c r="V252" s="51"/>
      <c r="W252" s="49"/>
      <c r="X252" s="49"/>
      <c r="Y252" s="51"/>
      <c r="Z252" s="49"/>
      <c r="AA252" s="49"/>
      <c r="AB252" s="49"/>
      <c r="AC252" s="51"/>
      <c r="AD252" s="49"/>
      <c r="AE252" s="49"/>
      <c r="AF252" s="51"/>
      <c r="AG252" s="51"/>
      <c r="AH252" s="49"/>
      <c r="AI252" s="49"/>
      <c r="AJ252" s="50"/>
      <c r="AK252" s="50"/>
      <c r="AL252" s="50"/>
      <c r="AM252" s="50"/>
      <c r="AN252" s="50"/>
      <c r="AO252" s="50"/>
      <c r="AP252" s="50"/>
      <c r="AQ252" s="49"/>
      <c r="AR252" s="27"/>
    </row>
    <row r="253" spans="3:44">
      <c r="C253" s="83">
        <f t="shared" si="4"/>
        <v>0</v>
      </c>
      <c r="D253" s="50"/>
      <c r="E253" s="50"/>
      <c r="F253" s="49"/>
      <c r="G253" s="49"/>
      <c r="H253" s="74"/>
      <c r="I253" s="75"/>
      <c r="J253" s="49"/>
      <c r="K253" s="51"/>
      <c r="L253" s="49"/>
      <c r="M253" s="49"/>
      <c r="N253" s="49"/>
      <c r="O253" s="50"/>
      <c r="P253" s="50"/>
      <c r="Q253" s="50"/>
      <c r="R253" s="50"/>
      <c r="S253" s="50"/>
      <c r="T253" s="49"/>
      <c r="U253" s="49"/>
      <c r="V253" s="51"/>
      <c r="W253" s="49"/>
      <c r="X253" s="49"/>
      <c r="Y253" s="51"/>
      <c r="Z253" s="49"/>
      <c r="AA253" s="49"/>
      <c r="AB253" s="49"/>
      <c r="AC253" s="51"/>
      <c r="AD253" s="49"/>
      <c r="AE253" s="49"/>
      <c r="AF253" s="51"/>
      <c r="AG253" s="51"/>
      <c r="AH253" s="49"/>
      <c r="AI253" s="49"/>
      <c r="AJ253" s="50"/>
      <c r="AK253" s="50"/>
      <c r="AL253" s="50"/>
      <c r="AM253" s="50"/>
      <c r="AN253" s="50"/>
      <c r="AO253" s="50"/>
      <c r="AP253" s="50"/>
      <c r="AQ253" s="49"/>
      <c r="AR253" s="27"/>
    </row>
    <row r="254" spans="3:44">
      <c r="C254" s="83">
        <f t="shared" si="4"/>
        <v>0</v>
      </c>
      <c r="D254" s="50"/>
      <c r="E254" s="50"/>
      <c r="F254" s="49"/>
      <c r="G254" s="49"/>
      <c r="H254" s="74"/>
      <c r="I254" s="75"/>
      <c r="J254" s="49"/>
      <c r="K254" s="51"/>
      <c r="L254" s="49"/>
      <c r="M254" s="49"/>
      <c r="N254" s="49"/>
      <c r="O254" s="50"/>
      <c r="P254" s="50"/>
      <c r="Q254" s="50"/>
      <c r="R254" s="50"/>
      <c r="S254" s="50"/>
      <c r="T254" s="49"/>
      <c r="U254" s="49"/>
      <c r="V254" s="51"/>
      <c r="W254" s="49"/>
      <c r="X254" s="49"/>
      <c r="Y254" s="51"/>
      <c r="Z254" s="49"/>
      <c r="AA254" s="49"/>
      <c r="AB254" s="49"/>
      <c r="AC254" s="51"/>
      <c r="AD254" s="49"/>
      <c r="AE254" s="49"/>
      <c r="AF254" s="51"/>
      <c r="AG254" s="51"/>
      <c r="AH254" s="49"/>
      <c r="AI254" s="49"/>
      <c r="AJ254" s="50"/>
      <c r="AK254" s="50"/>
      <c r="AL254" s="50"/>
      <c r="AM254" s="50"/>
      <c r="AN254" s="50"/>
      <c r="AO254" s="50"/>
      <c r="AP254" s="50"/>
      <c r="AQ254" s="49"/>
      <c r="AR254" s="27"/>
    </row>
    <row r="255" spans="3:44">
      <c r="C255" s="83">
        <f t="shared" si="4"/>
        <v>0</v>
      </c>
      <c r="D255" s="50"/>
      <c r="E255" s="50"/>
      <c r="F255" s="49"/>
      <c r="G255" s="49"/>
      <c r="H255" s="74"/>
      <c r="I255" s="75"/>
      <c r="J255" s="49"/>
      <c r="K255" s="51"/>
      <c r="L255" s="49"/>
      <c r="M255" s="49"/>
      <c r="N255" s="49"/>
      <c r="O255" s="50"/>
      <c r="P255" s="50"/>
      <c r="Q255" s="50"/>
      <c r="R255" s="50"/>
      <c r="S255" s="50"/>
      <c r="T255" s="49"/>
      <c r="U255" s="49"/>
      <c r="V255" s="51"/>
      <c r="W255" s="49"/>
      <c r="X255" s="49"/>
      <c r="Y255" s="51"/>
      <c r="Z255" s="49"/>
      <c r="AA255" s="49"/>
      <c r="AB255" s="49"/>
      <c r="AC255" s="51"/>
      <c r="AD255" s="49"/>
      <c r="AE255" s="49"/>
      <c r="AF255" s="51"/>
      <c r="AG255" s="51"/>
      <c r="AH255" s="49"/>
      <c r="AI255" s="49"/>
      <c r="AJ255" s="50"/>
      <c r="AK255" s="50"/>
      <c r="AL255" s="50"/>
      <c r="AM255" s="50"/>
      <c r="AN255" s="50"/>
      <c r="AO255" s="50"/>
      <c r="AP255" s="50"/>
      <c r="AQ255" s="49"/>
      <c r="AR255" s="27"/>
    </row>
    <row r="256" spans="3:44">
      <c r="C256" s="83">
        <f t="shared" si="4"/>
        <v>0</v>
      </c>
      <c r="D256" s="50"/>
      <c r="E256" s="50"/>
      <c r="F256" s="49"/>
      <c r="G256" s="49"/>
      <c r="H256" s="74"/>
      <c r="I256" s="75"/>
      <c r="J256" s="49"/>
      <c r="K256" s="51"/>
      <c r="L256" s="49"/>
      <c r="M256" s="49"/>
      <c r="N256" s="49"/>
      <c r="O256" s="50"/>
      <c r="P256" s="50"/>
      <c r="Q256" s="50"/>
      <c r="R256" s="50"/>
      <c r="S256" s="50"/>
      <c r="T256" s="49"/>
      <c r="U256" s="49"/>
      <c r="V256" s="51"/>
      <c r="W256" s="49"/>
      <c r="X256" s="49"/>
      <c r="Y256" s="51"/>
      <c r="Z256" s="49"/>
      <c r="AA256" s="49"/>
      <c r="AB256" s="49"/>
      <c r="AC256" s="51"/>
      <c r="AD256" s="49"/>
      <c r="AE256" s="49"/>
      <c r="AF256" s="51"/>
      <c r="AG256" s="51"/>
      <c r="AH256" s="49"/>
      <c r="AI256" s="49"/>
      <c r="AJ256" s="50"/>
      <c r="AK256" s="50"/>
      <c r="AL256" s="50"/>
      <c r="AM256" s="50"/>
      <c r="AN256" s="50"/>
      <c r="AO256" s="50"/>
      <c r="AP256" s="50"/>
      <c r="AQ256" s="49"/>
      <c r="AR256" s="27"/>
    </row>
    <row r="257" spans="3:44">
      <c r="C257" s="83">
        <f t="shared" si="4"/>
        <v>0</v>
      </c>
      <c r="D257" s="50"/>
      <c r="E257" s="50"/>
      <c r="F257" s="49"/>
      <c r="G257" s="49"/>
      <c r="H257" s="74"/>
      <c r="I257" s="75"/>
      <c r="J257" s="49"/>
      <c r="K257" s="51"/>
      <c r="L257" s="49"/>
      <c r="M257" s="49"/>
      <c r="N257" s="49"/>
      <c r="O257" s="50"/>
      <c r="P257" s="50"/>
      <c r="Q257" s="50"/>
      <c r="R257" s="50"/>
      <c r="S257" s="50"/>
      <c r="T257" s="49"/>
      <c r="U257" s="49"/>
      <c r="V257" s="51"/>
      <c r="W257" s="49"/>
      <c r="X257" s="49"/>
      <c r="Y257" s="51"/>
      <c r="Z257" s="49"/>
      <c r="AA257" s="49"/>
      <c r="AB257" s="49"/>
      <c r="AC257" s="51"/>
      <c r="AD257" s="49"/>
      <c r="AE257" s="49"/>
      <c r="AF257" s="51"/>
      <c r="AG257" s="51"/>
      <c r="AH257" s="49"/>
      <c r="AI257" s="49"/>
      <c r="AJ257" s="50"/>
      <c r="AK257" s="50"/>
      <c r="AL257" s="50"/>
      <c r="AM257" s="50"/>
      <c r="AN257" s="50"/>
      <c r="AO257" s="50"/>
      <c r="AP257" s="50"/>
      <c r="AQ257" s="49"/>
      <c r="AR257" s="27"/>
    </row>
    <row r="258" spans="3:44">
      <c r="C258" s="83">
        <f t="shared" si="4"/>
        <v>0</v>
      </c>
      <c r="D258" s="50"/>
      <c r="E258" s="50"/>
      <c r="F258" s="49"/>
      <c r="G258" s="49"/>
      <c r="H258" s="74"/>
      <c r="I258" s="75"/>
      <c r="J258" s="49"/>
      <c r="K258" s="51"/>
      <c r="L258" s="49"/>
      <c r="M258" s="49"/>
      <c r="N258" s="49"/>
      <c r="O258" s="50"/>
      <c r="P258" s="50"/>
      <c r="Q258" s="50"/>
      <c r="R258" s="50"/>
      <c r="S258" s="50"/>
      <c r="T258" s="49"/>
      <c r="U258" s="49"/>
      <c r="V258" s="51"/>
      <c r="W258" s="49"/>
      <c r="X258" s="49"/>
      <c r="Y258" s="51"/>
      <c r="Z258" s="49"/>
      <c r="AA258" s="49"/>
      <c r="AB258" s="49"/>
      <c r="AC258" s="51"/>
      <c r="AD258" s="49"/>
      <c r="AE258" s="49"/>
      <c r="AF258" s="51"/>
      <c r="AG258" s="51"/>
      <c r="AH258" s="49"/>
      <c r="AI258" s="49"/>
      <c r="AJ258" s="50"/>
      <c r="AK258" s="50"/>
      <c r="AL258" s="50"/>
      <c r="AM258" s="50"/>
      <c r="AN258" s="50"/>
      <c r="AO258" s="50"/>
      <c r="AP258" s="50"/>
      <c r="AQ258" s="49"/>
      <c r="AR258" s="27"/>
    </row>
    <row r="259" spans="3:44">
      <c r="C259" s="83">
        <f t="shared" si="4"/>
        <v>0</v>
      </c>
      <c r="D259" s="50"/>
      <c r="E259" s="50"/>
      <c r="F259" s="49"/>
      <c r="G259" s="49"/>
      <c r="H259" s="74"/>
      <c r="I259" s="75"/>
      <c r="J259" s="49"/>
      <c r="K259" s="51"/>
      <c r="L259" s="49"/>
      <c r="M259" s="49"/>
      <c r="N259" s="49"/>
      <c r="O259" s="50"/>
      <c r="P259" s="50"/>
      <c r="Q259" s="50"/>
      <c r="R259" s="50"/>
      <c r="S259" s="50"/>
      <c r="T259" s="49"/>
      <c r="U259" s="49"/>
      <c r="V259" s="51"/>
      <c r="W259" s="49"/>
      <c r="X259" s="49"/>
      <c r="Y259" s="51"/>
      <c r="Z259" s="49"/>
      <c r="AA259" s="49"/>
      <c r="AB259" s="49"/>
      <c r="AC259" s="51"/>
      <c r="AD259" s="49"/>
      <c r="AE259" s="49"/>
      <c r="AF259" s="51"/>
      <c r="AG259" s="51"/>
      <c r="AH259" s="49"/>
      <c r="AI259" s="49"/>
      <c r="AJ259" s="50"/>
      <c r="AK259" s="50"/>
      <c r="AL259" s="50"/>
      <c r="AM259" s="50"/>
      <c r="AN259" s="50"/>
      <c r="AO259" s="50"/>
      <c r="AP259" s="50"/>
      <c r="AQ259" s="49"/>
      <c r="AR259" s="27"/>
    </row>
    <row r="260" spans="3:44">
      <c r="C260" s="83">
        <f t="shared" si="4"/>
        <v>0</v>
      </c>
      <c r="D260" s="50"/>
      <c r="E260" s="50"/>
      <c r="F260" s="49"/>
      <c r="G260" s="49"/>
      <c r="H260" s="74"/>
      <c r="I260" s="75"/>
      <c r="J260" s="49"/>
      <c r="K260" s="51"/>
      <c r="L260" s="49"/>
      <c r="M260" s="49"/>
      <c r="N260" s="49"/>
      <c r="O260" s="50"/>
      <c r="P260" s="50"/>
      <c r="Q260" s="50"/>
      <c r="R260" s="50"/>
      <c r="S260" s="50"/>
      <c r="T260" s="49"/>
      <c r="U260" s="49"/>
      <c r="V260" s="51"/>
      <c r="W260" s="49"/>
      <c r="X260" s="49"/>
      <c r="Y260" s="51"/>
      <c r="Z260" s="49"/>
      <c r="AA260" s="49"/>
      <c r="AB260" s="49"/>
      <c r="AC260" s="51"/>
      <c r="AD260" s="49"/>
      <c r="AE260" s="49"/>
      <c r="AF260" s="51"/>
      <c r="AG260" s="51"/>
      <c r="AH260" s="49"/>
      <c r="AI260" s="49"/>
      <c r="AJ260" s="50"/>
      <c r="AK260" s="50"/>
      <c r="AL260" s="50"/>
      <c r="AM260" s="50"/>
      <c r="AN260" s="50"/>
      <c r="AO260" s="50"/>
      <c r="AP260" s="50"/>
      <c r="AQ260" s="49"/>
      <c r="AR260" s="27"/>
    </row>
    <row r="261" spans="3:44">
      <c r="C261" s="83">
        <f t="shared" si="4"/>
        <v>0</v>
      </c>
      <c r="D261" s="50"/>
      <c r="E261" s="50"/>
      <c r="F261" s="49"/>
      <c r="G261" s="49"/>
      <c r="H261" s="74"/>
      <c r="I261" s="75"/>
      <c r="J261" s="49"/>
      <c r="K261" s="51"/>
      <c r="L261" s="49"/>
      <c r="M261" s="49"/>
      <c r="N261" s="49"/>
      <c r="O261" s="50"/>
      <c r="P261" s="50"/>
      <c r="Q261" s="50"/>
      <c r="R261" s="50"/>
      <c r="S261" s="50"/>
      <c r="T261" s="49"/>
      <c r="U261" s="49"/>
      <c r="V261" s="51"/>
      <c r="W261" s="49"/>
      <c r="X261" s="49"/>
      <c r="Y261" s="51"/>
      <c r="Z261" s="49"/>
      <c r="AA261" s="49"/>
      <c r="AB261" s="49"/>
      <c r="AC261" s="51"/>
      <c r="AD261" s="49"/>
      <c r="AE261" s="49"/>
      <c r="AF261" s="51"/>
      <c r="AG261" s="51"/>
      <c r="AH261" s="49"/>
      <c r="AI261" s="49"/>
      <c r="AJ261" s="50"/>
      <c r="AK261" s="50"/>
      <c r="AL261" s="50"/>
      <c r="AM261" s="50"/>
      <c r="AN261" s="50"/>
      <c r="AO261" s="50"/>
      <c r="AP261" s="50"/>
      <c r="AQ261" s="49"/>
      <c r="AR261" s="27"/>
    </row>
    <row r="262" spans="3:44">
      <c r="C262" s="83">
        <f t="shared" si="4"/>
        <v>0</v>
      </c>
      <c r="D262" s="50"/>
      <c r="E262" s="50"/>
      <c r="F262" s="49"/>
      <c r="G262" s="49"/>
      <c r="H262" s="74"/>
      <c r="I262" s="75"/>
      <c r="J262" s="49"/>
      <c r="K262" s="51"/>
      <c r="L262" s="49"/>
      <c r="M262" s="49"/>
      <c r="N262" s="49"/>
      <c r="O262" s="50"/>
      <c r="P262" s="50"/>
      <c r="Q262" s="50"/>
      <c r="R262" s="50"/>
      <c r="S262" s="50"/>
      <c r="T262" s="49"/>
      <c r="U262" s="49"/>
      <c r="V262" s="51"/>
      <c r="W262" s="49"/>
      <c r="X262" s="49"/>
      <c r="Y262" s="51"/>
      <c r="Z262" s="49"/>
      <c r="AA262" s="49"/>
      <c r="AB262" s="49"/>
      <c r="AC262" s="51"/>
      <c r="AD262" s="49"/>
      <c r="AE262" s="49"/>
      <c r="AF262" s="51"/>
      <c r="AG262" s="51"/>
      <c r="AH262" s="49"/>
      <c r="AI262" s="49"/>
      <c r="AJ262" s="50"/>
      <c r="AK262" s="50"/>
      <c r="AL262" s="50"/>
      <c r="AM262" s="50"/>
      <c r="AN262" s="50"/>
      <c r="AO262" s="50"/>
      <c r="AP262" s="50"/>
      <c r="AQ262" s="49"/>
      <c r="AR262" s="27"/>
    </row>
    <row r="263" spans="3:44">
      <c r="C263" s="83">
        <f t="shared" si="4"/>
        <v>0</v>
      </c>
      <c r="D263" s="50"/>
      <c r="E263" s="50"/>
      <c r="F263" s="49"/>
      <c r="G263" s="49"/>
      <c r="H263" s="74"/>
      <c r="I263" s="75"/>
      <c r="J263" s="49"/>
      <c r="K263" s="51"/>
      <c r="L263" s="49"/>
      <c r="M263" s="49"/>
      <c r="N263" s="49"/>
      <c r="O263" s="50"/>
      <c r="P263" s="50"/>
      <c r="Q263" s="50"/>
      <c r="R263" s="50"/>
      <c r="S263" s="50"/>
      <c r="T263" s="49"/>
      <c r="U263" s="49"/>
      <c r="V263" s="51"/>
      <c r="W263" s="49"/>
      <c r="X263" s="49"/>
      <c r="Y263" s="51"/>
      <c r="Z263" s="49"/>
      <c r="AA263" s="49"/>
      <c r="AB263" s="49"/>
      <c r="AC263" s="51"/>
      <c r="AD263" s="49"/>
      <c r="AE263" s="49"/>
      <c r="AF263" s="51"/>
      <c r="AG263" s="51"/>
      <c r="AH263" s="49"/>
      <c r="AI263" s="49"/>
      <c r="AJ263" s="50"/>
      <c r="AK263" s="50"/>
      <c r="AL263" s="50"/>
      <c r="AM263" s="50"/>
      <c r="AN263" s="50"/>
      <c r="AO263" s="50"/>
      <c r="AP263" s="50"/>
      <c r="AQ263" s="49"/>
      <c r="AR263" s="27"/>
    </row>
    <row r="264" spans="3:44">
      <c r="C264" s="83">
        <f t="shared" si="4"/>
        <v>0</v>
      </c>
      <c r="D264" s="50"/>
      <c r="E264" s="50"/>
      <c r="F264" s="49"/>
      <c r="G264" s="49"/>
      <c r="H264" s="74"/>
      <c r="I264" s="75"/>
      <c r="J264" s="49"/>
      <c r="K264" s="51"/>
      <c r="L264" s="49"/>
      <c r="M264" s="49"/>
      <c r="N264" s="49"/>
      <c r="O264" s="50"/>
      <c r="P264" s="50"/>
      <c r="Q264" s="50"/>
      <c r="R264" s="50"/>
      <c r="S264" s="50"/>
      <c r="T264" s="49"/>
      <c r="U264" s="49"/>
      <c r="V264" s="51"/>
      <c r="W264" s="49"/>
      <c r="X264" s="49"/>
      <c r="Y264" s="51"/>
      <c r="Z264" s="49"/>
      <c r="AA264" s="49"/>
      <c r="AB264" s="49"/>
      <c r="AC264" s="51"/>
      <c r="AD264" s="49"/>
      <c r="AE264" s="49"/>
      <c r="AF264" s="51"/>
      <c r="AG264" s="51"/>
      <c r="AH264" s="49"/>
      <c r="AI264" s="49"/>
      <c r="AJ264" s="50"/>
      <c r="AK264" s="50"/>
      <c r="AL264" s="50"/>
      <c r="AM264" s="50"/>
      <c r="AN264" s="50"/>
      <c r="AO264" s="50"/>
      <c r="AP264" s="50"/>
      <c r="AQ264" s="49"/>
      <c r="AR264" s="27"/>
    </row>
    <row r="265" spans="3:44">
      <c r="C265" s="83">
        <f t="shared" si="4"/>
        <v>0</v>
      </c>
      <c r="D265" s="50"/>
      <c r="E265" s="50"/>
      <c r="F265" s="49"/>
      <c r="G265" s="49"/>
      <c r="H265" s="74"/>
      <c r="I265" s="75"/>
      <c r="J265" s="49"/>
      <c r="K265" s="51"/>
      <c r="L265" s="49"/>
      <c r="M265" s="49"/>
      <c r="N265" s="49"/>
      <c r="O265" s="50"/>
      <c r="P265" s="50"/>
      <c r="Q265" s="50"/>
      <c r="R265" s="50"/>
      <c r="S265" s="50"/>
      <c r="T265" s="49"/>
      <c r="U265" s="49"/>
      <c r="V265" s="51"/>
      <c r="W265" s="49"/>
      <c r="X265" s="49"/>
      <c r="Y265" s="51"/>
      <c r="Z265" s="49"/>
      <c r="AA265" s="49"/>
      <c r="AB265" s="49"/>
      <c r="AC265" s="51"/>
      <c r="AD265" s="49"/>
      <c r="AE265" s="49"/>
      <c r="AF265" s="51"/>
      <c r="AG265" s="51"/>
      <c r="AH265" s="49"/>
      <c r="AI265" s="49"/>
      <c r="AJ265" s="50"/>
      <c r="AK265" s="50"/>
      <c r="AL265" s="50"/>
      <c r="AM265" s="50"/>
      <c r="AN265" s="50"/>
      <c r="AO265" s="50"/>
      <c r="AP265" s="50"/>
      <c r="AQ265" s="49"/>
      <c r="AR265" s="27"/>
    </row>
    <row r="266" spans="3:44">
      <c r="C266" s="83">
        <f t="shared" si="4"/>
        <v>0</v>
      </c>
      <c r="D266" s="50"/>
      <c r="E266" s="50"/>
      <c r="F266" s="49"/>
      <c r="G266" s="49"/>
      <c r="H266" s="74"/>
      <c r="I266" s="75"/>
      <c r="J266" s="49"/>
      <c r="K266" s="51"/>
      <c r="L266" s="49"/>
      <c r="M266" s="49"/>
      <c r="N266" s="49"/>
      <c r="O266" s="50"/>
      <c r="P266" s="50"/>
      <c r="Q266" s="50"/>
      <c r="R266" s="50"/>
      <c r="S266" s="50"/>
      <c r="T266" s="49"/>
      <c r="U266" s="49"/>
      <c r="V266" s="51"/>
      <c r="W266" s="49"/>
      <c r="X266" s="49"/>
      <c r="Y266" s="51"/>
      <c r="Z266" s="49"/>
      <c r="AA266" s="49"/>
      <c r="AB266" s="49"/>
      <c r="AC266" s="51"/>
      <c r="AD266" s="49"/>
      <c r="AE266" s="49"/>
      <c r="AF266" s="51"/>
      <c r="AG266" s="51"/>
      <c r="AH266" s="49"/>
      <c r="AI266" s="49"/>
      <c r="AJ266" s="50"/>
      <c r="AK266" s="50"/>
      <c r="AL266" s="50"/>
      <c r="AM266" s="50"/>
      <c r="AN266" s="50"/>
      <c r="AO266" s="50"/>
      <c r="AP266" s="50"/>
      <c r="AQ266" s="49"/>
      <c r="AR266" s="27"/>
    </row>
    <row r="267" spans="3:44">
      <c r="C267" s="83">
        <f t="shared" si="4"/>
        <v>0</v>
      </c>
      <c r="D267" s="50"/>
      <c r="E267" s="50"/>
      <c r="F267" s="49"/>
      <c r="G267" s="49"/>
      <c r="H267" s="74"/>
      <c r="I267" s="75"/>
      <c r="J267" s="49"/>
      <c r="K267" s="51"/>
      <c r="L267" s="49"/>
      <c r="M267" s="49"/>
      <c r="N267" s="49"/>
      <c r="O267" s="50"/>
      <c r="P267" s="50"/>
      <c r="Q267" s="50"/>
      <c r="R267" s="50"/>
      <c r="S267" s="50"/>
      <c r="T267" s="49"/>
      <c r="U267" s="49"/>
      <c r="V267" s="51"/>
      <c r="W267" s="49"/>
      <c r="X267" s="49"/>
      <c r="Y267" s="51"/>
      <c r="Z267" s="49"/>
      <c r="AA267" s="49"/>
      <c r="AB267" s="49"/>
      <c r="AC267" s="51"/>
      <c r="AD267" s="49"/>
      <c r="AE267" s="49"/>
      <c r="AF267" s="51"/>
      <c r="AG267" s="51"/>
      <c r="AH267" s="49"/>
      <c r="AI267" s="49"/>
      <c r="AJ267" s="50"/>
      <c r="AK267" s="50"/>
      <c r="AL267" s="50"/>
      <c r="AM267" s="50"/>
      <c r="AN267" s="50"/>
      <c r="AO267" s="50"/>
      <c r="AP267" s="50"/>
      <c r="AQ267" s="49"/>
      <c r="AR267" s="27"/>
    </row>
    <row r="268" spans="3:44">
      <c r="C268" s="83">
        <f t="shared" si="4"/>
        <v>0</v>
      </c>
      <c r="D268" s="50"/>
      <c r="E268" s="50"/>
      <c r="F268" s="49"/>
      <c r="G268" s="49"/>
      <c r="H268" s="74"/>
      <c r="I268" s="75"/>
      <c r="J268" s="49"/>
      <c r="K268" s="51"/>
      <c r="L268" s="49"/>
      <c r="M268" s="49"/>
      <c r="N268" s="49"/>
      <c r="O268" s="50"/>
      <c r="P268" s="50"/>
      <c r="Q268" s="50"/>
      <c r="R268" s="50"/>
      <c r="S268" s="50"/>
      <c r="T268" s="49"/>
      <c r="U268" s="49"/>
      <c r="V268" s="51"/>
      <c r="W268" s="49"/>
      <c r="X268" s="49"/>
      <c r="Y268" s="51"/>
      <c r="Z268" s="49"/>
      <c r="AA268" s="49"/>
      <c r="AB268" s="49"/>
      <c r="AC268" s="51"/>
      <c r="AD268" s="49"/>
      <c r="AE268" s="49"/>
      <c r="AF268" s="51"/>
      <c r="AG268" s="51"/>
      <c r="AH268" s="49"/>
      <c r="AI268" s="49"/>
      <c r="AJ268" s="50"/>
      <c r="AK268" s="50"/>
      <c r="AL268" s="50"/>
      <c r="AM268" s="50"/>
      <c r="AN268" s="50"/>
      <c r="AO268" s="50"/>
      <c r="AP268" s="50"/>
      <c r="AQ268" s="49"/>
      <c r="AR268" s="27"/>
    </row>
    <row r="269" spans="3:44">
      <c r="C269" s="83">
        <f t="shared" si="4"/>
        <v>0</v>
      </c>
      <c r="D269" s="50"/>
      <c r="E269" s="50"/>
      <c r="F269" s="49"/>
      <c r="G269" s="49"/>
      <c r="H269" s="74"/>
      <c r="I269" s="75"/>
      <c r="J269" s="49"/>
      <c r="K269" s="51"/>
      <c r="L269" s="49"/>
      <c r="M269" s="49"/>
      <c r="N269" s="49"/>
      <c r="O269" s="50"/>
      <c r="P269" s="50"/>
      <c r="Q269" s="50"/>
      <c r="R269" s="50"/>
      <c r="S269" s="50"/>
      <c r="T269" s="49"/>
      <c r="U269" s="49"/>
      <c r="V269" s="51"/>
      <c r="W269" s="49"/>
      <c r="X269" s="49"/>
      <c r="Y269" s="51"/>
      <c r="Z269" s="49"/>
      <c r="AA269" s="49"/>
      <c r="AB269" s="49"/>
      <c r="AC269" s="51"/>
      <c r="AD269" s="49"/>
      <c r="AE269" s="49"/>
      <c r="AF269" s="51"/>
      <c r="AG269" s="51"/>
      <c r="AH269" s="49"/>
      <c r="AI269" s="49"/>
      <c r="AJ269" s="50"/>
      <c r="AK269" s="50"/>
      <c r="AL269" s="50"/>
      <c r="AM269" s="50"/>
      <c r="AN269" s="50"/>
      <c r="AO269" s="50"/>
      <c r="AP269" s="50"/>
      <c r="AQ269" s="49"/>
      <c r="AR269" s="27"/>
    </row>
    <row r="270" spans="3:44">
      <c r="C270" s="83">
        <f t="shared" si="4"/>
        <v>0</v>
      </c>
      <c r="D270" s="50"/>
      <c r="E270" s="50"/>
      <c r="F270" s="49"/>
      <c r="G270" s="49"/>
      <c r="H270" s="74"/>
      <c r="I270" s="75"/>
      <c r="J270" s="49"/>
      <c r="K270" s="51"/>
      <c r="L270" s="49"/>
      <c r="M270" s="49"/>
      <c r="N270" s="49"/>
      <c r="O270" s="50"/>
      <c r="P270" s="50"/>
      <c r="Q270" s="50"/>
      <c r="R270" s="50"/>
      <c r="S270" s="50"/>
      <c r="T270" s="49"/>
      <c r="U270" s="49"/>
      <c r="V270" s="51"/>
      <c r="W270" s="49"/>
      <c r="X270" s="49"/>
      <c r="Y270" s="51"/>
      <c r="Z270" s="49"/>
      <c r="AA270" s="49"/>
      <c r="AB270" s="49"/>
      <c r="AC270" s="51"/>
      <c r="AD270" s="49"/>
      <c r="AE270" s="49"/>
      <c r="AF270" s="51"/>
      <c r="AG270" s="51"/>
      <c r="AH270" s="49"/>
      <c r="AI270" s="49"/>
      <c r="AJ270" s="50"/>
      <c r="AK270" s="50"/>
      <c r="AL270" s="50"/>
      <c r="AM270" s="50"/>
      <c r="AN270" s="50"/>
      <c r="AO270" s="50"/>
      <c r="AP270" s="50"/>
      <c r="AQ270" s="49"/>
      <c r="AR270" s="27"/>
    </row>
    <row r="271" spans="3:44">
      <c r="C271" s="83">
        <f t="shared" si="4"/>
        <v>0</v>
      </c>
      <c r="D271" s="50"/>
      <c r="E271" s="50"/>
      <c r="F271" s="49"/>
      <c r="G271" s="49"/>
      <c r="H271" s="74"/>
      <c r="I271" s="75"/>
      <c r="J271" s="49"/>
      <c r="K271" s="51"/>
      <c r="L271" s="49"/>
      <c r="M271" s="49"/>
      <c r="N271" s="49"/>
      <c r="O271" s="50"/>
      <c r="P271" s="50"/>
      <c r="Q271" s="50"/>
      <c r="R271" s="50"/>
      <c r="S271" s="50"/>
      <c r="T271" s="49"/>
      <c r="U271" s="49"/>
      <c r="V271" s="51"/>
      <c r="W271" s="49"/>
      <c r="X271" s="49"/>
      <c r="Y271" s="51"/>
      <c r="Z271" s="49"/>
      <c r="AA271" s="49"/>
      <c r="AB271" s="49"/>
      <c r="AC271" s="51"/>
      <c r="AD271" s="49"/>
      <c r="AE271" s="49"/>
      <c r="AF271" s="51"/>
      <c r="AG271" s="51"/>
      <c r="AH271" s="49"/>
      <c r="AI271" s="49"/>
      <c r="AJ271" s="50"/>
      <c r="AK271" s="50"/>
      <c r="AL271" s="50"/>
      <c r="AM271" s="50"/>
      <c r="AN271" s="50"/>
      <c r="AO271" s="50"/>
      <c r="AP271" s="50"/>
      <c r="AQ271" s="49"/>
      <c r="AR271" s="27"/>
    </row>
    <row r="272" spans="3:44">
      <c r="C272" s="83">
        <f t="shared" si="4"/>
        <v>0</v>
      </c>
      <c r="D272" s="50"/>
      <c r="E272" s="50"/>
      <c r="F272" s="49"/>
      <c r="G272" s="49"/>
      <c r="H272" s="74"/>
      <c r="I272" s="75"/>
      <c r="J272" s="49"/>
      <c r="K272" s="51"/>
      <c r="L272" s="49"/>
      <c r="M272" s="49"/>
      <c r="N272" s="49"/>
      <c r="O272" s="50"/>
      <c r="P272" s="50"/>
      <c r="Q272" s="50"/>
      <c r="R272" s="50"/>
      <c r="S272" s="50"/>
      <c r="T272" s="49"/>
      <c r="U272" s="49"/>
      <c r="V272" s="51"/>
      <c r="W272" s="49"/>
      <c r="X272" s="49"/>
      <c r="Y272" s="51"/>
      <c r="Z272" s="49"/>
      <c r="AA272" s="49"/>
      <c r="AB272" s="49"/>
      <c r="AC272" s="51"/>
      <c r="AD272" s="49"/>
      <c r="AE272" s="49"/>
      <c r="AF272" s="51"/>
      <c r="AG272" s="51"/>
      <c r="AH272" s="49"/>
      <c r="AI272" s="49"/>
      <c r="AJ272" s="50"/>
      <c r="AK272" s="50"/>
      <c r="AL272" s="50"/>
      <c r="AM272" s="50"/>
      <c r="AN272" s="50"/>
      <c r="AO272" s="50"/>
      <c r="AP272" s="50"/>
      <c r="AQ272" s="49"/>
      <c r="AR272" s="27"/>
    </row>
    <row r="273" spans="3:44">
      <c r="C273" s="83">
        <f t="shared" si="4"/>
        <v>0</v>
      </c>
      <c r="D273" s="50"/>
      <c r="E273" s="50"/>
      <c r="F273" s="49"/>
      <c r="G273" s="49"/>
      <c r="H273" s="74"/>
      <c r="I273" s="75"/>
      <c r="J273" s="49"/>
      <c r="K273" s="51"/>
      <c r="L273" s="49"/>
      <c r="M273" s="49"/>
      <c r="N273" s="49"/>
      <c r="O273" s="50"/>
      <c r="P273" s="50"/>
      <c r="Q273" s="50"/>
      <c r="R273" s="50"/>
      <c r="S273" s="50"/>
      <c r="T273" s="49"/>
      <c r="U273" s="49"/>
      <c r="V273" s="51"/>
      <c r="W273" s="49"/>
      <c r="X273" s="49"/>
      <c r="Y273" s="51"/>
      <c r="Z273" s="49"/>
      <c r="AA273" s="49"/>
      <c r="AB273" s="49"/>
      <c r="AC273" s="51"/>
      <c r="AD273" s="49"/>
      <c r="AE273" s="49"/>
      <c r="AF273" s="51"/>
      <c r="AG273" s="51"/>
      <c r="AH273" s="49"/>
      <c r="AI273" s="49"/>
      <c r="AJ273" s="50"/>
      <c r="AK273" s="50"/>
      <c r="AL273" s="50"/>
      <c r="AM273" s="50"/>
      <c r="AN273" s="50"/>
      <c r="AO273" s="50"/>
      <c r="AP273" s="50"/>
      <c r="AQ273" s="49"/>
      <c r="AR273" s="27"/>
    </row>
    <row r="274" spans="3:44">
      <c r="C274" s="83">
        <f t="shared" si="4"/>
        <v>0</v>
      </c>
      <c r="D274" s="50"/>
      <c r="E274" s="50"/>
      <c r="F274" s="49"/>
      <c r="G274" s="49"/>
      <c r="H274" s="74"/>
      <c r="I274" s="75"/>
      <c r="J274" s="49"/>
      <c r="K274" s="51"/>
      <c r="L274" s="49"/>
      <c r="M274" s="49"/>
      <c r="N274" s="49"/>
      <c r="O274" s="50"/>
      <c r="P274" s="50"/>
      <c r="Q274" s="50"/>
      <c r="R274" s="50"/>
      <c r="S274" s="50"/>
      <c r="T274" s="49"/>
      <c r="U274" s="49"/>
      <c r="V274" s="51"/>
      <c r="W274" s="49"/>
      <c r="X274" s="49"/>
      <c r="Y274" s="51"/>
      <c r="Z274" s="49"/>
      <c r="AA274" s="49"/>
      <c r="AB274" s="49"/>
      <c r="AC274" s="51"/>
      <c r="AD274" s="49"/>
      <c r="AE274" s="49"/>
      <c r="AF274" s="51"/>
      <c r="AG274" s="51"/>
      <c r="AH274" s="49"/>
      <c r="AI274" s="49"/>
      <c r="AJ274" s="50"/>
      <c r="AK274" s="50"/>
      <c r="AL274" s="50"/>
      <c r="AM274" s="50"/>
      <c r="AN274" s="50"/>
      <c r="AO274" s="50"/>
      <c r="AP274" s="50"/>
      <c r="AQ274" s="49"/>
      <c r="AR274" s="27"/>
    </row>
    <row r="275" spans="3:44">
      <c r="C275" s="83">
        <f t="shared" si="4"/>
        <v>0</v>
      </c>
      <c r="D275" s="50"/>
      <c r="E275" s="50"/>
      <c r="F275" s="49"/>
      <c r="G275" s="49"/>
      <c r="H275" s="74"/>
      <c r="I275" s="75"/>
      <c r="J275" s="49"/>
      <c r="K275" s="51"/>
      <c r="L275" s="49"/>
      <c r="M275" s="49"/>
      <c r="N275" s="49"/>
      <c r="O275" s="50"/>
      <c r="P275" s="50"/>
      <c r="Q275" s="50"/>
      <c r="R275" s="50"/>
      <c r="S275" s="50"/>
      <c r="T275" s="49"/>
      <c r="U275" s="49"/>
      <c r="V275" s="51"/>
      <c r="W275" s="49"/>
      <c r="X275" s="49"/>
      <c r="Y275" s="51"/>
      <c r="Z275" s="49"/>
      <c r="AA275" s="49"/>
      <c r="AB275" s="49"/>
      <c r="AC275" s="51"/>
      <c r="AD275" s="49"/>
      <c r="AE275" s="49"/>
      <c r="AF275" s="51"/>
      <c r="AG275" s="51"/>
      <c r="AH275" s="49"/>
      <c r="AI275" s="49"/>
      <c r="AJ275" s="50"/>
      <c r="AK275" s="50"/>
      <c r="AL275" s="50"/>
      <c r="AM275" s="50"/>
      <c r="AN275" s="50"/>
      <c r="AO275" s="50"/>
      <c r="AP275" s="50"/>
      <c r="AQ275" s="49"/>
      <c r="AR275" s="27"/>
    </row>
    <row r="276" spans="3:44">
      <c r="C276" s="83">
        <f t="shared" si="4"/>
        <v>0</v>
      </c>
      <c r="D276" s="50"/>
      <c r="E276" s="50"/>
      <c r="F276" s="49"/>
      <c r="G276" s="49"/>
      <c r="H276" s="74"/>
      <c r="I276" s="75"/>
      <c r="J276" s="49"/>
      <c r="K276" s="51"/>
      <c r="L276" s="49"/>
      <c r="M276" s="49"/>
      <c r="N276" s="49"/>
      <c r="O276" s="50"/>
      <c r="P276" s="50"/>
      <c r="Q276" s="50"/>
      <c r="R276" s="50"/>
      <c r="S276" s="50"/>
      <c r="T276" s="49"/>
      <c r="U276" s="49"/>
      <c r="V276" s="51"/>
      <c r="W276" s="49"/>
      <c r="X276" s="49"/>
      <c r="Y276" s="51"/>
      <c r="Z276" s="49"/>
      <c r="AA276" s="49"/>
      <c r="AB276" s="49"/>
      <c r="AC276" s="51"/>
      <c r="AD276" s="49"/>
      <c r="AE276" s="49"/>
      <c r="AF276" s="51"/>
      <c r="AG276" s="51"/>
      <c r="AH276" s="49"/>
      <c r="AI276" s="49"/>
      <c r="AJ276" s="50"/>
      <c r="AK276" s="50"/>
      <c r="AL276" s="50"/>
      <c r="AM276" s="50"/>
      <c r="AN276" s="50"/>
      <c r="AO276" s="50"/>
      <c r="AP276" s="50"/>
      <c r="AQ276" s="49"/>
      <c r="AR276" s="27"/>
    </row>
    <row r="277" spans="3:44">
      <c r="C277" s="83">
        <f t="shared" si="4"/>
        <v>0</v>
      </c>
      <c r="D277" s="50"/>
      <c r="E277" s="50"/>
      <c r="F277" s="49"/>
      <c r="G277" s="49"/>
      <c r="H277" s="74"/>
      <c r="I277" s="75"/>
      <c r="J277" s="49"/>
      <c r="K277" s="51"/>
      <c r="L277" s="49"/>
      <c r="M277" s="49"/>
      <c r="N277" s="49"/>
      <c r="O277" s="50"/>
      <c r="P277" s="50"/>
      <c r="Q277" s="50"/>
      <c r="R277" s="50"/>
      <c r="S277" s="50"/>
      <c r="T277" s="49"/>
      <c r="U277" s="49"/>
      <c r="V277" s="51"/>
      <c r="W277" s="49"/>
      <c r="X277" s="49"/>
      <c r="Y277" s="51"/>
      <c r="Z277" s="49"/>
      <c r="AA277" s="49"/>
      <c r="AB277" s="49"/>
      <c r="AC277" s="51"/>
      <c r="AD277" s="49"/>
      <c r="AE277" s="49"/>
      <c r="AF277" s="51"/>
      <c r="AG277" s="51"/>
      <c r="AH277" s="49"/>
      <c r="AI277" s="49"/>
      <c r="AJ277" s="50"/>
      <c r="AK277" s="50"/>
      <c r="AL277" s="50"/>
      <c r="AM277" s="50"/>
      <c r="AN277" s="50"/>
      <c r="AO277" s="50"/>
      <c r="AP277" s="50"/>
      <c r="AQ277" s="49"/>
      <c r="AR277" s="27"/>
    </row>
    <row r="278" spans="3:44">
      <c r="C278" s="83">
        <f t="shared" si="4"/>
        <v>0</v>
      </c>
      <c r="D278" s="50"/>
      <c r="E278" s="50"/>
      <c r="F278" s="49"/>
      <c r="G278" s="49"/>
      <c r="H278" s="74"/>
      <c r="I278" s="75"/>
      <c r="J278" s="49"/>
      <c r="K278" s="51"/>
      <c r="L278" s="49"/>
      <c r="M278" s="49"/>
      <c r="N278" s="49"/>
      <c r="O278" s="50"/>
      <c r="P278" s="50"/>
      <c r="Q278" s="50"/>
      <c r="R278" s="50"/>
      <c r="S278" s="50"/>
      <c r="T278" s="49"/>
      <c r="U278" s="49"/>
      <c r="V278" s="51"/>
      <c r="W278" s="49"/>
      <c r="X278" s="49"/>
      <c r="Y278" s="51"/>
      <c r="Z278" s="49"/>
      <c r="AA278" s="49"/>
      <c r="AB278" s="49"/>
      <c r="AC278" s="51"/>
      <c r="AD278" s="49"/>
      <c r="AE278" s="49"/>
      <c r="AF278" s="51"/>
      <c r="AG278" s="51"/>
      <c r="AH278" s="49"/>
      <c r="AI278" s="49"/>
      <c r="AJ278" s="50"/>
      <c r="AK278" s="50"/>
      <c r="AL278" s="50"/>
      <c r="AM278" s="50"/>
      <c r="AN278" s="50"/>
      <c r="AO278" s="50"/>
      <c r="AP278" s="50"/>
      <c r="AQ278" s="49"/>
      <c r="AR278" s="27"/>
    </row>
    <row r="279" spans="3:44">
      <c r="C279" s="83">
        <f t="shared" si="4"/>
        <v>0</v>
      </c>
      <c r="D279" s="50"/>
      <c r="E279" s="50"/>
      <c r="F279" s="49"/>
      <c r="G279" s="49"/>
      <c r="H279" s="74"/>
      <c r="I279" s="75"/>
      <c r="J279" s="49"/>
      <c r="K279" s="51"/>
      <c r="L279" s="49"/>
      <c r="M279" s="49"/>
      <c r="N279" s="49"/>
      <c r="O279" s="50"/>
      <c r="P279" s="50"/>
      <c r="Q279" s="50"/>
      <c r="R279" s="50"/>
      <c r="S279" s="50"/>
      <c r="T279" s="49"/>
      <c r="U279" s="49"/>
      <c r="V279" s="51"/>
      <c r="W279" s="49"/>
      <c r="X279" s="49"/>
      <c r="Y279" s="51"/>
      <c r="Z279" s="49"/>
      <c r="AA279" s="49"/>
      <c r="AB279" s="49"/>
      <c r="AC279" s="51"/>
      <c r="AD279" s="49"/>
      <c r="AE279" s="49"/>
      <c r="AF279" s="51"/>
      <c r="AG279" s="51"/>
      <c r="AH279" s="49"/>
      <c r="AI279" s="49"/>
      <c r="AJ279" s="50"/>
      <c r="AK279" s="50"/>
      <c r="AL279" s="50"/>
      <c r="AM279" s="50"/>
      <c r="AN279" s="50"/>
      <c r="AO279" s="50"/>
      <c r="AP279" s="50"/>
      <c r="AQ279" s="49"/>
      <c r="AR279" s="27"/>
    </row>
    <row r="280" spans="3:44">
      <c r="C280" s="83">
        <f t="shared" si="4"/>
        <v>0</v>
      </c>
      <c r="D280" s="50"/>
      <c r="E280" s="50"/>
      <c r="F280" s="49"/>
      <c r="G280" s="49"/>
      <c r="H280" s="74"/>
      <c r="I280" s="75"/>
      <c r="J280" s="49"/>
      <c r="K280" s="51"/>
      <c r="L280" s="49"/>
      <c r="M280" s="49"/>
      <c r="N280" s="49"/>
      <c r="O280" s="50"/>
      <c r="P280" s="50"/>
      <c r="Q280" s="50"/>
      <c r="R280" s="50"/>
      <c r="S280" s="50"/>
      <c r="T280" s="49"/>
      <c r="U280" s="49"/>
      <c r="V280" s="51"/>
      <c r="W280" s="49"/>
      <c r="X280" s="49"/>
      <c r="Y280" s="51"/>
      <c r="Z280" s="49"/>
      <c r="AA280" s="49"/>
      <c r="AB280" s="49"/>
      <c r="AC280" s="51"/>
      <c r="AD280" s="49"/>
      <c r="AE280" s="49"/>
      <c r="AF280" s="51"/>
      <c r="AG280" s="51"/>
      <c r="AH280" s="49"/>
      <c r="AI280" s="49"/>
      <c r="AJ280" s="50"/>
      <c r="AK280" s="50"/>
      <c r="AL280" s="50"/>
      <c r="AM280" s="50"/>
      <c r="AN280" s="50"/>
      <c r="AO280" s="50"/>
      <c r="AP280" s="50"/>
      <c r="AQ280" s="49"/>
      <c r="AR280" s="27"/>
    </row>
    <row r="281" spans="3:44">
      <c r="C281" s="83">
        <f t="shared" si="4"/>
        <v>0</v>
      </c>
      <c r="D281" s="50"/>
      <c r="E281" s="50"/>
      <c r="F281" s="49"/>
      <c r="G281" s="49"/>
      <c r="H281" s="74"/>
      <c r="I281" s="75"/>
      <c r="J281" s="49"/>
      <c r="K281" s="51"/>
      <c r="L281" s="49"/>
      <c r="M281" s="49"/>
      <c r="N281" s="49"/>
      <c r="O281" s="50"/>
      <c r="P281" s="50"/>
      <c r="Q281" s="50"/>
      <c r="R281" s="50"/>
      <c r="S281" s="50"/>
      <c r="T281" s="49"/>
      <c r="U281" s="49"/>
      <c r="V281" s="51"/>
      <c r="W281" s="49"/>
      <c r="X281" s="49"/>
      <c r="Y281" s="51"/>
      <c r="Z281" s="49"/>
      <c r="AA281" s="49"/>
      <c r="AB281" s="49"/>
      <c r="AC281" s="51"/>
      <c r="AD281" s="49"/>
      <c r="AE281" s="49"/>
      <c r="AF281" s="51"/>
      <c r="AG281" s="51"/>
      <c r="AH281" s="49"/>
      <c r="AI281" s="49"/>
      <c r="AJ281" s="50"/>
      <c r="AK281" s="50"/>
      <c r="AL281" s="50"/>
      <c r="AM281" s="50"/>
      <c r="AN281" s="50"/>
      <c r="AO281" s="50"/>
      <c r="AP281" s="50"/>
      <c r="AQ281" s="49"/>
      <c r="AR281" s="27"/>
    </row>
    <row r="282" spans="3:44">
      <c r="C282" s="83">
        <f t="shared" si="4"/>
        <v>0</v>
      </c>
      <c r="D282" s="50"/>
      <c r="E282" s="50"/>
      <c r="F282" s="49"/>
      <c r="G282" s="49"/>
      <c r="H282" s="74"/>
      <c r="I282" s="75"/>
      <c r="J282" s="49"/>
      <c r="K282" s="51"/>
      <c r="L282" s="49"/>
      <c r="M282" s="49"/>
      <c r="N282" s="49"/>
      <c r="O282" s="50"/>
      <c r="P282" s="50"/>
      <c r="Q282" s="50"/>
      <c r="R282" s="50"/>
      <c r="S282" s="50"/>
      <c r="T282" s="49"/>
      <c r="U282" s="49"/>
      <c r="V282" s="51"/>
      <c r="W282" s="49"/>
      <c r="X282" s="49"/>
      <c r="Y282" s="51"/>
      <c r="Z282" s="49"/>
      <c r="AA282" s="49"/>
      <c r="AB282" s="49"/>
      <c r="AC282" s="51"/>
      <c r="AD282" s="49"/>
      <c r="AE282" s="49"/>
      <c r="AF282" s="51"/>
      <c r="AG282" s="51"/>
      <c r="AH282" s="49"/>
      <c r="AI282" s="49"/>
      <c r="AJ282" s="50"/>
      <c r="AK282" s="50"/>
      <c r="AL282" s="50"/>
      <c r="AM282" s="50"/>
      <c r="AN282" s="50"/>
      <c r="AO282" s="50"/>
      <c r="AP282" s="50"/>
      <c r="AQ282" s="49"/>
      <c r="AR282" s="27"/>
    </row>
    <row r="283" spans="3:44">
      <c r="C283" s="83">
        <f t="shared" ref="C283:C346" si="5">SUM(D283:AR283)</f>
        <v>0</v>
      </c>
      <c r="D283" s="50"/>
      <c r="E283" s="50"/>
      <c r="F283" s="49"/>
      <c r="G283" s="49"/>
      <c r="H283" s="74"/>
      <c r="I283" s="75"/>
      <c r="J283" s="49"/>
      <c r="K283" s="51"/>
      <c r="L283" s="49"/>
      <c r="M283" s="49"/>
      <c r="N283" s="49"/>
      <c r="O283" s="50"/>
      <c r="P283" s="50"/>
      <c r="Q283" s="50"/>
      <c r="R283" s="50"/>
      <c r="S283" s="50"/>
      <c r="T283" s="49"/>
      <c r="U283" s="49"/>
      <c r="V283" s="51"/>
      <c r="W283" s="49"/>
      <c r="X283" s="49"/>
      <c r="Y283" s="51"/>
      <c r="Z283" s="49"/>
      <c r="AA283" s="49"/>
      <c r="AB283" s="49"/>
      <c r="AC283" s="51"/>
      <c r="AD283" s="49"/>
      <c r="AE283" s="49"/>
      <c r="AF283" s="51"/>
      <c r="AG283" s="51"/>
      <c r="AH283" s="49"/>
      <c r="AI283" s="49"/>
      <c r="AJ283" s="50"/>
      <c r="AK283" s="50"/>
      <c r="AL283" s="50"/>
      <c r="AM283" s="50"/>
      <c r="AN283" s="50"/>
      <c r="AO283" s="50"/>
      <c r="AP283" s="50"/>
      <c r="AQ283" s="49"/>
      <c r="AR283" s="27"/>
    </row>
    <row r="284" spans="3:44">
      <c r="C284" s="83">
        <f t="shared" si="5"/>
        <v>0</v>
      </c>
      <c r="D284" s="50"/>
      <c r="E284" s="50"/>
      <c r="F284" s="49"/>
      <c r="G284" s="49"/>
      <c r="H284" s="74"/>
      <c r="I284" s="75"/>
      <c r="J284" s="49"/>
      <c r="K284" s="51"/>
      <c r="L284" s="49"/>
      <c r="M284" s="49"/>
      <c r="N284" s="49"/>
      <c r="O284" s="50"/>
      <c r="P284" s="50"/>
      <c r="Q284" s="50"/>
      <c r="R284" s="50"/>
      <c r="S284" s="50"/>
      <c r="T284" s="49"/>
      <c r="U284" s="49"/>
      <c r="V284" s="51"/>
      <c r="W284" s="49"/>
      <c r="X284" s="49"/>
      <c r="Y284" s="51"/>
      <c r="Z284" s="49"/>
      <c r="AA284" s="49"/>
      <c r="AB284" s="49"/>
      <c r="AC284" s="51"/>
      <c r="AD284" s="49"/>
      <c r="AE284" s="49"/>
      <c r="AF284" s="51"/>
      <c r="AG284" s="51"/>
      <c r="AH284" s="49"/>
      <c r="AI284" s="49"/>
      <c r="AJ284" s="50"/>
      <c r="AK284" s="50"/>
      <c r="AL284" s="50"/>
      <c r="AM284" s="50"/>
      <c r="AN284" s="50"/>
      <c r="AO284" s="50"/>
      <c r="AP284" s="50"/>
      <c r="AQ284" s="49"/>
      <c r="AR284" s="27"/>
    </row>
    <row r="285" spans="3:44">
      <c r="C285" s="83">
        <f t="shared" si="5"/>
        <v>0</v>
      </c>
      <c r="D285" s="50"/>
      <c r="E285" s="50"/>
      <c r="F285" s="49"/>
      <c r="G285" s="49"/>
      <c r="H285" s="74"/>
      <c r="I285" s="75"/>
      <c r="J285" s="49"/>
      <c r="K285" s="51"/>
      <c r="L285" s="49"/>
      <c r="M285" s="49"/>
      <c r="N285" s="49"/>
      <c r="O285" s="50"/>
      <c r="P285" s="50"/>
      <c r="Q285" s="50"/>
      <c r="R285" s="50"/>
      <c r="S285" s="50"/>
      <c r="T285" s="49"/>
      <c r="U285" s="49"/>
      <c r="V285" s="51"/>
      <c r="W285" s="49"/>
      <c r="X285" s="49"/>
      <c r="Y285" s="51"/>
      <c r="Z285" s="49"/>
      <c r="AA285" s="49"/>
      <c r="AB285" s="49"/>
      <c r="AC285" s="51"/>
      <c r="AD285" s="49"/>
      <c r="AE285" s="49"/>
      <c r="AF285" s="51"/>
      <c r="AG285" s="51"/>
      <c r="AH285" s="49"/>
      <c r="AI285" s="49"/>
      <c r="AJ285" s="50"/>
      <c r="AK285" s="50"/>
      <c r="AL285" s="50"/>
      <c r="AM285" s="50"/>
      <c r="AN285" s="50"/>
      <c r="AO285" s="50"/>
      <c r="AP285" s="50"/>
      <c r="AQ285" s="49"/>
      <c r="AR285" s="27"/>
    </row>
    <row r="286" spans="3:44">
      <c r="C286" s="83">
        <f t="shared" si="5"/>
        <v>0</v>
      </c>
      <c r="D286" s="50"/>
      <c r="E286" s="50"/>
      <c r="F286" s="49"/>
      <c r="G286" s="49"/>
      <c r="H286" s="74"/>
      <c r="I286" s="75"/>
      <c r="J286" s="49"/>
      <c r="K286" s="51"/>
      <c r="L286" s="49"/>
      <c r="M286" s="49"/>
      <c r="N286" s="49"/>
      <c r="O286" s="50"/>
      <c r="P286" s="50"/>
      <c r="Q286" s="50"/>
      <c r="R286" s="50"/>
      <c r="S286" s="50"/>
      <c r="T286" s="49"/>
      <c r="U286" s="49"/>
      <c r="V286" s="51"/>
      <c r="W286" s="49"/>
      <c r="X286" s="49"/>
      <c r="Y286" s="51"/>
      <c r="Z286" s="49"/>
      <c r="AA286" s="49"/>
      <c r="AB286" s="49"/>
      <c r="AC286" s="51"/>
      <c r="AD286" s="49"/>
      <c r="AE286" s="49"/>
      <c r="AF286" s="51"/>
      <c r="AG286" s="51"/>
      <c r="AH286" s="49"/>
      <c r="AI286" s="49"/>
      <c r="AJ286" s="50"/>
      <c r="AK286" s="50"/>
      <c r="AL286" s="50"/>
      <c r="AM286" s="50"/>
      <c r="AN286" s="50"/>
      <c r="AO286" s="50"/>
      <c r="AP286" s="50"/>
      <c r="AQ286" s="49"/>
      <c r="AR286" s="27"/>
    </row>
    <row r="287" spans="3:44">
      <c r="C287" s="83">
        <f t="shared" si="5"/>
        <v>0</v>
      </c>
      <c r="D287" s="50"/>
      <c r="E287" s="50"/>
      <c r="F287" s="49"/>
      <c r="G287" s="49"/>
      <c r="H287" s="74"/>
      <c r="I287" s="75"/>
      <c r="J287" s="49"/>
      <c r="K287" s="51"/>
      <c r="L287" s="49"/>
      <c r="M287" s="49"/>
      <c r="N287" s="49"/>
      <c r="O287" s="50"/>
      <c r="P287" s="50"/>
      <c r="Q287" s="50"/>
      <c r="R287" s="50"/>
      <c r="S287" s="50"/>
      <c r="T287" s="49"/>
      <c r="U287" s="49"/>
      <c r="V287" s="51"/>
      <c r="W287" s="49"/>
      <c r="X287" s="49"/>
      <c r="Y287" s="51"/>
      <c r="Z287" s="49"/>
      <c r="AA287" s="49"/>
      <c r="AB287" s="49"/>
      <c r="AC287" s="51"/>
      <c r="AD287" s="49"/>
      <c r="AE287" s="49"/>
      <c r="AF287" s="51"/>
      <c r="AG287" s="51"/>
      <c r="AH287" s="49"/>
      <c r="AI287" s="49"/>
      <c r="AJ287" s="50"/>
      <c r="AK287" s="50"/>
      <c r="AL287" s="50"/>
      <c r="AM287" s="50"/>
      <c r="AN287" s="50"/>
      <c r="AO287" s="50"/>
      <c r="AP287" s="50"/>
      <c r="AQ287" s="49"/>
      <c r="AR287" s="27"/>
    </row>
    <row r="288" spans="3:44">
      <c r="C288" s="83">
        <f t="shared" si="5"/>
        <v>0</v>
      </c>
      <c r="D288" s="50"/>
      <c r="E288" s="50"/>
      <c r="F288" s="49"/>
      <c r="G288" s="49"/>
      <c r="H288" s="74"/>
      <c r="I288" s="75"/>
      <c r="J288" s="49"/>
      <c r="K288" s="51"/>
      <c r="L288" s="49"/>
      <c r="M288" s="49"/>
      <c r="N288" s="49"/>
      <c r="O288" s="50"/>
      <c r="P288" s="50"/>
      <c r="Q288" s="50"/>
      <c r="R288" s="50"/>
      <c r="S288" s="50"/>
      <c r="T288" s="49"/>
      <c r="U288" s="49"/>
      <c r="V288" s="51"/>
      <c r="W288" s="49"/>
      <c r="X288" s="49"/>
      <c r="Y288" s="51"/>
      <c r="Z288" s="49"/>
      <c r="AA288" s="49"/>
      <c r="AB288" s="49"/>
      <c r="AC288" s="51"/>
      <c r="AD288" s="49"/>
      <c r="AE288" s="49"/>
      <c r="AF288" s="51"/>
      <c r="AG288" s="51"/>
      <c r="AH288" s="49"/>
      <c r="AI288" s="49"/>
      <c r="AJ288" s="50"/>
      <c r="AK288" s="50"/>
      <c r="AL288" s="50"/>
      <c r="AM288" s="50"/>
      <c r="AN288" s="50"/>
      <c r="AO288" s="50"/>
      <c r="AP288" s="50"/>
      <c r="AQ288" s="49"/>
      <c r="AR288" s="27"/>
    </row>
    <row r="289" spans="3:44">
      <c r="C289" s="83">
        <f t="shared" si="5"/>
        <v>0</v>
      </c>
      <c r="D289" s="50"/>
      <c r="E289" s="50"/>
      <c r="F289" s="49"/>
      <c r="G289" s="49"/>
      <c r="H289" s="74"/>
      <c r="I289" s="75"/>
      <c r="J289" s="49"/>
      <c r="K289" s="51"/>
      <c r="L289" s="49"/>
      <c r="M289" s="49"/>
      <c r="N289" s="49"/>
      <c r="O289" s="50"/>
      <c r="P289" s="50"/>
      <c r="Q289" s="50"/>
      <c r="R289" s="50"/>
      <c r="S289" s="50"/>
      <c r="T289" s="49"/>
      <c r="U289" s="49"/>
      <c r="V289" s="51"/>
      <c r="W289" s="49"/>
      <c r="X289" s="49"/>
      <c r="Y289" s="51"/>
      <c r="Z289" s="49"/>
      <c r="AA289" s="49"/>
      <c r="AB289" s="49"/>
      <c r="AC289" s="51"/>
      <c r="AD289" s="49"/>
      <c r="AE289" s="49"/>
      <c r="AF289" s="51"/>
      <c r="AG289" s="51"/>
      <c r="AH289" s="49"/>
      <c r="AI289" s="49"/>
      <c r="AJ289" s="50"/>
      <c r="AK289" s="50"/>
      <c r="AL289" s="50"/>
      <c r="AM289" s="50"/>
      <c r="AN289" s="50"/>
      <c r="AO289" s="50"/>
      <c r="AP289" s="50"/>
      <c r="AQ289" s="49"/>
      <c r="AR289" s="27"/>
    </row>
    <row r="290" spans="3:44">
      <c r="C290" s="83">
        <f t="shared" si="5"/>
        <v>0</v>
      </c>
      <c r="D290" s="50"/>
      <c r="E290" s="50"/>
      <c r="F290" s="49"/>
      <c r="G290" s="49"/>
      <c r="H290" s="74"/>
      <c r="I290" s="75"/>
      <c r="J290" s="49"/>
      <c r="K290" s="51"/>
      <c r="L290" s="49"/>
      <c r="M290" s="49"/>
      <c r="N290" s="49"/>
      <c r="O290" s="50"/>
      <c r="P290" s="50"/>
      <c r="Q290" s="50"/>
      <c r="R290" s="50"/>
      <c r="S290" s="50"/>
      <c r="T290" s="49"/>
      <c r="U290" s="49"/>
      <c r="V290" s="51"/>
      <c r="W290" s="49"/>
      <c r="X290" s="49"/>
      <c r="Y290" s="51"/>
      <c r="Z290" s="49"/>
      <c r="AA290" s="49"/>
      <c r="AB290" s="49"/>
      <c r="AC290" s="51"/>
      <c r="AD290" s="49"/>
      <c r="AE290" s="49"/>
      <c r="AF290" s="51"/>
      <c r="AG290" s="51"/>
      <c r="AH290" s="49"/>
      <c r="AI290" s="49"/>
      <c r="AJ290" s="50"/>
      <c r="AK290" s="50"/>
      <c r="AL290" s="50"/>
      <c r="AM290" s="50"/>
      <c r="AN290" s="50"/>
      <c r="AO290" s="50"/>
      <c r="AP290" s="50"/>
      <c r="AQ290" s="49"/>
      <c r="AR290" s="27"/>
    </row>
    <row r="291" spans="3:44">
      <c r="C291" s="83">
        <f t="shared" si="5"/>
        <v>0</v>
      </c>
      <c r="D291" s="50"/>
      <c r="E291" s="50"/>
      <c r="F291" s="49"/>
      <c r="G291" s="49"/>
      <c r="H291" s="74"/>
      <c r="I291" s="75"/>
      <c r="J291" s="49"/>
      <c r="K291" s="51"/>
      <c r="L291" s="49"/>
      <c r="M291" s="49"/>
      <c r="N291" s="49"/>
      <c r="O291" s="50"/>
      <c r="P291" s="50"/>
      <c r="Q291" s="50"/>
      <c r="R291" s="50"/>
      <c r="S291" s="50"/>
      <c r="T291" s="49"/>
      <c r="U291" s="49"/>
      <c r="V291" s="51"/>
      <c r="W291" s="49"/>
      <c r="X291" s="49"/>
      <c r="Y291" s="51"/>
      <c r="Z291" s="49"/>
      <c r="AA291" s="49"/>
      <c r="AB291" s="49"/>
      <c r="AC291" s="51"/>
      <c r="AD291" s="49"/>
      <c r="AE291" s="49"/>
      <c r="AF291" s="51"/>
      <c r="AG291" s="51"/>
      <c r="AH291" s="49"/>
      <c r="AI291" s="49"/>
      <c r="AJ291" s="50"/>
      <c r="AK291" s="50"/>
      <c r="AL291" s="50"/>
      <c r="AM291" s="50"/>
      <c r="AN291" s="50"/>
      <c r="AO291" s="50"/>
      <c r="AP291" s="50"/>
      <c r="AQ291" s="49"/>
      <c r="AR291" s="27"/>
    </row>
    <row r="292" spans="3:44">
      <c r="C292" s="83">
        <f t="shared" si="5"/>
        <v>0</v>
      </c>
      <c r="D292" s="50"/>
      <c r="E292" s="50"/>
      <c r="F292" s="49"/>
      <c r="G292" s="49"/>
      <c r="H292" s="74"/>
      <c r="I292" s="75"/>
      <c r="J292" s="49"/>
      <c r="K292" s="51"/>
      <c r="L292" s="49"/>
      <c r="M292" s="49"/>
      <c r="N292" s="49"/>
      <c r="O292" s="50"/>
      <c r="P292" s="50"/>
      <c r="Q292" s="50"/>
      <c r="R292" s="50"/>
      <c r="S292" s="50"/>
      <c r="T292" s="49"/>
      <c r="U292" s="49"/>
      <c r="V292" s="51"/>
      <c r="W292" s="49"/>
      <c r="X292" s="49"/>
      <c r="Y292" s="51"/>
      <c r="Z292" s="49"/>
      <c r="AA292" s="49"/>
      <c r="AB292" s="49"/>
      <c r="AC292" s="51"/>
      <c r="AD292" s="49"/>
      <c r="AE292" s="49"/>
      <c r="AF292" s="51"/>
      <c r="AG292" s="51"/>
      <c r="AH292" s="49"/>
      <c r="AI292" s="49"/>
      <c r="AJ292" s="50"/>
      <c r="AK292" s="50"/>
      <c r="AL292" s="50"/>
      <c r="AM292" s="50"/>
      <c r="AN292" s="50"/>
      <c r="AO292" s="50"/>
      <c r="AP292" s="50"/>
      <c r="AQ292" s="49"/>
      <c r="AR292" s="27"/>
    </row>
    <row r="293" spans="3:44">
      <c r="C293" s="83">
        <f t="shared" si="5"/>
        <v>0</v>
      </c>
      <c r="D293" s="50"/>
      <c r="E293" s="50"/>
      <c r="F293" s="49"/>
      <c r="G293" s="49"/>
      <c r="H293" s="74"/>
      <c r="I293" s="75"/>
      <c r="J293" s="49"/>
      <c r="K293" s="51"/>
      <c r="L293" s="49"/>
      <c r="M293" s="49"/>
      <c r="N293" s="49"/>
      <c r="O293" s="50"/>
      <c r="P293" s="50"/>
      <c r="Q293" s="50"/>
      <c r="R293" s="50"/>
      <c r="S293" s="50"/>
      <c r="T293" s="49"/>
      <c r="U293" s="49"/>
      <c r="V293" s="51"/>
      <c r="W293" s="49"/>
      <c r="X293" s="49"/>
      <c r="Y293" s="51"/>
      <c r="Z293" s="49"/>
      <c r="AA293" s="49"/>
      <c r="AB293" s="49"/>
      <c r="AC293" s="51"/>
      <c r="AD293" s="49"/>
      <c r="AE293" s="49"/>
      <c r="AF293" s="51"/>
      <c r="AG293" s="51"/>
      <c r="AH293" s="49"/>
      <c r="AI293" s="49"/>
      <c r="AJ293" s="50"/>
      <c r="AK293" s="50"/>
      <c r="AL293" s="50"/>
      <c r="AM293" s="50"/>
      <c r="AN293" s="50"/>
      <c r="AO293" s="50"/>
      <c r="AP293" s="50"/>
      <c r="AQ293" s="49"/>
      <c r="AR293" s="27"/>
    </row>
    <row r="294" spans="3:44">
      <c r="C294" s="83">
        <f t="shared" si="5"/>
        <v>0</v>
      </c>
      <c r="D294" s="50"/>
      <c r="E294" s="50"/>
      <c r="F294" s="49"/>
      <c r="G294" s="49"/>
      <c r="H294" s="74"/>
      <c r="I294" s="75"/>
      <c r="J294" s="49"/>
      <c r="K294" s="51"/>
      <c r="L294" s="49"/>
      <c r="M294" s="49"/>
      <c r="N294" s="49"/>
      <c r="O294" s="50"/>
      <c r="P294" s="50"/>
      <c r="Q294" s="50"/>
      <c r="R294" s="50"/>
      <c r="S294" s="50"/>
      <c r="T294" s="49"/>
      <c r="U294" s="49"/>
      <c r="V294" s="51"/>
      <c r="W294" s="49"/>
      <c r="X294" s="49"/>
      <c r="Y294" s="51"/>
      <c r="Z294" s="49"/>
      <c r="AA294" s="49"/>
      <c r="AB294" s="49"/>
      <c r="AC294" s="51"/>
      <c r="AD294" s="49"/>
      <c r="AE294" s="49"/>
      <c r="AF294" s="51"/>
      <c r="AG294" s="51"/>
      <c r="AH294" s="49"/>
      <c r="AI294" s="49"/>
      <c r="AJ294" s="50"/>
      <c r="AK294" s="50"/>
      <c r="AL294" s="50"/>
      <c r="AM294" s="50"/>
      <c r="AN294" s="50"/>
      <c r="AO294" s="50"/>
      <c r="AP294" s="50"/>
      <c r="AQ294" s="49"/>
      <c r="AR294" s="27"/>
    </row>
    <row r="295" spans="3:44">
      <c r="C295" s="83">
        <f t="shared" si="5"/>
        <v>0</v>
      </c>
      <c r="D295" s="50"/>
      <c r="E295" s="50"/>
      <c r="F295" s="49"/>
      <c r="G295" s="49"/>
      <c r="H295" s="74"/>
      <c r="I295" s="75"/>
      <c r="J295" s="49"/>
      <c r="K295" s="51"/>
      <c r="L295" s="49"/>
      <c r="M295" s="49"/>
      <c r="N295" s="49"/>
      <c r="O295" s="50"/>
      <c r="P295" s="50"/>
      <c r="Q295" s="50"/>
      <c r="R295" s="50"/>
      <c r="S295" s="50"/>
      <c r="T295" s="49"/>
      <c r="U295" s="49"/>
      <c r="V295" s="51"/>
      <c r="W295" s="49"/>
      <c r="X295" s="49"/>
      <c r="Y295" s="51"/>
      <c r="Z295" s="49"/>
      <c r="AA295" s="49"/>
      <c r="AB295" s="49"/>
      <c r="AC295" s="51"/>
      <c r="AD295" s="49"/>
      <c r="AE295" s="49"/>
      <c r="AF295" s="51"/>
      <c r="AG295" s="51"/>
      <c r="AH295" s="49"/>
      <c r="AI295" s="49"/>
      <c r="AJ295" s="50"/>
      <c r="AK295" s="50"/>
      <c r="AL295" s="50"/>
      <c r="AM295" s="50"/>
      <c r="AN295" s="50"/>
      <c r="AO295" s="50"/>
      <c r="AP295" s="50"/>
      <c r="AQ295" s="49"/>
      <c r="AR295" s="27"/>
    </row>
    <row r="296" spans="3:44">
      <c r="C296" s="83">
        <f t="shared" si="5"/>
        <v>0</v>
      </c>
      <c r="D296" s="50"/>
      <c r="E296" s="50"/>
      <c r="F296" s="49"/>
      <c r="G296" s="49"/>
      <c r="H296" s="74"/>
      <c r="I296" s="75"/>
      <c r="J296" s="49"/>
      <c r="K296" s="51"/>
      <c r="L296" s="49"/>
      <c r="M296" s="49"/>
      <c r="N296" s="49"/>
      <c r="O296" s="50"/>
      <c r="P296" s="50"/>
      <c r="Q296" s="50"/>
      <c r="R296" s="50"/>
      <c r="S296" s="50"/>
      <c r="T296" s="49"/>
      <c r="U296" s="49"/>
      <c r="V296" s="51"/>
      <c r="W296" s="49"/>
      <c r="X296" s="49"/>
      <c r="Y296" s="51"/>
      <c r="Z296" s="49"/>
      <c r="AA296" s="49"/>
      <c r="AB296" s="49"/>
      <c r="AC296" s="51"/>
      <c r="AD296" s="49"/>
      <c r="AE296" s="49"/>
      <c r="AF296" s="51"/>
      <c r="AG296" s="51"/>
      <c r="AH296" s="49"/>
      <c r="AI296" s="49"/>
      <c r="AJ296" s="50"/>
      <c r="AK296" s="50"/>
      <c r="AL296" s="50"/>
      <c r="AM296" s="50"/>
      <c r="AN296" s="50"/>
      <c r="AO296" s="50"/>
      <c r="AP296" s="50"/>
      <c r="AQ296" s="49"/>
      <c r="AR296" s="27"/>
    </row>
    <row r="297" spans="3:44">
      <c r="C297" s="83">
        <f t="shared" si="5"/>
        <v>0</v>
      </c>
      <c r="D297" s="50"/>
      <c r="E297" s="50"/>
      <c r="F297" s="49"/>
      <c r="G297" s="49"/>
      <c r="H297" s="74"/>
      <c r="I297" s="75"/>
      <c r="J297" s="49"/>
      <c r="K297" s="51"/>
      <c r="L297" s="49"/>
      <c r="M297" s="49"/>
      <c r="N297" s="49"/>
      <c r="O297" s="50"/>
      <c r="P297" s="50"/>
      <c r="Q297" s="50"/>
      <c r="R297" s="50"/>
      <c r="S297" s="50"/>
      <c r="T297" s="49"/>
      <c r="U297" s="49"/>
      <c r="V297" s="51"/>
      <c r="W297" s="49"/>
      <c r="X297" s="49"/>
      <c r="Y297" s="51"/>
      <c r="Z297" s="49"/>
      <c r="AA297" s="49"/>
      <c r="AB297" s="49"/>
      <c r="AC297" s="51"/>
      <c r="AD297" s="49"/>
      <c r="AE297" s="49"/>
      <c r="AF297" s="51"/>
      <c r="AG297" s="51"/>
      <c r="AH297" s="49"/>
      <c r="AI297" s="49"/>
      <c r="AJ297" s="50"/>
      <c r="AK297" s="50"/>
      <c r="AL297" s="50"/>
      <c r="AM297" s="50"/>
      <c r="AN297" s="50"/>
      <c r="AO297" s="50"/>
      <c r="AP297" s="50"/>
      <c r="AQ297" s="49"/>
      <c r="AR297" s="27"/>
    </row>
    <row r="298" spans="3:44">
      <c r="C298" s="83">
        <f t="shared" si="5"/>
        <v>0</v>
      </c>
      <c r="D298" s="50"/>
      <c r="E298" s="50"/>
      <c r="F298" s="49"/>
      <c r="G298" s="49"/>
      <c r="H298" s="74"/>
      <c r="I298" s="75"/>
      <c r="J298" s="49"/>
      <c r="K298" s="51"/>
      <c r="L298" s="49"/>
      <c r="M298" s="49"/>
      <c r="N298" s="49"/>
      <c r="O298" s="50"/>
      <c r="P298" s="50"/>
      <c r="Q298" s="50"/>
      <c r="R298" s="50"/>
      <c r="S298" s="50"/>
      <c r="T298" s="49"/>
      <c r="U298" s="49"/>
      <c r="V298" s="51"/>
      <c r="W298" s="49"/>
      <c r="X298" s="49"/>
      <c r="Y298" s="51"/>
      <c r="Z298" s="49"/>
      <c r="AA298" s="49"/>
      <c r="AB298" s="49"/>
      <c r="AC298" s="51"/>
      <c r="AD298" s="49"/>
      <c r="AE298" s="49"/>
      <c r="AF298" s="51"/>
      <c r="AG298" s="51"/>
      <c r="AH298" s="49"/>
      <c r="AI298" s="49"/>
      <c r="AJ298" s="50"/>
      <c r="AK298" s="50"/>
      <c r="AL298" s="50"/>
      <c r="AM298" s="50"/>
      <c r="AN298" s="50"/>
      <c r="AO298" s="50"/>
      <c r="AP298" s="50"/>
      <c r="AQ298" s="49"/>
      <c r="AR298" s="27"/>
    </row>
    <row r="299" spans="3:44">
      <c r="C299" s="83">
        <f t="shared" si="5"/>
        <v>0</v>
      </c>
      <c r="D299" s="50"/>
      <c r="E299" s="50"/>
      <c r="F299" s="49"/>
      <c r="G299" s="49"/>
      <c r="H299" s="74"/>
      <c r="I299" s="75"/>
      <c r="J299" s="49"/>
      <c r="K299" s="51"/>
      <c r="L299" s="49"/>
      <c r="M299" s="49"/>
      <c r="N299" s="49"/>
      <c r="O299" s="50"/>
      <c r="P299" s="50"/>
      <c r="Q299" s="50"/>
      <c r="R299" s="50"/>
      <c r="S299" s="50"/>
      <c r="T299" s="49"/>
      <c r="U299" s="49"/>
      <c r="V299" s="51"/>
      <c r="W299" s="49"/>
      <c r="X299" s="49"/>
      <c r="Y299" s="51"/>
      <c r="Z299" s="49"/>
      <c r="AA299" s="49"/>
      <c r="AB299" s="49"/>
      <c r="AC299" s="51"/>
      <c r="AD299" s="49"/>
      <c r="AE299" s="49"/>
      <c r="AF299" s="51"/>
      <c r="AG299" s="51"/>
      <c r="AH299" s="49"/>
      <c r="AI299" s="49"/>
      <c r="AJ299" s="50"/>
      <c r="AK299" s="50"/>
      <c r="AL299" s="50"/>
      <c r="AM299" s="50"/>
      <c r="AN299" s="50"/>
      <c r="AO299" s="50"/>
      <c r="AP299" s="50"/>
      <c r="AQ299" s="49"/>
      <c r="AR299" s="27"/>
    </row>
    <row r="300" spans="3:44">
      <c r="C300" s="83">
        <f t="shared" si="5"/>
        <v>0</v>
      </c>
      <c r="D300" s="50"/>
      <c r="E300" s="50"/>
      <c r="F300" s="49"/>
      <c r="G300" s="49"/>
      <c r="H300" s="74"/>
      <c r="I300" s="75"/>
      <c r="J300" s="49"/>
      <c r="K300" s="51"/>
      <c r="L300" s="49"/>
      <c r="M300" s="49"/>
      <c r="N300" s="49"/>
      <c r="O300" s="50"/>
      <c r="P300" s="50"/>
      <c r="Q300" s="50"/>
      <c r="R300" s="50"/>
      <c r="S300" s="50"/>
      <c r="T300" s="49"/>
      <c r="U300" s="49"/>
      <c r="V300" s="51"/>
      <c r="W300" s="49"/>
      <c r="X300" s="49"/>
      <c r="Y300" s="51"/>
      <c r="Z300" s="49"/>
      <c r="AA300" s="49"/>
      <c r="AB300" s="49"/>
      <c r="AC300" s="51"/>
      <c r="AD300" s="49"/>
      <c r="AE300" s="49"/>
      <c r="AF300" s="51"/>
      <c r="AG300" s="51"/>
      <c r="AH300" s="49"/>
      <c r="AI300" s="49"/>
      <c r="AJ300" s="50"/>
      <c r="AK300" s="50"/>
      <c r="AL300" s="50"/>
      <c r="AM300" s="50"/>
      <c r="AN300" s="50"/>
      <c r="AO300" s="50"/>
      <c r="AP300" s="50"/>
      <c r="AQ300" s="49"/>
      <c r="AR300" s="27"/>
    </row>
    <row r="301" spans="3:44">
      <c r="C301" s="83">
        <f t="shared" si="5"/>
        <v>0</v>
      </c>
      <c r="D301" s="50"/>
      <c r="E301" s="50"/>
      <c r="F301" s="49"/>
      <c r="G301" s="49"/>
      <c r="H301" s="74"/>
      <c r="I301" s="75"/>
      <c r="J301" s="49"/>
      <c r="K301" s="51"/>
      <c r="L301" s="49"/>
      <c r="M301" s="49"/>
      <c r="N301" s="49"/>
      <c r="O301" s="50"/>
      <c r="P301" s="50"/>
      <c r="Q301" s="50"/>
      <c r="R301" s="50"/>
      <c r="S301" s="50"/>
      <c r="T301" s="49"/>
      <c r="U301" s="49"/>
      <c r="V301" s="51"/>
      <c r="W301" s="49"/>
      <c r="X301" s="49"/>
      <c r="Y301" s="51"/>
      <c r="Z301" s="49"/>
      <c r="AA301" s="49"/>
      <c r="AB301" s="49"/>
      <c r="AC301" s="51"/>
      <c r="AD301" s="49"/>
      <c r="AE301" s="49"/>
      <c r="AF301" s="51"/>
      <c r="AG301" s="51"/>
      <c r="AH301" s="49"/>
      <c r="AI301" s="49"/>
      <c r="AJ301" s="50"/>
      <c r="AK301" s="50"/>
      <c r="AL301" s="50"/>
      <c r="AM301" s="50"/>
      <c r="AN301" s="50"/>
      <c r="AO301" s="50"/>
      <c r="AP301" s="50"/>
      <c r="AQ301" s="49"/>
      <c r="AR301" s="27"/>
    </row>
    <row r="302" spans="3:44">
      <c r="C302" s="83">
        <f t="shared" si="5"/>
        <v>0</v>
      </c>
      <c r="D302" s="50"/>
      <c r="E302" s="50"/>
      <c r="F302" s="49"/>
      <c r="G302" s="49"/>
      <c r="H302" s="74"/>
      <c r="I302" s="75"/>
      <c r="J302" s="49"/>
      <c r="K302" s="51"/>
      <c r="L302" s="49"/>
      <c r="M302" s="49"/>
      <c r="N302" s="49"/>
      <c r="O302" s="50"/>
      <c r="P302" s="50"/>
      <c r="Q302" s="50"/>
      <c r="R302" s="50"/>
      <c r="S302" s="50"/>
      <c r="T302" s="49"/>
      <c r="U302" s="49"/>
      <c r="V302" s="51"/>
      <c r="W302" s="49"/>
      <c r="X302" s="49"/>
      <c r="Y302" s="51"/>
      <c r="Z302" s="49"/>
      <c r="AA302" s="49"/>
      <c r="AB302" s="49"/>
      <c r="AC302" s="51"/>
      <c r="AD302" s="49"/>
      <c r="AE302" s="49"/>
      <c r="AF302" s="51"/>
      <c r="AG302" s="51"/>
      <c r="AH302" s="49"/>
      <c r="AI302" s="49"/>
      <c r="AJ302" s="50"/>
      <c r="AK302" s="50"/>
      <c r="AL302" s="50"/>
      <c r="AM302" s="50"/>
      <c r="AN302" s="50"/>
      <c r="AO302" s="50"/>
      <c r="AP302" s="50"/>
      <c r="AQ302" s="49"/>
      <c r="AR302" s="27"/>
    </row>
    <row r="303" spans="3:44">
      <c r="C303" s="83">
        <f t="shared" si="5"/>
        <v>0</v>
      </c>
      <c r="D303" s="50"/>
      <c r="E303" s="50"/>
      <c r="F303" s="49"/>
      <c r="G303" s="49"/>
      <c r="H303" s="74"/>
      <c r="I303" s="75"/>
      <c r="J303" s="49"/>
      <c r="K303" s="51"/>
      <c r="L303" s="49"/>
      <c r="M303" s="49"/>
      <c r="N303" s="49"/>
      <c r="O303" s="50"/>
      <c r="P303" s="50"/>
      <c r="Q303" s="50"/>
      <c r="R303" s="50"/>
      <c r="S303" s="50"/>
      <c r="T303" s="49"/>
      <c r="U303" s="49"/>
      <c r="V303" s="51"/>
      <c r="W303" s="49"/>
      <c r="X303" s="49"/>
      <c r="Y303" s="51"/>
      <c r="Z303" s="49"/>
      <c r="AA303" s="49"/>
      <c r="AB303" s="49"/>
      <c r="AC303" s="51"/>
      <c r="AD303" s="49"/>
      <c r="AE303" s="49"/>
      <c r="AF303" s="51"/>
      <c r="AG303" s="51"/>
      <c r="AH303" s="49"/>
      <c r="AI303" s="49"/>
      <c r="AJ303" s="50"/>
      <c r="AK303" s="50"/>
      <c r="AL303" s="50"/>
      <c r="AM303" s="50"/>
      <c r="AN303" s="50"/>
      <c r="AO303" s="50"/>
      <c r="AP303" s="50"/>
      <c r="AQ303" s="49"/>
      <c r="AR303" s="27"/>
    </row>
    <row r="304" spans="3:44">
      <c r="C304" s="83">
        <f t="shared" si="5"/>
        <v>0</v>
      </c>
      <c r="D304" s="50"/>
      <c r="E304" s="50"/>
      <c r="F304" s="49"/>
      <c r="G304" s="49"/>
      <c r="H304" s="74"/>
      <c r="I304" s="75"/>
      <c r="J304" s="49"/>
      <c r="K304" s="51"/>
      <c r="L304" s="49"/>
      <c r="M304" s="49"/>
      <c r="N304" s="49"/>
      <c r="O304" s="50"/>
      <c r="P304" s="50"/>
      <c r="Q304" s="50"/>
      <c r="R304" s="50"/>
      <c r="S304" s="50"/>
      <c r="T304" s="49"/>
      <c r="U304" s="49"/>
      <c r="V304" s="51"/>
      <c r="W304" s="49"/>
      <c r="X304" s="49"/>
      <c r="Y304" s="51"/>
      <c r="Z304" s="49"/>
      <c r="AA304" s="49"/>
      <c r="AB304" s="49"/>
      <c r="AC304" s="51"/>
      <c r="AD304" s="49"/>
      <c r="AE304" s="49"/>
      <c r="AF304" s="51"/>
      <c r="AG304" s="51"/>
      <c r="AH304" s="49"/>
      <c r="AI304" s="49"/>
      <c r="AJ304" s="50"/>
      <c r="AK304" s="50"/>
      <c r="AL304" s="50"/>
      <c r="AM304" s="50"/>
      <c r="AN304" s="50"/>
      <c r="AO304" s="50"/>
      <c r="AP304" s="50"/>
      <c r="AQ304" s="49"/>
      <c r="AR304" s="27"/>
    </row>
    <row r="305" spans="3:44">
      <c r="C305" s="83">
        <f t="shared" si="5"/>
        <v>0</v>
      </c>
      <c r="D305" s="50"/>
      <c r="E305" s="50"/>
      <c r="F305" s="49"/>
      <c r="G305" s="49"/>
      <c r="H305" s="74"/>
      <c r="I305" s="75"/>
      <c r="J305" s="49"/>
      <c r="K305" s="51"/>
      <c r="L305" s="49"/>
      <c r="M305" s="49"/>
      <c r="N305" s="49"/>
      <c r="O305" s="50"/>
      <c r="P305" s="50"/>
      <c r="Q305" s="50"/>
      <c r="R305" s="50"/>
      <c r="S305" s="50"/>
      <c r="T305" s="49"/>
      <c r="U305" s="49"/>
      <c r="V305" s="51"/>
      <c r="W305" s="49"/>
      <c r="X305" s="49"/>
      <c r="Y305" s="51"/>
      <c r="Z305" s="49"/>
      <c r="AA305" s="49"/>
      <c r="AB305" s="49"/>
      <c r="AC305" s="51"/>
      <c r="AD305" s="49"/>
      <c r="AE305" s="49"/>
      <c r="AF305" s="51"/>
      <c r="AG305" s="51"/>
      <c r="AH305" s="49"/>
      <c r="AI305" s="49"/>
      <c r="AJ305" s="50"/>
      <c r="AK305" s="50"/>
      <c r="AL305" s="50"/>
      <c r="AM305" s="50"/>
      <c r="AN305" s="50"/>
      <c r="AO305" s="50"/>
      <c r="AP305" s="50"/>
      <c r="AQ305" s="49"/>
      <c r="AR305" s="27"/>
    </row>
    <row r="306" spans="3:44">
      <c r="C306" s="83">
        <f t="shared" si="5"/>
        <v>0</v>
      </c>
      <c r="D306" s="50"/>
      <c r="E306" s="50"/>
      <c r="F306" s="49"/>
      <c r="G306" s="49"/>
      <c r="H306" s="74"/>
      <c r="I306" s="75"/>
      <c r="J306" s="49"/>
      <c r="K306" s="51"/>
      <c r="L306" s="49"/>
      <c r="M306" s="49"/>
      <c r="N306" s="49"/>
      <c r="O306" s="50"/>
      <c r="P306" s="50"/>
      <c r="Q306" s="50"/>
      <c r="R306" s="50"/>
      <c r="S306" s="50"/>
      <c r="T306" s="49"/>
      <c r="U306" s="49"/>
      <c r="V306" s="51"/>
      <c r="W306" s="49"/>
      <c r="X306" s="49"/>
      <c r="Y306" s="51"/>
      <c r="Z306" s="49"/>
      <c r="AA306" s="49"/>
      <c r="AB306" s="49"/>
      <c r="AC306" s="51"/>
      <c r="AD306" s="49"/>
      <c r="AE306" s="49"/>
      <c r="AF306" s="51"/>
      <c r="AG306" s="51"/>
      <c r="AH306" s="49"/>
      <c r="AI306" s="49"/>
      <c r="AJ306" s="50"/>
      <c r="AK306" s="50"/>
      <c r="AL306" s="50"/>
      <c r="AM306" s="50"/>
      <c r="AN306" s="50"/>
      <c r="AO306" s="50"/>
      <c r="AP306" s="50"/>
      <c r="AQ306" s="49"/>
      <c r="AR306" s="27"/>
    </row>
    <row r="307" spans="3:44">
      <c r="C307" s="83">
        <f t="shared" si="5"/>
        <v>0</v>
      </c>
      <c r="D307" s="50"/>
      <c r="E307" s="50"/>
      <c r="F307" s="49"/>
      <c r="G307" s="49"/>
      <c r="H307" s="74"/>
      <c r="I307" s="75"/>
      <c r="J307" s="49"/>
      <c r="K307" s="51"/>
      <c r="L307" s="49"/>
      <c r="M307" s="49"/>
      <c r="N307" s="49"/>
      <c r="O307" s="50"/>
      <c r="P307" s="50"/>
      <c r="Q307" s="50"/>
      <c r="R307" s="50"/>
      <c r="S307" s="50"/>
      <c r="T307" s="49"/>
      <c r="U307" s="49"/>
      <c r="V307" s="51"/>
      <c r="W307" s="49"/>
      <c r="X307" s="49"/>
      <c r="Y307" s="51"/>
      <c r="Z307" s="49"/>
      <c r="AA307" s="49"/>
      <c r="AB307" s="49"/>
      <c r="AC307" s="51"/>
      <c r="AD307" s="49"/>
      <c r="AE307" s="49"/>
      <c r="AF307" s="51"/>
      <c r="AG307" s="51"/>
      <c r="AH307" s="49"/>
      <c r="AI307" s="49"/>
      <c r="AJ307" s="50"/>
      <c r="AK307" s="50"/>
      <c r="AL307" s="50"/>
      <c r="AM307" s="50"/>
      <c r="AN307" s="50"/>
      <c r="AO307" s="50"/>
      <c r="AP307" s="50"/>
      <c r="AQ307" s="49"/>
      <c r="AR307" s="27"/>
    </row>
    <row r="308" spans="3:44">
      <c r="C308" s="83">
        <f t="shared" si="5"/>
        <v>0</v>
      </c>
      <c r="D308" s="50"/>
      <c r="E308" s="50"/>
      <c r="F308" s="49"/>
      <c r="G308" s="49"/>
      <c r="H308" s="74"/>
      <c r="I308" s="75"/>
      <c r="J308" s="49"/>
      <c r="K308" s="51"/>
      <c r="L308" s="49"/>
      <c r="M308" s="49"/>
      <c r="N308" s="49"/>
      <c r="O308" s="50"/>
      <c r="P308" s="50"/>
      <c r="Q308" s="50"/>
      <c r="R308" s="50"/>
      <c r="S308" s="50"/>
      <c r="T308" s="49"/>
      <c r="U308" s="49"/>
      <c r="V308" s="51"/>
      <c r="W308" s="49"/>
      <c r="X308" s="49"/>
      <c r="Y308" s="51"/>
      <c r="Z308" s="49"/>
      <c r="AA308" s="49"/>
      <c r="AB308" s="49"/>
      <c r="AC308" s="51"/>
      <c r="AD308" s="49"/>
      <c r="AE308" s="49"/>
      <c r="AF308" s="51"/>
      <c r="AG308" s="51"/>
      <c r="AH308" s="49"/>
      <c r="AI308" s="49"/>
      <c r="AJ308" s="50"/>
      <c r="AK308" s="50"/>
      <c r="AL308" s="50"/>
      <c r="AM308" s="50"/>
      <c r="AN308" s="50"/>
      <c r="AO308" s="50"/>
      <c r="AP308" s="50"/>
      <c r="AQ308" s="49"/>
      <c r="AR308" s="27"/>
    </row>
    <row r="309" spans="3:44">
      <c r="C309" s="83">
        <f t="shared" si="5"/>
        <v>0</v>
      </c>
      <c r="D309" s="50"/>
      <c r="E309" s="50"/>
      <c r="F309" s="49"/>
      <c r="G309" s="49"/>
      <c r="H309" s="74"/>
      <c r="I309" s="75"/>
      <c r="J309" s="49"/>
      <c r="K309" s="51"/>
      <c r="L309" s="49"/>
      <c r="M309" s="49"/>
      <c r="N309" s="49"/>
      <c r="O309" s="50"/>
      <c r="P309" s="50"/>
      <c r="Q309" s="50"/>
      <c r="R309" s="50"/>
      <c r="S309" s="50"/>
      <c r="T309" s="49"/>
      <c r="U309" s="49"/>
      <c r="V309" s="51"/>
      <c r="W309" s="49"/>
      <c r="X309" s="49"/>
      <c r="Y309" s="51"/>
      <c r="Z309" s="49"/>
      <c r="AA309" s="49"/>
      <c r="AB309" s="49"/>
      <c r="AC309" s="51"/>
      <c r="AD309" s="49"/>
      <c r="AE309" s="49"/>
      <c r="AF309" s="51"/>
      <c r="AG309" s="51"/>
      <c r="AH309" s="49"/>
      <c r="AI309" s="49"/>
      <c r="AJ309" s="50"/>
      <c r="AK309" s="50"/>
      <c r="AL309" s="50"/>
      <c r="AM309" s="50"/>
      <c r="AN309" s="50"/>
      <c r="AO309" s="50"/>
      <c r="AP309" s="50"/>
      <c r="AQ309" s="49"/>
      <c r="AR309" s="27"/>
    </row>
    <row r="310" spans="3:44">
      <c r="C310" s="83">
        <f t="shared" si="5"/>
        <v>0</v>
      </c>
      <c r="D310" s="50"/>
      <c r="E310" s="50"/>
      <c r="F310" s="49"/>
      <c r="G310" s="49"/>
      <c r="H310" s="74"/>
      <c r="I310" s="75"/>
      <c r="J310" s="49"/>
      <c r="K310" s="51"/>
      <c r="L310" s="49"/>
      <c r="M310" s="49"/>
      <c r="N310" s="49"/>
      <c r="O310" s="50"/>
      <c r="P310" s="50"/>
      <c r="Q310" s="50"/>
      <c r="R310" s="50"/>
      <c r="S310" s="50"/>
      <c r="T310" s="49"/>
      <c r="U310" s="49"/>
      <c r="V310" s="51"/>
      <c r="W310" s="49"/>
      <c r="X310" s="49"/>
      <c r="Y310" s="51"/>
      <c r="Z310" s="49"/>
      <c r="AA310" s="49"/>
      <c r="AB310" s="49"/>
      <c r="AC310" s="51"/>
      <c r="AD310" s="49"/>
      <c r="AE310" s="49"/>
      <c r="AF310" s="51"/>
      <c r="AG310" s="51"/>
      <c r="AH310" s="49"/>
      <c r="AI310" s="49"/>
      <c r="AJ310" s="50"/>
      <c r="AK310" s="50"/>
      <c r="AL310" s="50"/>
      <c r="AM310" s="50"/>
      <c r="AN310" s="50"/>
      <c r="AO310" s="50"/>
      <c r="AP310" s="50"/>
      <c r="AQ310" s="49"/>
      <c r="AR310" s="27"/>
    </row>
    <row r="311" spans="3:44">
      <c r="C311" s="83">
        <f t="shared" si="5"/>
        <v>0</v>
      </c>
      <c r="D311" s="50"/>
      <c r="E311" s="50"/>
      <c r="F311" s="49"/>
      <c r="G311" s="49"/>
      <c r="H311" s="74"/>
      <c r="I311" s="75"/>
      <c r="J311" s="49"/>
      <c r="K311" s="51"/>
      <c r="L311" s="49"/>
      <c r="M311" s="49"/>
      <c r="N311" s="49"/>
      <c r="O311" s="50"/>
      <c r="P311" s="50"/>
      <c r="Q311" s="50"/>
      <c r="R311" s="50"/>
      <c r="S311" s="50"/>
      <c r="T311" s="49"/>
      <c r="U311" s="49"/>
      <c r="V311" s="51"/>
      <c r="W311" s="49"/>
      <c r="X311" s="49"/>
      <c r="Y311" s="51"/>
      <c r="Z311" s="49"/>
      <c r="AA311" s="49"/>
      <c r="AB311" s="49"/>
      <c r="AC311" s="51"/>
      <c r="AD311" s="49"/>
      <c r="AE311" s="49"/>
      <c r="AF311" s="51"/>
      <c r="AG311" s="51"/>
      <c r="AH311" s="49"/>
      <c r="AI311" s="49"/>
      <c r="AJ311" s="50"/>
      <c r="AK311" s="50"/>
      <c r="AL311" s="50"/>
      <c r="AM311" s="50"/>
      <c r="AN311" s="50"/>
      <c r="AO311" s="50"/>
      <c r="AP311" s="50"/>
      <c r="AQ311" s="49"/>
      <c r="AR311" s="27"/>
    </row>
    <row r="312" spans="3:44">
      <c r="C312" s="83">
        <f t="shared" si="5"/>
        <v>0</v>
      </c>
      <c r="D312" s="50"/>
      <c r="E312" s="50"/>
      <c r="F312" s="49"/>
      <c r="G312" s="49"/>
      <c r="H312" s="74"/>
      <c r="I312" s="75"/>
      <c r="J312" s="49"/>
      <c r="K312" s="51"/>
      <c r="L312" s="49"/>
      <c r="M312" s="49"/>
      <c r="N312" s="49"/>
      <c r="O312" s="50"/>
      <c r="P312" s="50"/>
      <c r="Q312" s="50"/>
      <c r="R312" s="50"/>
      <c r="S312" s="50"/>
      <c r="T312" s="49"/>
      <c r="U312" s="49"/>
      <c r="V312" s="51"/>
      <c r="W312" s="49"/>
      <c r="X312" s="49"/>
      <c r="Y312" s="51"/>
      <c r="Z312" s="49"/>
      <c r="AA312" s="49"/>
      <c r="AB312" s="49"/>
      <c r="AC312" s="51"/>
      <c r="AD312" s="49"/>
      <c r="AE312" s="49"/>
      <c r="AF312" s="51"/>
      <c r="AG312" s="51"/>
      <c r="AH312" s="49"/>
      <c r="AI312" s="49"/>
      <c r="AJ312" s="50"/>
      <c r="AK312" s="50"/>
      <c r="AL312" s="50"/>
      <c r="AM312" s="50"/>
      <c r="AN312" s="50"/>
      <c r="AO312" s="50"/>
      <c r="AP312" s="50"/>
      <c r="AQ312" s="49"/>
      <c r="AR312" s="27"/>
    </row>
    <row r="313" spans="3:44">
      <c r="C313" s="83">
        <f t="shared" si="5"/>
        <v>0</v>
      </c>
      <c r="D313" s="50"/>
      <c r="E313" s="50"/>
      <c r="F313" s="49"/>
      <c r="G313" s="49"/>
      <c r="H313" s="74"/>
      <c r="I313" s="75"/>
      <c r="J313" s="49"/>
      <c r="K313" s="51"/>
      <c r="L313" s="49"/>
      <c r="M313" s="49"/>
      <c r="N313" s="49"/>
      <c r="O313" s="50"/>
      <c r="P313" s="50"/>
      <c r="Q313" s="50"/>
      <c r="R313" s="50"/>
      <c r="S313" s="50"/>
      <c r="T313" s="49"/>
      <c r="U313" s="49"/>
      <c r="V313" s="51"/>
      <c r="W313" s="49"/>
      <c r="X313" s="49"/>
      <c r="Y313" s="51"/>
      <c r="Z313" s="49"/>
      <c r="AA313" s="49"/>
      <c r="AB313" s="49"/>
      <c r="AC313" s="51"/>
      <c r="AD313" s="49"/>
      <c r="AE313" s="49"/>
      <c r="AF313" s="51"/>
      <c r="AG313" s="51"/>
      <c r="AH313" s="49"/>
      <c r="AI313" s="49"/>
      <c r="AJ313" s="50"/>
      <c r="AK313" s="50"/>
      <c r="AL313" s="50"/>
      <c r="AM313" s="50"/>
      <c r="AN313" s="50"/>
      <c r="AO313" s="50"/>
      <c r="AP313" s="50"/>
      <c r="AQ313" s="49"/>
      <c r="AR313" s="27"/>
    </row>
    <row r="314" spans="3:44">
      <c r="C314" s="83">
        <f t="shared" si="5"/>
        <v>0</v>
      </c>
      <c r="D314" s="50"/>
      <c r="E314" s="50"/>
      <c r="F314" s="49"/>
      <c r="G314" s="49"/>
      <c r="H314" s="74"/>
      <c r="I314" s="75"/>
      <c r="J314" s="49"/>
      <c r="K314" s="51"/>
      <c r="L314" s="49"/>
      <c r="M314" s="49"/>
      <c r="N314" s="49"/>
      <c r="O314" s="50"/>
      <c r="P314" s="50"/>
      <c r="Q314" s="50"/>
      <c r="R314" s="50"/>
      <c r="S314" s="50"/>
      <c r="T314" s="49"/>
      <c r="U314" s="49"/>
      <c r="V314" s="51"/>
      <c r="W314" s="49"/>
      <c r="X314" s="49"/>
      <c r="Y314" s="51"/>
      <c r="Z314" s="49"/>
      <c r="AA314" s="49"/>
      <c r="AB314" s="49"/>
      <c r="AC314" s="51"/>
      <c r="AD314" s="49"/>
      <c r="AE314" s="49"/>
      <c r="AF314" s="51"/>
      <c r="AG314" s="51"/>
      <c r="AH314" s="49"/>
      <c r="AI314" s="49"/>
      <c r="AJ314" s="50"/>
      <c r="AK314" s="50"/>
      <c r="AL314" s="50"/>
      <c r="AM314" s="50"/>
      <c r="AN314" s="50"/>
      <c r="AO314" s="50"/>
      <c r="AP314" s="50"/>
      <c r="AQ314" s="49"/>
      <c r="AR314" s="27"/>
    </row>
    <row r="315" spans="3:44">
      <c r="C315" s="83">
        <f t="shared" si="5"/>
        <v>0</v>
      </c>
      <c r="D315" s="50"/>
      <c r="E315" s="50"/>
      <c r="F315" s="49"/>
      <c r="G315" s="49"/>
      <c r="H315" s="74"/>
      <c r="I315" s="75"/>
      <c r="J315" s="49"/>
      <c r="K315" s="51"/>
      <c r="L315" s="49"/>
      <c r="M315" s="49"/>
      <c r="N315" s="49"/>
      <c r="O315" s="50"/>
      <c r="P315" s="50"/>
      <c r="Q315" s="50"/>
      <c r="R315" s="50"/>
      <c r="S315" s="50"/>
      <c r="T315" s="49"/>
      <c r="U315" s="49"/>
      <c r="V315" s="51"/>
      <c r="W315" s="49"/>
      <c r="X315" s="49"/>
      <c r="Y315" s="51"/>
      <c r="Z315" s="49"/>
      <c r="AA315" s="49"/>
      <c r="AB315" s="49"/>
      <c r="AC315" s="51"/>
      <c r="AD315" s="49"/>
      <c r="AE315" s="49"/>
      <c r="AF315" s="51"/>
      <c r="AG315" s="51"/>
      <c r="AH315" s="49"/>
      <c r="AI315" s="49"/>
      <c r="AJ315" s="50"/>
      <c r="AK315" s="50"/>
      <c r="AL315" s="50"/>
      <c r="AM315" s="50"/>
      <c r="AN315" s="50"/>
      <c r="AO315" s="50"/>
      <c r="AP315" s="50"/>
      <c r="AQ315" s="49"/>
      <c r="AR315" s="27"/>
    </row>
    <row r="316" spans="3:44">
      <c r="C316" s="83">
        <f t="shared" si="5"/>
        <v>0</v>
      </c>
      <c r="D316" s="50"/>
      <c r="E316" s="50"/>
      <c r="F316" s="49"/>
      <c r="G316" s="49"/>
      <c r="H316" s="74"/>
      <c r="I316" s="75"/>
      <c r="J316" s="49"/>
      <c r="K316" s="51"/>
      <c r="L316" s="49"/>
      <c r="M316" s="49"/>
      <c r="N316" s="49"/>
      <c r="O316" s="50"/>
      <c r="P316" s="50"/>
      <c r="Q316" s="50"/>
      <c r="R316" s="50"/>
      <c r="S316" s="50"/>
      <c r="T316" s="49"/>
      <c r="U316" s="49"/>
      <c r="V316" s="51"/>
      <c r="W316" s="49"/>
      <c r="X316" s="49"/>
      <c r="Y316" s="51"/>
      <c r="Z316" s="49"/>
      <c r="AA316" s="49"/>
      <c r="AB316" s="49"/>
      <c r="AC316" s="51"/>
      <c r="AD316" s="49"/>
      <c r="AE316" s="49"/>
      <c r="AF316" s="51"/>
      <c r="AG316" s="51"/>
      <c r="AH316" s="49"/>
      <c r="AI316" s="49"/>
      <c r="AJ316" s="50"/>
      <c r="AK316" s="50"/>
      <c r="AL316" s="50"/>
      <c r="AM316" s="50"/>
      <c r="AN316" s="50"/>
      <c r="AO316" s="50"/>
      <c r="AP316" s="50"/>
      <c r="AQ316" s="49"/>
      <c r="AR316" s="27"/>
    </row>
    <row r="317" spans="3:44">
      <c r="C317" s="83">
        <f t="shared" si="5"/>
        <v>0</v>
      </c>
      <c r="D317" s="50"/>
      <c r="E317" s="50"/>
      <c r="F317" s="49"/>
      <c r="G317" s="49"/>
      <c r="H317" s="74"/>
      <c r="I317" s="75"/>
      <c r="J317" s="49"/>
      <c r="K317" s="51"/>
      <c r="L317" s="49"/>
      <c r="M317" s="49"/>
      <c r="N317" s="49"/>
      <c r="O317" s="50"/>
      <c r="P317" s="50"/>
      <c r="Q317" s="50"/>
      <c r="R317" s="50"/>
      <c r="S317" s="50"/>
      <c r="T317" s="49"/>
      <c r="U317" s="49"/>
      <c r="V317" s="51"/>
      <c r="W317" s="49"/>
      <c r="X317" s="49"/>
      <c r="Y317" s="51"/>
      <c r="Z317" s="49"/>
      <c r="AA317" s="49"/>
      <c r="AB317" s="49"/>
      <c r="AC317" s="51"/>
      <c r="AD317" s="49"/>
      <c r="AE317" s="49"/>
      <c r="AF317" s="51"/>
      <c r="AG317" s="51"/>
      <c r="AH317" s="49"/>
      <c r="AI317" s="49"/>
      <c r="AJ317" s="50"/>
      <c r="AK317" s="50"/>
      <c r="AL317" s="50"/>
      <c r="AM317" s="50"/>
      <c r="AN317" s="50"/>
      <c r="AO317" s="50"/>
      <c r="AP317" s="50"/>
      <c r="AQ317" s="49"/>
      <c r="AR317" s="27"/>
    </row>
    <row r="318" spans="3:44">
      <c r="C318" s="83">
        <f t="shared" si="5"/>
        <v>0</v>
      </c>
      <c r="D318" s="50"/>
      <c r="E318" s="50"/>
      <c r="F318" s="49"/>
      <c r="G318" s="49"/>
      <c r="H318" s="74"/>
      <c r="I318" s="75"/>
      <c r="J318" s="49"/>
      <c r="K318" s="51"/>
      <c r="L318" s="49"/>
      <c r="M318" s="49"/>
      <c r="N318" s="49"/>
      <c r="O318" s="50"/>
      <c r="P318" s="50"/>
      <c r="Q318" s="50"/>
      <c r="R318" s="50"/>
      <c r="S318" s="50"/>
      <c r="T318" s="49"/>
      <c r="U318" s="49"/>
      <c r="V318" s="51"/>
      <c r="W318" s="49"/>
      <c r="X318" s="49"/>
      <c r="Y318" s="51"/>
      <c r="Z318" s="49"/>
      <c r="AA318" s="49"/>
      <c r="AB318" s="49"/>
      <c r="AC318" s="51"/>
      <c r="AD318" s="49"/>
      <c r="AE318" s="49"/>
      <c r="AF318" s="51"/>
      <c r="AG318" s="51"/>
      <c r="AH318" s="49"/>
      <c r="AI318" s="49"/>
      <c r="AJ318" s="50"/>
      <c r="AK318" s="50"/>
      <c r="AL318" s="50"/>
      <c r="AM318" s="50"/>
      <c r="AN318" s="50"/>
      <c r="AO318" s="50"/>
      <c r="AP318" s="50"/>
      <c r="AQ318" s="49"/>
      <c r="AR318" s="27"/>
    </row>
    <row r="319" spans="3:44">
      <c r="C319" s="83">
        <f t="shared" si="5"/>
        <v>0</v>
      </c>
      <c r="D319" s="50"/>
      <c r="E319" s="50"/>
      <c r="F319" s="49"/>
      <c r="G319" s="49"/>
      <c r="H319" s="74"/>
      <c r="I319" s="75"/>
      <c r="J319" s="49"/>
      <c r="K319" s="51"/>
      <c r="L319" s="49"/>
      <c r="M319" s="49"/>
      <c r="N319" s="49"/>
      <c r="O319" s="50"/>
      <c r="P319" s="50"/>
      <c r="Q319" s="50"/>
      <c r="R319" s="50"/>
      <c r="S319" s="50"/>
      <c r="T319" s="49"/>
      <c r="U319" s="49"/>
      <c r="V319" s="51"/>
      <c r="W319" s="49"/>
      <c r="X319" s="49"/>
      <c r="Y319" s="51"/>
      <c r="Z319" s="49"/>
      <c r="AA319" s="49"/>
      <c r="AB319" s="49"/>
      <c r="AC319" s="51"/>
      <c r="AD319" s="49"/>
      <c r="AE319" s="49"/>
      <c r="AF319" s="51"/>
      <c r="AG319" s="51"/>
      <c r="AH319" s="49"/>
      <c r="AI319" s="49"/>
      <c r="AJ319" s="50"/>
      <c r="AK319" s="50"/>
      <c r="AL319" s="50"/>
      <c r="AM319" s="50"/>
      <c r="AN319" s="50"/>
      <c r="AO319" s="50"/>
      <c r="AP319" s="50"/>
      <c r="AQ319" s="49"/>
      <c r="AR319" s="27"/>
    </row>
    <row r="320" spans="3:44">
      <c r="C320" s="83">
        <f t="shared" si="5"/>
        <v>0</v>
      </c>
      <c r="D320" s="50"/>
      <c r="E320" s="50"/>
      <c r="F320" s="49"/>
      <c r="G320" s="49"/>
      <c r="H320" s="74"/>
      <c r="I320" s="75"/>
      <c r="J320" s="49"/>
      <c r="K320" s="51"/>
      <c r="L320" s="49"/>
      <c r="M320" s="49"/>
      <c r="N320" s="49"/>
      <c r="O320" s="50"/>
      <c r="P320" s="50"/>
      <c r="Q320" s="50"/>
      <c r="R320" s="50"/>
      <c r="S320" s="50"/>
      <c r="T320" s="49"/>
      <c r="U320" s="49"/>
      <c r="V320" s="51"/>
      <c r="W320" s="49"/>
      <c r="X320" s="49"/>
      <c r="Y320" s="51"/>
      <c r="Z320" s="49"/>
      <c r="AA320" s="49"/>
      <c r="AB320" s="49"/>
      <c r="AC320" s="51"/>
      <c r="AD320" s="49"/>
      <c r="AE320" s="49"/>
      <c r="AF320" s="51"/>
      <c r="AG320" s="51"/>
      <c r="AH320" s="49"/>
      <c r="AI320" s="49"/>
      <c r="AJ320" s="50"/>
      <c r="AK320" s="50"/>
      <c r="AL320" s="50"/>
      <c r="AM320" s="50"/>
      <c r="AN320" s="50"/>
      <c r="AO320" s="50"/>
      <c r="AP320" s="50"/>
      <c r="AQ320" s="49"/>
      <c r="AR320" s="27"/>
    </row>
    <row r="321" spans="3:44">
      <c r="C321" s="83">
        <f t="shared" si="5"/>
        <v>0</v>
      </c>
      <c r="D321" s="50"/>
      <c r="E321" s="50"/>
      <c r="F321" s="49"/>
      <c r="G321" s="49"/>
      <c r="H321" s="74"/>
      <c r="I321" s="75"/>
      <c r="J321" s="49"/>
      <c r="K321" s="51"/>
      <c r="L321" s="49"/>
      <c r="M321" s="49"/>
      <c r="N321" s="49"/>
      <c r="O321" s="50"/>
      <c r="P321" s="50"/>
      <c r="Q321" s="50"/>
      <c r="R321" s="50"/>
      <c r="S321" s="50"/>
      <c r="T321" s="49"/>
      <c r="U321" s="49"/>
      <c r="V321" s="51"/>
      <c r="W321" s="49"/>
      <c r="X321" s="49"/>
      <c r="Y321" s="51"/>
      <c r="Z321" s="49"/>
      <c r="AA321" s="49"/>
      <c r="AB321" s="49"/>
      <c r="AC321" s="51"/>
      <c r="AD321" s="49"/>
      <c r="AE321" s="49"/>
      <c r="AF321" s="51"/>
      <c r="AG321" s="51"/>
      <c r="AH321" s="49"/>
      <c r="AI321" s="49"/>
      <c r="AJ321" s="50"/>
      <c r="AK321" s="50"/>
      <c r="AL321" s="50"/>
      <c r="AM321" s="50"/>
      <c r="AN321" s="50"/>
      <c r="AO321" s="50"/>
      <c r="AP321" s="50"/>
      <c r="AQ321" s="49"/>
      <c r="AR321" s="27"/>
    </row>
    <row r="322" spans="3:44">
      <c r="C322" s="83">
        <f t="shared" si="5"/>
        <v>0</v>
      </c>
      <c r="D322" s="50"/>
      <c r="E322" s="50"/>
      <c r="F322" s="49"/>
      <c r="G322" s="49"/>
      <c r="H322" s="74"/>
      <c r="I322" s="75"/>
      <c r="J322" s="49"/>
      <c r="K322" s="51"/>
      <c r="L322" s="49"/>
      <c r="M322" s="49"/>
      <c r="N322" s="49"/>
      <c r="O322" s="50"/>
      <c r="P322" s="50"/>
      <c r="Q322" s="50"/>
      <c r="R322" s="50"/>
      <c r="S322" s="50"/>
      <c r="T322" s="49"/>
      <c r="U322" s="49"/>
      <c r="V322" s="51"/>
      <c r="W322" s="49"/>
      <c r="X322" s="49"/>
      <c r="Y322" s="51"/>
      <c r="Z322" s="49"/>
      <c r="AA322" s="49"/>
      <c r="AB322" s="49"/>
      <c r="AC322" s="51"/>
      <c r="AD322" s="49"/>
      <c r="AE322" s="49"/>
      <c r="AF322" s="51"/>
      <c r="AG322" s="51"/>
      <c r="AH322" s="49"/>
      <c r="AI322" s="49"/>
      <c r="AJ322" s="50"/>
      <c r="AK322" s="50"/>
      <c r="AL322" s="50"/>
      <c r="AM322" s="50"/>
      <c r="AN322" s="50"/>
      <c r="AO322" s="50"/>
      <c r="AP322" s="50"/>
      <c r="AQ322" s="49"/>
      <c r="AR322" s="27"/>
    </row>
    <row r="323" spans="3:44">
      <c r="C323" s="83">
        <f t="shared" si="5"/>
        <v>0</v>
      </c>
      <c r="D323" s="50"/>
      <c r="E323" s="50"/>
      <c r="F323" s="49"/>
      <c r="G323" s="49"/>
      <c r="H323" s="74"/>
      <c r="I323" s="75"/>
      <c r="J323" s="49"/>
      <c r="K323" s="51"/>
      <c r="L323" s="49"/>
      <c r="M323" s="49"/>
      <c r="N323" s="49"/>
      <c r="O323" s="50"/>
      <c r="P323" s="50"/>
      <c r="Q323" s="50"/>
      <c r="R323" s="50"/>
      <c r="S323" s="50"/>
      <c r="T323" s="49"/>
      <c r="U323" s="49"/>
      <c r="V323" s="51"/>
      <c r="W323" s="49"/>
      <c r="X323" s="49"/>
      <c r="Y323" s="51"/>
      <c r="Z323" s="49"/>
      <c r="AA323" s="49"/>
      <c r="AB323" s="49"/>
      <c r="AC323" s="51"/>
      <c r="AD323" s="49"/>
      <c r="AE323" s="49"/>
      <c r="AF323" s="51"/>
      <c r="AG323" s="51"/>
      <c r="AH323" s="49"/>
      <c r="AI323" s="49"/>
      <c r="AJ323" s="50"/>
      <c r="AK323" s="50"/>
      <c r="AL323" s="50"/>
      <c r="AM323" s="50"/>
      <c r="AN323" s="50"/>
      <c r="AO323" s="50"/>
      <c r="AP323" s="50"/>
      <c r="AQ323" s="49"/>
      <c r="AR323" s="27"/>
    </row>
    <row r="324" spans="3:44">
      <c r="C324" s="83">
        <f t="shared" si="5"/>
        <v>0</v>
      </c>
      <c r="D324" s="50"/>
      <c r="E324" s="50"/>
      <c r="F324" s="49"/>
      <c r="G324" s="49"/>
      <c r="H324" s="74"/>
      <c r="I324" s="75"/>
      <c r="J324" s="49"/>
      <c r="K324" s="51"/>
      <c r="L324" s="49"/>
      <c r="M324" s="49"/>
      <c r="N324" s="49"/>
      <c r="O324" s="50"/>
      <c r="P324" s="50"/>
      <c r="Q324" s="50"/>
      <c r="R324" s="50"/>
      <c r="S324" s="50"/>
      <c r="T324" s="49"/>
      <c r="U324" s="49"/>
      <c r="V324" s="51"/>
      <c r="W324" s="49"/>
      <c r="X324" s="49"/>
      <c r="Y324" s="51"/>
      <c r="Z324" s="49"/>
      <c r="AA324" s="49"/>
      <c r="AB324" s="49"/>
      <c r="AC324" s="51"/>
      <c r="AD324" s="49"/>
      <c r="AE324" s="49"/>
      <c r="AF324" s="51"/>
      <c r="AG324" s="51"/>
      <c r="AH324" s="49"/>
      <c r="AI324" s="49"/>
      <c r="AJ324" s="50"/>
      <c r="AK324" s="50"/>
      <c r="AL324" s="50"/>
      <c r="AM324" s="50"/>
      <c r="AN324" s="50"/>
      <c r="AO324" s="50"/>
      <c r="AP324" s="50"/>
      <c r="AQ324" s="49"/>
      <c r="AR324" s="27"/>
    </row>
    <row r="325" spans="3:44">
      <c r="C325" s="83">
        <f t="shared" si="5"/>
        <v>0</v>
      </c>
      <c r="D325" s="50"/>
      <c r="E325" s="50"/>
      <c r="F325" s="49"/>
      <c r="G325" s="49"/>
      <c r="H325" s="74"/>
      <c r="I325" s="75"/>
      <c r="J325" s="49"/>
      <c r="K325" s="51"/>
      <c r="L325" s="49"/>
      <c r="M325" s="49"/>
      <c r="N325" s="49"/>
      <c r="O325" s="50"/>
      <c r="P325" s="50"/>
      <c r="Q325" s="50"/>
      <c r="R325" s="50"/>
      <c r="S325" s="50"/>
      <c r="T325" s="49"/>
      <c r="U325" s="49"/>
      <c r="V325" s="51"/>
      <c r="W325" s="49"/>
      <c r="X325" s="49"/>
      <c r="Y325" s="51"/>
      <c r="Z325" s="49"/>
      <c r="AA325" s="49"/>
      <c r="AB325" s="49"/>
      <c r="AC325" s="51"/>
      <c r="AD325" s="49"/>
      <c r="AE325" s="49"/>
      <c r="AF325" s="51"/>
      <c r="AG325" s="51"/>
      <c r="AH325" s="49"/>
      <c r="AI325" s="49"/>
      <c r="AJ325" s="50"/>
      <c r="AK325" s="50"/>
      <c r="AL325" s="50"/>
      <c r="AM325" s="50"/>
      <c r="AN325" s="50"/>
      <c r="AO325" s="50"/>
      <c r="AP325" s="50"/>
      <c r="AQ325" s="49"/>
      <c r="AR325" s="27"/>
    </row>
    <row r="326" spans="3:44">
      <c r="C326" s="83">
        <f t="shared" si="5"/>
        <v>0</v>
      </c>
      <c r="D326" s="50"/>
      <c r="E326" s="50"/>
      <c r="F326" s="49"/>
      <c r="G326" s="49"/>
      <c r="H326" s="74"/>
      <c r="I326" s="75"/>
      <c r="J326" s="49"/>
      <c r="K326" s="51"/>
      <c r="L326" s="49"/>
      <c r="M326" s="49"/>
      <c r="N326" s="49"/>
      <c r="O326" s="50"/>
      <c r="P326" s="50"/>
      <c r="Q326" s="50"/>
      <c r="R326" s="50"/>
      <c r="S326" s="50"/>
      <c r="T326" s="49"/>
      <c r="U326" s="49"/>
      <c r="V326" s="51"/>
      <c r="W326" s="49"/>
      <c r="X326" s="49"/>
      <c r="Y326" s="51"/>
      <c r="Z326" s="49"/>
      <c r="AA326" s="49"/>
      <c r="AB326" s="49"/>
      <c r="AC326" s="51"/>
      <c r="AD326" s="49"/>
      <c r="AE326" s="49"/>
      <c r="AF326" s="51"/>
      <c r="AG326" s="51"/>
      <c r="AH326" s="49"/>
      <c r="AI326" s="49"/>
      <c r="AJ326" s="50"/>
      <c r="AK326" s="50"/>
      <c r="AL326" s="50"/>
      <c r="AM326" s="50"/>
      <c r="AN326" s="50"/>
      <c r="AO326" s="50"/>
      <c r="AP326" s="50"/>
      <c r="AQ326" s="49"/>
      <c r="AR326" s="27"/>
    </row>
    <row r="327" spans="3:44">
      <c r="C327" s="83">
        <f t="shared" si="5"/>
        <v>0</v>
      </c>
      <c r="D327" s="50"/>
      <c r="E327" s="50"/>
      <c r="F327" s="49"/>
      <c r="G327" s="49"/>
      <c r="H327" s="74"/>
      <c r="I327" s="75"/>
      <c r="J327" s="49"/>
      <c r="K327" s="51"/>
      <c r="L327" s="49"/>
      <c r="M327" s="49"/>
      <c r="N327" s="49"/>
      <c r="O327" s="50"/>
      <c r="P327" s="50"/>
      <c r="Q327" s="50"/>
      <c r="R327" s="50"/>
      <c r="S327" s="50"/>
      <c r="T327" s="49"/>
      <c r="U327" s="49"/>
      <c r="V327" s="51"/>
      <c r="W327" s="49"/>
      <c r="X327" s="49"/>
      <c r="Y327" s="51"/>
      <c r="Z327" s="49"/>
      <c r="AA327" s="49"/>
      <c r="AB327" s="49"/>
      <c r="AC327" s="51"/>
      <c r="AD327" s="49"/>
      <c r="AE327" s="49"/>
      <c r="AF327" s="51"/>
      <c r="AG327" s="51"/>
      <c r="AH327" s="49"/>
      <c r="AI327" s="49"/>
      <c r="AJ327" s="50"/>
      <c r="AK327" s="50"/>
      <c r="AL327" s="50"/>
      <c r="AM327" s="50"/>
      <c r="AN327" s="50"/>
      <c r="AO327" s="50"/>
      <c r="AP327" s="50"/>
      <c r="AQ327" s="49"/>
      <c r="AR327" s="27"/>
    </row>
    <row r="328" spans="3:44">
      <c r="C328" s="83">
        <f t="shared" si="5"/>
        <v>0</v>
      </c>
      <c r="D328" s="50"/>
      <c r="E328" s="50"/>
      <c r="F328" s="49"/>
      <c r="G328" s="49"/>
      <c r="H328" s="74"/>
      <c r="I328" s="75"/>
      <c r="J328" s="49"/>
      <c r="K328" s="51"/>
      <c r="L328" s="49"/>
      <c r="M328" s="49"/>
      <c r="N328" s="49"/>
      <c r="O328" s="50"/>
      <c r="P328" s="50"/>
      <c r="Q328" s="50"/>
      <c r="R328" s="50"/>
      <c r="S328" s="50"/>
      <c r="T328" s="49"/>
      <c r="U328" s="49"/>
      <c r="V328" s="51"/>
      <c r="W328" s="49"/>
      <c r="X328" s="49"/>
      <c r="Y328" s="51"/>
      <c r="Z328" s="49"/>
      <c r="AA328" s="49"/>
      <c r="AB328" s="49"/>
      <c r="AC328" s="51"/>
      <c r="AD328" s="49"/>
      <c r="AE328" s="49"/>
      <c r="AF328" s="51"/>
      <c r="AG328" s="51"/>
      <c r="AH328" s="49"/>
      <c r="AI328" s="49"/>
      <c r="AJ328" s="50"/>
      <c r="AK328" s="50"/>
      <c r="AL328" s="50"/>
      <c r="AM328" s="50"/>
      <c r="AN328" s="50"/>
      <c r="AO328" s="50"/>
      <c r="AP328" s="50"/>
      <c r="AQ328" s="49"/>
      <c r="AR328" s="27"/>
    </row>
    <row r="329" spans="3:44">
      <c r="C329" s="83">
        <f t="shared" si="5"/>
        <v>0</v>
      </c>
      <c r="D329" s="50"/>
      <c r="E329" s="50"/>
      <c r="F329" s="49"/>
      <c r="G329" s="49"/>
      <c r="H329" s="74"/>
      <c r="I329" s="75"/>
      <c r="J329" s="49"/>
      <c r="K329" s="51"/>
      <c r="L329" s="49"/>
      <c r="M329" s="49"/>
      <c r="N329" s="49"/>
      <c r="O329" s="50"/>
      <c r="P329" s="50"/>
      <c r="Q329" s="50"/>
      <c r="R329" s="50"/>
      <c r="S329" s="50"/>
      <c r="T329" s="49"/>
      <c r="U329" s="49"/>
      <c r="V329" s="51"/>
      <c r="W329" s="49"/>
      <c r="X329" s="49"/>
      <c r="Y329" s="51"/>
      <c r="Z329" s="49"/>
      <c r="AA329" s="49"/>
      <c r="AB329" s="49"/>
      <c r="AC329" s="51"/>
      <c r="AD329" s="49"/>
      <c r="AE329" s="49"/>
      <c r="AF329" s="51"/>
      <c r="AG329" s="51"/>
      <c r="AH329" s="49"/>
      <c r="AI329" s="49"/>
      <c r="AJ329" s="50"/>
      <c r="AK329" s="50"/>
      <c r="AL329" s="50"/>
      <c r="AM329" s="50"/>
      <c r="AN329" s="50"/>
      <c r="AO329" s="50"/>
      <c r="AP329" s="50"/>
      <c r="AQ329" s="49"/>
      <c r="AR329" s="27"/>
    </row>
    <row r="330" spans="3:44">
      <c r="C330" s="83">
        <f t="shared" si="5"/>
        <v>0</v>
      </c>
      <c r="D330" s="50"/>
      <c r="E330" s="50"/>
      <c r="F330" s="49"/>
      <c r="G330" s="49"/>
      <c r="H330" s="74"/>
      <c r="I330" s="75"/>
      <c r="J330" s="49"/>
      <c r="K330" s="51"/>
      <c r="L330" s="49"/>
      <c r="M330" s="49"/>
      <c r="N330" s="49"/>
      <c r="O330" s="50"/>
      <c r="P330" s="50"/>
      <c r="Q330" s="50"/>
      <c r="R330" s="50"/>
      <c r="S330" s="50"/>
      <c r="T330" s="49"/>
      <c r="U330" s="49"/>
      <c r="V330" s="51"/>
      <c r="W330" s="49"/>
      <c r="X330" s="49"/>
      <c r="Y330" s="51"/>
      <c r="Z330" s="49"/>
      <c r="AA330" s="49"/>
      <c r="AB330" s="49"/>
      <c r="AC330" s="51"/>
      <c r="AD330" s="49"/>
      <c r="AE330" s="49"/>
      <c r="AF330" s="51"/>
      <c r="AG330" s="51"/>
      <c r="AH330" s="49"/>
      <c r="AI330" s="49"/>
      <c r="AJ330" s="50"/>
      <c r="AK330" s="50"/>
      <c r="AL330" s="50"/>
      <c r="AM330" s="50"/>
      <c r="AN330" s="50"/>
      <c r="AO330" s="50"/>
      <c r="AP330" s="50"/>
      <c r="AQ330" s="49"/>
      <c r="AR330" s="27"/>
    </row>
    <row r="331" spans="3:44">
      <c r="C331" s="83">
        <f t="shared" si="5"/>
        <v>0</v>
      </c>
      <c r="D331" s="50"/>
      <c r="E331" s="50"/>
      <c r="F331" s="49"/>
      <c r="G331" s="49"/>
      <c r="H331" s="74"/>
      <c r="I331" s="75"/>
      <c r="J331" s="49"/>
      <c r="K331" s="51"/>
      <c r="L331" s="49"/>
      <c r="M331" s="49"/>
      <c r="N331" s="49"/>
      <c r="O331" s="50"/>
      <c r="P331" s="50"/>
      <c r="Q331" s="50"/>
      <c r="R331" s="50"/>
      <c r="S331" s="50"/>
      <c r="T331" s="49"/>
      <c r="U331" s="49"/>
      <c r="V331" s="51"/>
      <c r="W331" s="49"/>
      <c r="X331" s="49"/>
      <c r="Y331" s="51"/>
      <c r="Z331" s="49"/>
      <c r="AA331" s="49"/>
      <c r="AB331" s="49"/>
      <c r="AC331" s="51"/>
      <c r="AD331" s="49"/>
      <c r="AE331" s="49"/>
      <c r="AF331" s="51"/>
      <c r="AG331" s="51"/>
      <c r="AH331" s="49"/>
      <c r="AI331" s="49"/>
      <c r="AJ331" s="50"/>
      <c r="AK331" s="50"/>
      <c r="AL331" s="50"/>
      <c r="AM331" s="50"/>
      <c r="AN331" s="50"/>
      <c r="AO331" s="50"/>
      <c r="AP331" s="50"/>
      <c r="AQ331" s="49"/>
      <c r="AR331" s="27"/>
    </row>
    <row r="332" spans="3:44">
      <c r="C332" s="83">
        <f t="shared" si="5"/>
        <v>0</v>
      </c>
      <c r="D332" s="50"/>
      <c r="E332" s="50"/>
      <c r="F332" s="49"/>
      <c r="G332" s="49"/>
      <c r="H332" s="74"/>
      <c r="I332" s="75"/>
      <c r="J332" s="49"/>
      <c r="K332" s="51"/>
      <c r="L332" s="49"/>
      <c r="M332" s="49"/>
      <c r="N332" s="49"/>
      <c r="O332" s="50"/>
      <c r="P332" s="50"/>
      <c r="Q332" s="50"/>
      <c r="R332" s="50"/>
      <c r="S332" s="50"/>
      <c r="T332" s="49"/>
      <c r="U332" s="49"/>
      <c r="V332" s="51"/>
      <c r="W332" s="49"/>
      <c r="X332" s="49"/>
      <c r="Y332" s="51"/>
      <c r="Z332" s="49"/>
      <c r="AA332" s="49"/>
      <c r="AB332" s="49"/>
      <c r="AC332" s="51"/>
      <c r="AD332" s="49"/>
      <c r="AE332" s="49"/>
      <c r="AF332" s="51"/>
      <c r="AG332" s="51"/>
      <c r="AH332" s="49"/>
      <c r="AI332" s="49"/>
      <c r="AJ332" s="50"/>
      <c r="AK332" s="50"/>
      <c r="AL332" s="50"/>
      <c r="AM332" s="50"/>
      <c r="AN332" s="50"/>
      <c r="AO332" s="50"/>
      <c r="AP332" s="50"/>
      <c r="AQ332" s="49"/>
      <c r="AR332" s="27"/>
    </row>
    <row r="333" spans="3:44">
      <c r="C333" s="83">
        <f t="shared" si="5"/>
        <v>0</v>
      </c>
      <c r="D333" s="50"/>
      <c r="E333" s="50"/>
      <c r="F333" s="49"/>
      <c r="G333" s="49"/>
      <c r="H333" s="74"/>
      <c r="I333" s="75"/>
      <c r="J333" s="49"/>
      <c r="K333" s="51"/>
      <c r="L333" s="49"/>
      <c r="M333" s="49"/>
      <c r="N333" s="49"/>
      <c r="O333" s="50"/>
      <c r="P333" s="50"/>
      <c r="Q333" s="50"/>
      <c r="R333" s="50"/>
      <c r="S333" s="50"/>
      <c r="T333" s="49"/>
      <c r="U333" s="49"/>
      <c r="V333" s="51"/>
      <c r="W333" s="49"/>
      <c r="X333" s="49"/>
      <c r="Y333" s="51"/>
      <c r="Z333" s="49"/>
      <c r="AA333" s="49"/>
      <c r="AB333" s="49"/>
      <c r="AC333" s="51"/>
      <c r="AD333" s="49"/>
      <c r="AE333" s="49"/>
      <c r="AF333" s="51"/>
      <c r="AG333" s="51"/>
      <c r="AH333" s="49"/>
      <c r="AI333" s="49"/>
      <c r="AJ333" s="50"/>
      <c r="AK333" s="50"/>
      <c r="AL333" s="50"/>
      <c r="AM333" s="50"/>
      <c r="AN333" s="50"/>
      <c r="AO333" s="50"/>
      <c r="AP333" s="50"/>
      <c r="AQ333" s="49"/>
      <c r="AR333" s="27"/>
    </row>
    <row r="334" spans="3:44">
      <c r="C334" s="83">
        <f t="shared" si="5"/>
        <v>0</v>
      </c>
      <c r="D334" s="50"/>
      <c r="E334" s="50"/>
      <c r="F334" s="49"/>
      <c r="G334" s="49"/>
      <c r="H334" s="74"/>
      <c r="I334" s="75"/>
      <c r="J334" s="49"/>
      <c r="K334" s="51"/>
      <c r="L334" s="49"/>
      <c r="M334" s="49"/>
      <c r="N334" s="49"/>
      <c r="O334" s="50"/>
      <c r="P334" s="50"/>
      <c r="Q334" s="50"/>
      <c r="R334" s="50"/>
      <c r="S334" s="50"/>
      <c r="T334" s="49"/>
      <c r="U334" s="49"/>
      <c r="V334" s="51"/>
      <c r="W334" s="49"/>
      <c r="X334" s="49"/>
      <c r="Y334" s="51"/>
      <c r="Z334" s="49"/>
      <c r="AA334" s="49"/>
      <c r="AB334" s="49"/>
      <c r="AC334" s="51"/>
      <c r="AD334" s="49"/>
      <c r="AE334" s="49"/>
      <c r="AF334" s="51"/>
      <c r="AG334" s="51"/>
      <c r="AH334" s="49"/>
      <c r="AI334" s="49"/>
      <c r="AJ334" s="50"/>
      <c r="AK334" s="50"/>
      <c r="AL334" s="50"/>
      <c r="AM334" s="50"/>
      <c r="AN334" s="50"/>
      <c r="AO334" s="50"/>
      <c r="AP334" s="50"/>
      <c r="AQ334" s="49"/>
      <c r="AR334" s="27"/>
    </row>
    <row r="335" spans="3:44">
      <c r="C335" s="83">
        <f t="shared" si="5"/>
        <v>0</v>
      </c>
      <c r="D335" s="50"/>
      <c r="E335" s="50"/>
      <c r="F335" s="49"/>
      <c r="G335" s="49"/>
      <c r="H335" s="74"/>
      <c r="I335" s="75"/>
      <c r="J335" s="49"/>
      <c r="K335" s="51"/>
      <c r="L335" s="49"/>
      <c r="M335" s="49"/>
      <c r="N335" s="49"/>
      <c r="O335" s="50"/>
      <c r="P335" s="50"/>
      <c r="Q335" s="50"/>
      <c r="R335" s="50"/>
      <c r="S335" s="50"/>
      <c r="T335" s="49"/>
      <c r="U335" s="49"/>
      <c r="V335" s="51"/>
      <c r="W335" s="49"/>
      <c r="X335" s="49"/>
      <c r="Y335" s="51"/>
      <c r="Z335" s="49"/>
      <c r="AA335" s="49"/>
      <c r="AB335" s="49"/>
      <c r="AC335" s="51"/>
      <c r="AD335" s="49"/>
      <c r="AE335" s="49"/>
      <c r="AF335" s="51"/>
      <c r="AG335" s="51"/>
      <c r="AH335" s="49"/>
      <c r="AI335" s="49"/>
      <c r="AJ335" s="50"/>
      <c r="AK335" s="50"/>
      <c r="AL335" s="50"/>
      <c r="AM335" s="50"/>
      <c r="AN335" s="50"/>
      <c r="AO335" s="50"/>
      <c r="AP335" s="50"/>
      <c r="AQ335" s="49"/>
      <c r="AR335" s="27"/>
    </row>
    <row r="336" spans="3:44">
      <c r="C336" s="83">
        <f t="shared" si="5"/>
        <v>0</v>
      </c>
      <c r="D336" s="50"/>
      <c r="E336" s="50"/>
      <c r="F336" s="49"/>
      <c r="G336" s="49"/>
      <c r="H336" s="74"/>
      <c r="I336" s="75"/>
      <c r="J336" s="49"/>
      <c r="K336" s="51"/>
      <c r="L336" s="49"/>
      <c r="M336" s="49"/>
      <c r="N336" s="49"/>
      <c r="O336" s="50"/>
      <c r="P336" s="50"/>
      <c r="Q336" s="50"/>
      <c r="R336" s="50"/>
      <c r="S336" s="50"/>
      <c r="T336" s="49"/>
      <c r="U336" s="49"/>
      <c r="V336" s="51"/>
      <c r="W336" s="49"/>
      <c r="X336" s="49"/>
      <c r="Y336" s="51"/>
      <c r="Z336" s="49"/>
      <c r="AA336" s="49"/>
      <c r="AB336" s="49"/>
      <c r="AC336" s="51"/>
      <c r="AD336" s="49"/>
      <c r="AE336" s="49"/>
      <c r="AF336" s="51"/>
      <c r="AG336" s="51"/>
      <c r="AH336" s="49"/>
      <c r="AI336" s="49"/>
      <c r="AJ336" s="50"/>
      <c r="AK336" s="50"/>
      <c r="AL336" s="50"/>
      <c r="AM336" s="50"/>
      <c r="AN336" s="50"/>
      <c r="AO336" s="50"/>
      <c r="AP336" s="50"/>
      <c r="AQ336" s="49"/>
      <c r="AR336" s="27"/>
    </row>
    <row r="337" spans="3:44">
      <c r="C337" s="83">
        <f t="shared" si="5"/>
        <v>0</v>
      </c>
      <c r="D337" s="50"/>
      <c r="E337" s="50"/>
      <c r="F337" s="49"/>
      <c r="G337" s="49"/>
      <c r="H337" s="74"/>
      <c r="I337" s="75"/>
      <c r="J337" s="49"/>
      <c r="K337" s="51"/>
      <c r="L337" s="49"/>
      <c r="M337" s="49"/>
      <c r="N337" s="49"/>
      <c r="O337" s="50"/>
      <c r="P337" s="50"/>
      <c r="Q337" s="50"/>
      <c r="R337" s="50"/>
      <c r="S337" s="50"/>
      <c r="T337" s="49"/>
      <c r="U337" s="49"/>
      <c r="V337" s="51"/>
      <c r="W337" s="49"/>
      <c r="X337" s="49"/>
      <c r="Y337" s="51"/>
      <c r="Z337" s="49"/>
      <c r="AA337" s="49"/>
      <c r="AB337" s="49"/>
      <c r="AC337" s="51"/>
      <c r="AD337" s="49"/>
      <c r="AE337" s="49"/>
      <c r="AF337" s="51"/>
      <c r="AG337" s="51"/>
      <c r="AH337" s="49"/>
      <c r="AI337" s="49"/>
      <c r="AJ337" s="50"/>
      <c r="AK337" s="50"/>
      <c r="AL337" s="50"/>
      <c r="AM337" s="50"/>
      <c r="AN337" s="50"/>
      <c r="AO337" s="50"/>
      <c r="AP337" s="50"/>
      <c r="AQ337" s="49"/>
      <c r="AR337" s="27"/>
    </row>
    <row r="338" spans="3:44">
      <c r="C338" s="83">
        <f t="shared" si="5"/>
        <v>0</v>
      </c>
      <c r="D338" s="50"/>
      <c r="E338" s="50"/>
      <c r="F338" s="49"/>
      <c r="G338" s="49"/>
      <c r="H338" s="74"/>
      <c r="I338" s="75"/>
      <c r="J338" s="49"/>
      <c r="K338" s="51"/>
      <c r="L338" s="49"/>
      <c r="M338" s="49"/>
      <c r="N338" s="49"/>
      <c r="O338" s="50"/>
      <c r="P338" s="50"/>
      <c r="Q338" s="50"/>
      <c r="R338" s="50"/>
      <c r="S338" s="50"/>
      <c r="T338" s="49"/>
      <c r="U338" s="49"/>
      <c r="V338" s="51"/>
      <c r="W338" s="49"/>
      <c r="X338" s="49"/>
      <c r="Y338" s="51"/>
      <c r="Z338" s="49"/>
      <c r="AA338" s="49"/>
      <c r="AB338" s="49"/>
      <c r="AC338" s="51"/>
      <c r="AD338" s="49"/>
      <c r="AE338" s="49"/>
      <c r="AF338" s="51"/>
      <c r="AG338" s="51"/>
      <c r="AH338" s="49"/>
      <c r="AI338" s="49"/>
      <c r="AJ338" s="50"/>
      <c r="AK338" s="50"/>
      <c r="AL338" s="50"/>
      <c r="AM338" s="50"/>
      <c r="AN338" s="50"/>
      <c r="AO338" s="50"/>
      <c r="AP338" s="50"/>
      <c r="AQ338" s="49"/>
      <c r="AR338" s="27"/>
    </row>
    <row r="339" spans="3:44">
      <c r="C339" s="83">
        <f t="shared" si="5"/>
        <v>0</v>
      </c>
      <c r="D339" s="50"/>
      <c r="E339" s="50"/>
      <c r="F339" s="49"/>
      <c r="G339" s="49"/>
      <c r="H339" s="74"/>
      <c r="I339" s="75"/>
      <c r="J339" s="49"/>
      <c r="K339" s="51"/>
      <c r="L339" s="49"/>
      <c r="M339" s="49"/>
      <c r="N339" s="49"/>
      <c r="O339" s="50"/>
      <c r="P339" s="50"/>
      <c r="Q339" s="50"/>
      <c r="R339" s="50"/>
      <c r="S339" s="50"/>
      <c r="T339" s="49"/>
      <c r="U339" s="49"/>
      <c r="V339" s="51"/>
      <c r="W339" s="49"/>
      <c r="X339" s="49"/>
      <c r="Y339" s="51"/>
      <c r="Z339" s="49"/>
      <c r="AA339" s="49"/>
      <c r="AB339" s="49"/>
      <c r="AC339" s="51"/>
      <c r="AD339" s="49"/>
      <c r="AE339" s="49"/>
      <c r="AF339" s="51"/>
      <c r="AG339" s="51"/>
      <c r="AH339" s="49"/>
      <c r="AI339" s="49"/>
      <c r="AJ339" s="50"/>
      <c r="AK339" s="50"/>
      <c r="AL339" s="50"/>
      <c r="AM339" s="50"/>
      <c r="AN339" s="50"/>
      <c r="AO339" s="50"/>
      <c r="AP339" s="50"/>
      <c r="AQ339" s="49"/>
      <c r="AR339" s="27"/>
    </row>
    <row r="340" spans="3:44">
      <c r="C340" s="83">
        <f t="shared" si="5"/>
        <v>0</v>
      </c>
      <c r="D340" s="50"/>
      <c r="E340" s="50"/>
      <c r="F340" s="49"/>
      <c r="G340" s="49"/>
      <c r="H340" s="74"/>
      <c r="I340" s="75"/>
      <c r="J340" s="49"/>
      <c r="K340" s="51"/>
      <c r="L340" s="49"/>
      <c r="M340" s="49"/>
      <c r="N340" s="49"/>
      <c r="O340" s="50"/>
      <c r="P340" s="50"/>
      <c r="Q340" s="50"/>
      <c r="R340" s="50"/>
      <c r="S340" s="50"/>
      <c r="T340" s="49"/>
      <c r="U340" s="49"/>
      <c r="V340" s="51"/>
      <c r="W340" s="49"/>
      <c r="X340" s="49"/>
      <c r="Y340" s="51"/>
      <c r="Z340" s="49"/>
      <c r="AA340" s="49"/>
      <c r="AB340" s="49"/>
      <c r="AC340" s="51"/>
      <c r="AD340" s="49"/>
      <c r="AE340" s="49"/>
      <c r="AF340" s="51"/>
      <c r="AG340" s="51"/>
      <c r="AH340" s="49"/>
      <c r="AI340" s="49"/>
      <c r="AJ340" s="50"/>
      <c r="AK340" s="50"/>
      <c r="AL340" s="50"/>
      <c r="AM340" s="50"/>
      <c r="AN340" s="50"/>
      <c r="AO340" s="50"/>
      <c r="AP340" s="50"/>
      <c r="AQ340" s="49"/>
      <c r="AR340" s="27"/>
    </row>
    <row r="341" spans="3:44">
      <c r="C341" s="83">
        <f t="shared" si="5"/>
        <v>0</v>
      </c>
      <c r="D341" s="50"/>
      <c r="E341" s="50"/>
      <c r="F341" s="49"/>
      <c r="G341" s="49"/>
      <c r="H341" s="74"/>
      <c r="I341" s="75"/>
      <c r="J341" s="49"/>
      <c r="K341" s="51"/>
      <c r="L341" s="49"/>
      <c r="M341" s="49"/>
      <c r="N341" s="49"/>
      <c r="O341" s="50"/>
      <c r="P341" s="50"/>
      <c r="Q341" s="50"/>
      <c r="R341" s="50"/>
      <c r="S341" s="50"/>
      <c r="T341" s="49"/>
      <c r="U341" s="49"/>
      <c r="V341" s="51"/>
      <c r="W341" s="49"/>
      <c r="X341" s="49"/>
      <c r="Y341" s="51"/>
      <c r="Z341" s="49"/>
      <c r="AA341" s="49"/>
      <c r="AB341" s="49"/>
      <c r="AC341" s="51"/>
      <c r="AD341" s="49"/>
      <c r="AE341" s="49"/>
      <c r="AF341" s="51"/>
      <c r="AG341" s="51"/>
      <c r="AH341" s="49"/>
      <c r="AI341" s="49"/>
      <c r="AJ341" s="50"/>
      <c r="AK341" s="50"/>
      <c r="AL341" s="50"/>
      <c r="AM341" s="50"/>
      <c r="AN341" s="50"/>
      <c r="AO341" s="50"/>
      <c r="AP341" s="50"/>
      <c r="AQ341" s="49"/>
      <c r="AR341" s="27"/>
    </row>
    <row r="342" spans="3:44">
      <c r="C342" s="83">
        <f t="shared" si="5"/>
        <v>0</v>
      </c>
      <c r="D342" s="50"/>
      <c r="E342" s="50"/>
      <c r="F342" s="49"/>
      <c r="G342" s="49"/>
      <c r="H342" s="74"/>
      <c r="I342" s="75"/>
      <c r="J342" s="49"/>
      <c r="K342" s="51"/>
      <c r="L342" s="49"/>
      <c r="M342" s="49"/>
      <c r="N342" s="49"/>
      <c r="O342" s="50"/>
      <c r="P342" s="50"/>
      <c r="Q342" s="50"/>
      <c r="R342" s="50"/>
      <c r="S342" s="50"/>
      <c r="T342" s="49"/>
      <c r="U342" s="49"/>
      <c r="V342" s="51"/>
      <c r="W342" s="49"/>
      <c r="X342" s="49"/>
      <c r="Y342" s="51"/>
      <c r="Z342" s="49"/>
      <c r="AA342" s="49"/>
      <c r="AB342" s="49"/>
      <c r="AC342" s="51"/>
      <c r="AD342" s="49"/>
      <c r="AE342" s="49"/>
      <c r="AF342" s="51"/>
      <c r="AG342" s="51"/>
      <c r="AH342" s="49"/>
      <c r="AI342" s="49"/>
      <c r="AJ342" s="50"/>
      <c r="AK342" s="50"/>
      <c r="AL342" s="50"/>
      <c r="AM342" s="50"/>
      <c r="AN342" s="50"/>
      <c r="AO342" s="50"/>
      <c r="AP342" s="50"/>
      <c r="AQ342" s="49"/>
      <c r="AR342" s="27"/>
    </row>
    <row r="343" spans="3:44">
      <c r="C343" s="83">
        <f t="shared" si="5"/>
        <v>0</v>
      </c>
      <c r="D343" s="50"/>
      <c r="E343" s="50"/>
      <c r="F343" s="49"/>
      <c r="G343" s="49"/>
      <c r="H343" s="74"/>
      <c r="I343" s="75"/>
      <c r="J343" s="49"/>
      <c r="K343" s="51"/>
      <c r="L343" s="49"/>
      <c r="M343" s="49"/>
      <c r="N343" s="49"/>
      <c r="O343" s="50"/>
      <c r="P343" s="50"/>
      <c r="Q343" s="50"/>
      <c r="R343" s="50"/>
      <c r="S343" s="50"/>
      <c r="T343" s="49"/>
      <c r="U343" s="49"/>
      <c r="V343" s="51"/>
      <c r="W343" s="49"/>
      <c r="X343" s="49"/>
      <c r="Y343" s="51"/>
      <c r="Z343" s="49"/>
      <c r="AA343" s="49"/>
      <c r="AB343" s="49"/>
      <c r="AC343" s="51"/>
      <c r="AD343" s="49"/>
      <c r="AE343" s="49"/>
      <c r="AF343" s="51"/>
      <c r="AG343" s="51"/>
      <c r="AH343" s="49"/>
      <c r="AI343" s="49"/>
      <c r="AJ343" s="50"/>
      <c r="AK343" s="50"/>
      <c r="AL343" s="50"/>
      <c r="AM343" s="50"/>
      <c r="AN343" s="50"/>
      <c r="AO343" s="50"/>
      <c r="AP343" s="50"/>
      <c r="AQ343" s="49"/>
      <c r="AR343" s="27"/>
    </row>
    <row r="344" spans="3:44">
      <c r="C344" s="83">
        <f t="shared" si="5"/>
        <v>0</v>
      </c>
      <c r="D344" s="50"/>
      <c r="E344" s="50"/>
      <c r="F344" s="49"/>
      <c r="G344" s="49"/>
      <c r="H344" s="74"/>
      <c r="I344" s="75"/>
      <c r="J344" s="49"/>
      <c r="K344" s="51"/>
      <c r="L344" s="49"/>
      <c r="M344" s="49"/>
      <c r="N344" s="49"/>
      <c r="O344" s="50"/>
      <c r="P344" s="50"/>
      <c r="Q344" s="50"/>
      <c r="R344" s="50"/>
      <c r="S344" s="50"/>
      <c r="T344" s="49"/>
      <c r="U344" s="49"/>
      <c r="V344" s="51"/>
      <c r="W344" s="49"/>
      <c r="X344" s="49"/>
      <c r="Y344" s="51"/>
      <c r="Z344" s="49"/>
      <c r="AA344" s="49"/>
      <c r="AB344" s="49"/>
      <c r="AC344" s="51"/>
      <c r="AD344" s="49"/>
      <c r="AE344" s="49"/>
      <c r="AF344" s="51"/>
      <c r="AG344" s="51"/>
      <c r="AH344" s="49"/>
      <c r="AI344" s="49"/>
      <c r="AJ344" s="50"/>
      <c r="AK344" s="50"/>
      <c r="AL344" s="50"/>
      <c r="AM344" s="50"/>
      <c r="AN344" s="50"/>
      <c r="AO344" s="50"/>
      <c r="AP344" s="50"/>
      <c r="AQ344" s="49"/>
      <c r="AR344" s="27"/>
    </row>
    <row r="345" spans="3:44">
      <c r="C345" s="83">
        <f t="shared" si="5"/>
        <v>0</v>
      </c>
      <c r="D345" s="50"/>
      <c r="E345" s="50"/>
      <c r="F345" s="49"/>
      <c r="G345" s="49"/>
      <c r="H345" s="74"/>
      <c r="I345" s="75"/>
      <c r="J345" s="49"/>
      <c r="K345" s="51"/>
      <c r="L345" s="49"/>
      <c r="M345" s="49"/>
      <c r="N345" s="49"/>
      <c r="O345" s="50"/>
      <c r="P345" s="50"/>
      <c r="Q345" s="50"/>
      <c r="R345" s="50"/>
      <c r="S345" s="50"/>
      <c r="T345" s="49"/>
      <c r="U345" s="49"/>
      <c r="V345" s="51"/>
      <c r="W345" s="49"/>
      <c r="X345" s="49"/>
      <c r="Y345" s="51"/>
      <c r="Z345" s="49"/>
      <c r="AA345" s="49"/>
      <c r="AB345" s="49"/>
      <c r="AC345" s="51"/>
      <c r="AD345" s="49"/>
      <c r="AE345" s="49"/>
      <c r="AF345" s="51"/>
      <c r="AG345" s="51"/>
      <c r="AH345" s="49"/>
      <c r="AI345" s="49"/>
      <c r="AJ345" s="50"/>
      <c r="AK345" s="50"/>
      <c r="AL345" s="50"/>
      <c r="AM345" s="50"/>
      <c r="AN345" s="50"/>
      <c r="AO345" s="50"/>
      <c r="AP345" s="50"/>
      <c r="AQ345" s="49"/>
      <c r="AR345" s="27"/>
    </row>
    <row r="346" spans="3:44">
      <c r="C346" s="83">
        <f t="shared" si="5"/>
        <v>0</v>
      </c>
      <c r="D346" s="50"/>
      <c r="E346" s="50"/>
      <c r="F346" s="49"/>
      <c r="G346" s="49"/>
      <c r="H346" s="74"/>
      <c r="I346" s="75"/>
      <c r="J346" s="49"/>
      <c r="K346" s="51"/>
      <c r="L346" s="49"/>
      <c r="M346" s="49"/>
      <c r="N346" s="49"/>
      <c r="O346" s="50"/>
      <c r="P346" s="50"/>
      <c r="Q346" s="50"/>
      <c r="R346" s="50"/>
      <c r="S346" s="50"/>
      <c r="T346" s="49"/>
      <c r="U346" s="49"/>
      <c r="V346" s="51"/>
      <c r="W346" s="49"/>
      <c r="X346" s="49"/>
      <c r="Y346" s="51"/>
      <c r="Z346" s="49"/>
      <c r="AA346" s="49"/>
      <c r="AB346" s="49"/>
      <c r="AC346" s="51"/>
      <c r="AD346" s="49"/>
      <c r="AE346" s="49"/>
      <c r="AF346" s="51"/>
      <c r="AG346" s="51"/>
      <c r="AH346" s="49"/>
      <c r="AI346" s="49"/>
      <c r="AJ346" s="50"/>
      <c r="AK346" s="50"/>
      <c r="AL346" s="50"/>
      <c r="AM346" s="50"/>
      <c r="AN346" s="50"/>
      <c r="AO346" s="50"/>
      <c r="AP346" s="50"/>
      <c r="AQ346" s="49"/>
      <c r="AR346" s="27"/>
    </row>
    <row r="347" spans="3:44">
      <c r="C347" s="83">
        <f t="shared" ref="C347:C410" si="6">SUM(D347:AR347)</f>
        <v>0</v>
      </c>
      <c r="D347" s="50"/>
      <c r="E347" s="50"/>
      <c r="F347" s="49"/>
      <c r="G347" s="49"/>
      <c r="H347" s="74"/>
      <c r="I347" s="75"/>
      <c r="J347" s="49"/>
      <c r="K347" s="51"/>
      <c r="L347" s="49"/>
      <c r="M347" s="49"/>
      <c r="N347" s="49"/>
      <c r="O347" s="50"/>
      <c r="P347" s="50"/>
      <c r="Q347" s="50"/>
      <c r="R347" s="50"/>
      <c r="S347" s="50"/>
      <c r="T347" s="49"/>
      <c r="U347" s="49"/>
      <c r="V347" s="51"/>
      <c r="W347" s="49"/>
      <c r="X347" s="49"/>
      <c r="Y347" s="51"/>
      <c r="Z347" s="49"/>
      <c r="AA347" s="49"/>
      <c r="AB347" s="49"/>
      <c r="AC347" s="51"/>
      <c r="AD347" s="49"/>
      <c r="AE347" s="49"/>
      <c r="AF347" s="51"/>
      <c r="AG347" s="51"/>
      <c r="AH347" s="49"/>
      <c r="AI347" s="49"/>
      <c r="AJ347" s="50"/>
      <c r="AK347" s="50"/>
      <c r="AL347" s="50"/>
      <c r="AM347" s="50"/>
      <c r="AN347" s="50"/>
      <c r="AO347" s="50"/>
      <c r="AP347" s="50"/>
      <c r="AQ347" s="49"/>
      <c r="AR347" s="27"/>
    </row>
    <row r="348" spans="3:44">
      <c r="C348" s="83">
        <f t="shared" si="6"/>
        <v>0</v>
      </c>
      <c r="D348" s="50"/>
      <c r="E348" s="50"/>
      <c r="F348" s="49"/>
      <c r="G348" s="49"/>
      <c r="H348" s="74"/>
      <c r="I348" s="75"/>
      <c r="J348" s="49"/>
      <c r="K348" s="51"/>
      <c r="L348" s="49"/>
      <c r="M348" s="49"/>
      <c r="N348" s="49"/>
      <c r="O348" s="50"/>
      <c r="P348" s="50"/>
      <c r="Q348" s="50"/>
      <c r="R348" s="50"/>
      <c r="S348" s="50"/>
      <c r="T348" s="49"/>
      <c r="U348" s="49"/>
      <c r="V348" s="51"/>
      <c r="W348" s="49"/>
      <c r="X348" s="49"/>
      <c r="Y348" s="51"/>
      <c r="Z348" s="49"/>
      <c r="AA348" s="49"/>
      <c r="AB348" s="49"/>
      <c r="AC348" s="51"/>
      <c r="AD348" s="49"/>
      <c r="AE348" s="49"/>
      <c r="AF348" s="51"/>
      <c r="AG348" s="51"/>
      <c r="AH348" s="49"/>
      <c r="AI348" s="49"/>
      <c r="AJ348" s="50"/>
      <c r="AK348" s="50"/>
      <c r="AL348" s="50"/>
      <c r="AM348" s="50"/>
      <c r="AN348" s="50"/>
      <c r="AO348" s="50"/>
      <c r="AP348" s="50"/>
      <c r="AQ348" s="49"/>
      <c r="AR348" s="27"/>
    </row>
    <row r="349" spans="3:44">
      <c r="C349" s="83">
        <f t="shared" si="6"/>
        <v>0</v>
      </c>
      <c r="D349" s="50"/>
      <c r="E349" s="50"/>
      <c r="F349" s="49"/>
      <c r="G349" s="49"/>
      <c r="H349" s="74"/>
      <c r="I349" s="75"/>
      <c r="J349" s="49"/>
      <c r="K349" s="51"/>
      <c r="L349" s="49"/>
      <c r="M349" s="49"/>
      <c r="N349" s="49"/>
      <c r="O349" s="50"/>
      <c r="P349" s="50"/>
      <c r="Q349" s="50"/>
      <c r="R349" s="50"/>
      <c r="S349" s="50"/>
      <c r="T349" s="49"/>
      <c r="U349" s="49"/>
      <c r="V349" s="51"/>
      <c r="W349" s="49"/>
      <c r="X349" s="49"/>
      <c r="Y349" s="51"/>
      <c r="Z349" s="49"/>
      <c r="AA349" s="49"/>
      <c r="AB349" s="49"/>
      <c r="AC349" s="51"/>
      <c r="AD349" s="49"/>
      <c r="AE349" s="49"/>
      <c r="AF349" s="51"/>
      <c r="AG349" s="51"/>
      <c r="AH349" s="49"/>
      <c r="AI349" s="49"/>
      <c r="AJ349" s="50"/>
      <c r="AK349" s="50"/>
      <c r="AL349" s="50"/>
      <c r="AM349" s="50"/>
      <c r="AN349" s="50"/>
      <c r="AO349" s="50"/>
      <c r="AP349" s="50"/>
      <c r="AQ349" s="49"/>
      <c r="AR349" s="27"/>
    </row>
    <row r="350" spans="3:44">
      <c r="C350" s="83">
        <f t="shared" si="6"/>
        <v>0</v>
      </c>
      <c r="D350" s="50"/>
      <c r="E350" s="50"/>
      <c r="F350" s="49"/>
      <c r="G350" s="49"/>
      <c r="H350" s="74"/>
      <c r="I350" s="75"/>
      <c r="J350" s="49"/>
      <c r="K350" s="51"/>
      <c r="L350" s="49"/>
      <c r="M350" s="49"/>
      <c r="N350" s="49"/>
      <c r="O350" s="50"/>
      <c r="P350" s="50"/>
      <c r="Q350" s="50"/>
      <c r="R350" s="50"/>
      <c r="S350" s="50"/>
      <c r="T350" s="49"/>
      <c r="U350" s="49"/>
      <c r="V350" s="51"/>
      <c r="W350" s="49"/>
      <c r="X350" s="49"/>
      <c r="Y350" s="51"/>
      <c r="Z350" s="49"/>
      <c r="AA350" s="49"/>
      <c r="AB350" s="49"/>
      <c r="AC350" s="51"/>
      <c r="AD350" s="49"/>
      <c r="AE350" s="49"/>
      <c r="AF350" s="51"/>
      <c r="AG350" s="51"/>
      <c r="AH350" s="49"/>
      <c r="AI350" s="49"/>
      <c r="AJ350" s="50"/>
      <c r="AK350" s="50"/>
      <c r="AL350" s="50"/>
      <c r="AM350" s="50"/>
      <c r="AN350" s="50"/>
      <c r="AO350" s="50"/>
      <c r="AP350" s="50"/>
      <c r="AQ350" s="49"/>
      <c r="AR350" s="27"/>
    </row>
    <row r="351" spans="3:44">
      <c r="C351" s="83">
        <f t="shared" si="6"/>
        <v>0</v>
      </c>
      <c r="D351" s="50"/>
      <c r="E351" s="50"/>
      <c r="F351" s="49"/>
      <c r="G351" s="49"/>
      <c r="H351" s="74"/>
      <c r="I351" s="75"/>
      <c r="J351" s="49"/>
      <c r="K351" s="51"/>
      <c r="L351" s="49"/>
      <c r="M351" s="49"/>
      <c r="N351" s="49"/>
      <c r="O351" s="50"/>
      <c r="P351" s="50"/>
      <c r="Q351" s="50"/>
      <c r="R351" s="50"/>
      <c r="S351" s="50"/>
      <c r="T351" s="49"/>
      <c r="U351" s="49"/>
      <c r="V351" s="51"/>
      <c r="W351" s="49"/>
      <c r="X351" s="49"/>
      <c r="Y351" s="51"/>
      <c r="Z351" s="49"/>
      <c r="AA351" s="49"/>
      <c r="AB351" s="49"/>
      <c r="AC351" s="51"/>
      <c r="AD351" s="49"/>
      <c r="AE351" s="49"/>
      <c r="AF351" s="51"/>
      <c r="AG351" s="51"/>
      <c r="AH351" s="49"/>
      <c r="AI351" s="49"/>
      <c r="AJ351" s="50"/>
      <c r="AK351" s="50"/>
      <c r="AL351" s="50"/>
      <c r="AM351" s="50"/>
      <c r="AN351" s="50"/>
      <c r="AO351" s="50"/>
      <c r="AP351" s="50"/>
      <c r="AQ351" s="49"/>
      <c r="AR351" s="27"/>
    </row>
    <row r="352" spans="3:44">
      <c r="C352" s="83">
        <f t="shared" si="6"/>
        <v>0</v>
      </c>
      <c r="D352" s="50"/>
      <c r="E352" s="50"/>
      <c r="F352" s="49"/>
      <c r="G352" s="49"/>
      <c r="H352" s="74"/>
      <c r="I352" s="75"/>
      <c r="J352" s="49"/>
      <c r="K352" s="51"/>
      <c r="L352" s="49"/>
      <c r="M352" s="49"/>
      <c r="N352" s="49"/>
      <c r="O352" s="50"/>
      <c r="P352" s="50"/>
      <c r="Q352" s="50"/>
      <c r="R352" s="50"/>
      <c r="S352" s="50"/>
      <c r="T352" s="49"/>
      <c r="U352" s="49"/>
      <c r="V352" s="51"/>
      <c r="W352" s="49"/>
      <c r="X352" s="49"/>
      <c r="Y352" s="51"/>
      <c r="Z352" s="49"/>
      <c r="AA352" s="49"/>
      <c r="AB352" s="49"/>
      <c r="AC352" s="51"/>
      <c r="AD352" s="49"/>
      <c r="AE352" s="49"/>
      <c r="AF352" s="51"/>
      <c r="AG352" s="51"/>
      <c r="AH352" s="49"/>
      <c r="AI352" s="49"/>
      <c r="AJ352" s="50"/>
      <c r="AK352" s="50"/>
      <c r="AL352" s="50"/>
      <c r="AM352" s="50"/>
      <c r="AN352" s="50"/>
      <c r="AO352" s="50"/>
      <c r="AP352" s="50"/>
      <c r="AQ352" s="49"/>
      <c r="AR352" s="27"/>
    </row>
    <row r="353" spans="3:44">
      <c r="C353" s="83">
        <f t="shared" si="6"/>
        <v>0</v>
      </c>
      <c r="D353" s="50"/>
      <c r="E353" s="50"/>
      <c r="F353" s="49"/>
      <c r="G353" s="49"/>
      <c r="H353" s="74"/>
      <c r="I353" s="75"/>
      <c r="J353" s="49"/>
      <c r="K353" s="51"/>
      <c r="L353" s="49"/>
      <c r="M353" s="49"/>
      <c r="N353" s="49"/>
      <c r="O353" s="50"/>
      <c r="P353" s="50"/>
      <c r="Q353" s="50"/>
      <c r="R353" s="50"/>
      <c r="S353" s="50"/>
      <c r="T353" s="49"/>
      <c r="U353" s="49"/>
      <c r="V353" s="51"/>
      <c r="W353" s="49"/>
      <c r="X353" s="49"/>
      <c r="Y353" s="51"/>
      <c r="Z353" s="49"/>
      <c r="AA353" s="49"/>
      <c r="AB353" s="49"/>
      <c r="AC353" s="51"/>
      <c r="AD353" s="49"/>
      <c r="AE353" s="49"/>
      <c r="AF353" s="51"/>
      <c r="AG353" s="51"/>
      <c r="AH353" s="49"/>
      <c r="AI353" s="49"/>
      <c r="AJ353" s="50"/>
      <c r="AK353" s="50"/>
      <c r="AL353" s="50"/>
      <c r="AM353" s="50"/>
      <c r="AN353" s="50"/>
      <c r="AO353" s="50"/>
      <c r="AP353" s="50"/>
      <c r="AQ353" s="49"/>
      <c r="AR353" s="27"/>
    </row>
    <row r="354" spans="3:44">
      <c r="C354" s="83">
        <f t="shared" si="6"/>
        <v>0</v>
      </c>
      <c r="D354" s="50"/>
      <c r="E354" s="50"/>
      <c r="F354" s="49"/>
      <c r="G354" s="49"/>
      <c r="H354" s="74"/>
      <c r="I354" s="75"/>
      <c r="J354" s="49"/>
      <c r="K354" s="51"/>
      <c r="L354" s="49"/>
      <c r="M354" s="49"/>
      <c r="N354" s="49"/>
      <c r="O354" s="50"/>
      <c r="P354" s="50"/>
      <c r="Q354" s="50"/>
      <c r="R354" s="50"/>
      <c r="S354" s="50"/>
      <c r="T354" s="49"/>
      <c r="U354" s="49"/>
      <c r="V354" s="51"/>
      <c r="W354" s="49"/>
      <c r="X354" s="49"/>
      <c r="Y354" s="51"/>
      <c r="Z354" s="49"/>
      <c r="AA354" s="49"/>
      <c r="AB354" s="49"/>
      <c r="AC354" s="51"/>
      <c r="AD354" s="49"/>
      <c r="AE354" s="49"/>
      <c r="AF354" s="51"/>
      <c r="AG354" s="51"/>
      <c r="AH354" s="49"/>
      <c r="AI354" s="49"/>
      <c r="AJ354" s="50"/>
      <c r="AK354" s="50"/>
      <c r="AL354" s="50"/>
      <c r="AM354" s="50"/>
      <c r="AN354" s="50"/>
      <c r="AO354" s="50"/>
      <c r="AP354" s="50"/>
      <c r="AQ354" s="49"/>
      <c r="AR354" s="27"/>
    </row>
    <row r="355" spans="3:44">
      <c r="C355" s="83">
        <f t="shared" si="6"/>
        <v>0</v>
      </c>
      <c r="D355" s="50"/>
      <c r="E355" s="50"/>
      <c r="F355" s="49"/>
      <c r="G355" s="49"/>
      <c r="H355" s="74"/>
      <c r="I355" s="75"/>
      <c r="J355" s="49"/>
      <c r="K355" s="51"/>
      <c r="L355" s="49"/>
      <c r="M355" s="49"/>
      <c r="N355" s="49"/>
      <c r="O355" s="50"/>
      <c r="P355" s="50"/>
      <c r="Q355" s="50"/>
      <c r="R355" s="50"/>
      <c r="S355" s="50"/>
      <c r="T355" s="49"/>
      <c r="U355" s="49"/>
      <c r="V355" s="51"/>
      <c r="W355" s="49"/>
      <c r="X355" s="49"/>
      <c r="Y355" s="51"/>
      <c r="Z355" s="49"/>
      <c r="AA355" s="49"/>
      <c r="AB355" s="49"/>
      <c r="AC355" s="51"/>
      <c r="AD355" s="49"/>
      <c r="AE355" s="49"/>
      <c r="AF355" s="51"/>
      <c r="AG355" s="51"/>
      <c r="AH355" s="49"/>
      <c r="AI355" s="49"/>
      <c r="AJ355" s="50"/>
      <c r="AK355" s="50"/>
      <c r="AL355" s="50"/>
      <c r="AM355" s="50"/>
      <c r="AN355" s="50"/>
      <c r="AO355" s="50"/>
      <c r="AP355" s="50"/>
      <c r="AQ355" s="49"/>
      <c r="AR355" s="27"/>
    </row>
    <row r="356" spans="3:44">
      <c r="C356" s="83">
        <f t="shared" si="6"/>
        <v>0</v>
      </c>
      <c r="D356" s="50"/>
      <c r="E356" s="50"/>
      <c r="F356" s="49"/>
      <c r="G356" s="49"/>
      <c r="H356" s="74"/>
      <c r="I356" s="75"/>
      <c r="J356" s="49"/>
      <c r="K356" s="51"/>
      <c r="L356" s="49"/>
      <c r="M356" s="49"/>
      <c r="N356" s="49"/>
      <c r="O356" s="50"/>
      <c r="P356" s="50"/>
      <c r="Q356" s="50"/>
      <c r="R356" s="50"/>
      <c r="S356" s="50"/>
      <c r="T356" s="49"/>
      <c r="U356" s="49"/>
      <c r="V356" s="51"/>
      <c r="W356" s="49"/>
      <c r="X356" s="49"/>
      <c r="Y356" s="51"/>
      <c r="Z356" s="49"/>
      <c r="AA356" s="49"/>
      <c r="AB356" s="49"/>
      <c r="AC356" s="51"/>
      <c r="AD356" s="49"/>
      <c r="AE356" s="49"/>
      <c r="AF356" s="51"/>
      <c r="AG356" s="51"/>
      <c r="AH356" s="49"/>
      <c r="AI356" s="49"/>
      <c r="AJ356" s="50"/>
      <c r="AK356" s="50"/>
      <c r="AL356" s="50"/>
      <c r="AM356" s="50"/>
      <c r="AN356" s="50"/>
      <c r="AO356" s="50"/>
      <c r="AP356" s="50"/>
      <c r="AQ356" s="49"/>
      <c r="AR356" s="27"/>
    </row>
    <row r="357" spans="3:44">
      <c r="C357" s="83">
        <f t="shared" si="6"/>
        <v>0</v>
      </c>
      <c r="D357" s="50"/>
      <c r="E357" s="50"/>
      <c r="F357" s="49"/>
      <c r="G357" s="49"/>
      <c r="H357" s="74"/>
      <c r="I357" s="75"/>
      <c r="J357" s="49"/>
      <c r="K357" s="51"/>
      <c r="L357" s="49"/>
      <c r="M357" s="49"/>
      <c r="N357" s="49"/>
      <c r="O357" s="50"/>
      <c r="P357" s="50"/>
      <c r="Q357" s="50"/>
      <c r="R357" s="50"/>
      <c r="S357" s="50"/>
      <c r="T357" s="49"/>
      <c r="U357" s="49"/>
      <c r="V357" s="51"/>
      <c r="W357" s="49"/>
      <c r="X357" s="49"/>
      <c r="Y357" s="51"/>
      <c r="Z357" s="49"/>
      <c r="AA357" s="49"/>
      <c r="AB357" s="49"/>
      <c r="AC357" s="51"/>
      <c r="AD357" s="49"/>
      <c r="AE357" s="49"/>
      <c r="AF357" s="51"/>
      <c r="AG357" s="51"/>
      <c r="AH357" s="49"/>
      <c r="AI357" s="49"/>
      <c r="AJ357" s="50"/>
      <c r="AK357" s="50"/>
      <c r="AL357" s="50"/>
      <c r="AM357" s="50"/>
      <c r="AN357" s="50"/>
      <c r="AO357" s="50"/>
      <c r="AP357" s="50"/>
      <c r="AQ357" s="49"/>
      <c r="AR357" s="27"/>
    </row>
    <row r="358" spans="3:44">
      <c r="C358" s="83">
        <f t="shared" si="6"/>
        <v>0</v>
      </c>
      <c r="D358" s="50"/>
      <c r="E358" s="50"/>
      <c r="F358" s="49"/>
      <c r="G358" s="49"/>
      <c r="H358" s="74"/>
      <c r="I358" s="75"/>
      <c r="J358" s="49"/>
      <c r="K358" s="51"/>
      <c r="L358" s="49"/>
      <c r="M358" s="49"/>
      <c r="N358" s="49"/>
      <c r="O358" s="50"/>
      <c r="P358" s="50"/>
      <c r="Q358" s="50"/>
      <c r="R358" s="50"/>
      <c r="S358" s="50"/>
      <c r="T358" s="49"/>
      <c r="U358" s="49"/>
      <c r="V358" s="51"/>
      <c r="W358" s="49"/>
      <c r="X358" s="49"/>
      <c r="Y358" s="51"/>
      <c r="Z358" s="49"/>
      <c r="AA358" s="49"/>
      <c r="AB358" s="49"/>
      <c r="AC358" s="51"/>
      <c r="AD358" s="49"/>
      <c r="AE358" s="49"/>
      <c r="AF358" s="51"/>
      <c r="AG358" s="51"/>
      <c r="AH358" s="49"/>
      <c r="AI358" s="49"/>
      <c r="AJ358" s="50"/>
      <c r="AK358" s="50"/>
      <c r="AL358" s="50"/>
      <c r="AM358" s="50"/>
      <c r="AN358" s="50"/>
      <c r="AO358" s="50"/>
      <c r="AP358" s="50"/>
      <c r="AQ358" s="49"/>
      <c r="AR358" s="27"/>
    </row>
    <row r="359" spans="3:44">
      <c r="C359" s="83">
        <f t="shared" si="6"/>
        <v>0</v>
      </c>
      <c r="D359" s="50"/>
      <c r="E359" s="50"/>
      <c r="F359" s="49"/>
      <c r="G359" s="49"/>
      <c r="H359" s="74"/>
      <c r="I359" s="75"/>
      <c r="J359" s="49"/>
      <c r="K359" s="51"/>
      <c r="L359" s="49"/>
      <c r="M359" s="49"/>
      <c r="N359" s="49"/>
      <c r="O359" s="50"/>
      <c r="P359" s="50"/>
      <c r="Q359" s="50"/>
      <c r="R359" s="50"/>
      <c r="S359" s="50"/>
      <c r="T359" s="49"/>
      <c r="U359" s="49"/>
      <c r="V359" s="51"/>
      <c r="W359" s="49"/>
      <c r="X359" s="49"/>
      <c r="Y359" s="51"/>
      <c r="Z359" s="49"/>
      <c r="AA359" s="49"/>
      <c r="AB359" s="49"/>
      <c r="AC359" s="51"/>
      <c r="AD359" s="49"/>
      <c r="AE359" s="49"/>
      <c r="AF359" s="51"/>
      <c r="AG359" s="51"/>
      <c r="AH359" s="49"/>
      <c r="AI359" s="49"/>
      <c r="AJ359" s="50"/>
      <c r="AK359" s="50"/>
      <c r="AL359" s="50"/>
      <c r="AM359" s="50"/>
      <c r="AN359" s="50"/>
      <c r="AO359" s="50"/>
      <c r="AP359" s="50"/>
      <c r="AQ359" s="49"/>
      <c r="AR359" s="27"/>
    </row>
    <row r="360" spans="3:44">
      <c r="C360" s="83">
        <f t="shared" si="6"/>
        <v>0</v>
      </c>
      <c r="D360" s="50"/>
      <c r="E360" s="50"/>
      <c r="F360" s="49"/>
      <c r="G360" s="49"/>
      <c r="H360" s="74"/>
      <c r="I360" s="75"/>
      <c r="J360" s="49"/>
      <c r="K360" s="51"/>
      <c r="L360" s="49"/>
      <c r="M360" s="49"/>
      <c r="N360" s="49"/>
      <c r="O360" s="50"/>
      <c r="P360" s="50"/>
      <c r="Q360" s="50"/>
      <c r="R360" s="50"/>
      <c r="S360" s="50"/>
      <c r="T360" s="49"/>
      <c r="U360" s="49"/>
      <c r="V360" s="51"/>
      <c r="W360" s="49"/>
      <c r="X360" s="49"/>
      <c r="Y360" s="51"/>
      <c r="Z360" s="49"/>
      <c r="AA360" s="49"/>
      <c r="AB360" s="49"/>
      <c r="AC360" s="51"/>
      <c r="AD360" s="49"/>
      <c r="AE360" s="49"/>
      <c r="AF360" s="51"/>
      <c r="AG360" s="51"/>
      <c r="AH360" s="49"/>
      <c r="AI360" s="49"/>
      <c r="AJ360" s="50"/>
      <c r="AK360" s="50"/>
      <c r="AL360" s="50"/>
      <c r="AM360" s="50"/>
      <c r="AN360" s="50"/>
      <c r="AO360" s="50"/>
      <c r="AP360" s="50"/>
      <c r="AQ360" s="49"/>
      <c r="AR360" s="27"/>
    </row>
    <row r="361" spans="3:44">
      <c r="C361" s="83">
        <f t="shared" si="6"/>
        <v>0</v>
      </c>
      <c r="D361" s="50"/>
      <c r="E361" s="50"/>
      <c r="F361" s="49"/>
      <c r="G361" s="49"/>
      <c r="H361" s="74"/>
      <c r="I361" s="75"/>
      <c r="J361" s="49"/>
      <c r="K361" s="51"/>
      <c r="L361" s="49"/>
      <c r="M361" s="49"/>
      <c r="N361" s="49"/>
      <c r="O361" s="50"/>
      <c r="P361" s="50"/>
      <c r="Q361" s="50"/>
      <c r="R361" s="50"/>
      <c r="S361" s="50"/>
      <c r="T361" s="49"/>
      <c r="U361" s="49"/>
      <c r="V361" s="51"/>
      <c r="W361" s="49"/>
      <c r="X361" s="49"/>
      <c r="Y361" s="51"/>
      <c r="Z361" s="49"/>
      <c r="AA361" s="49"/>
      <c r="AB361" s="49"/>
      <c r="AC361" s="51"/>
      <c r="AD361" s="49"/>
      <c r="AE361" s="49"/>
      <c r="AF361" s="51"/>
      <c r="AG361" s="51"/>
      <c r="AH361" s="49"/>
      <c r="AI361" s="49"/>
      <c r="AJ361" s="50"/>
      <c r="AK361" s="50"/>
      <c r="AL361" s="50"/>
      <c r="AM361" s="50"/>
      <c r="AN361" s="50"/>
      <c r="AO361" s="50"/>
      <c r="AP361" s="50"/>
      <c r="AQ361" s="49"/>
      <c r="AR361" s="27"/>
    </row>
    <row r="362" spans="3:44">
      <c r="C362" s="83">
        <f t="shared" si="6"/>
        <v>0</v>
      </c>
      <c r="D362" s="50"/>
      <c r="E362" s="50"/>
      <c r="F362" s="49"/>
      <c r="G362" s="49"/>
      <c r="H362" s="74"/>
      <c r="I362" s="75"/>
      <c r="J362" s="49"/>
      <c r="K362" s="51"/>
      <c r="L362" s="49"/>
      <c r="M362" s="49"/>
      <c r="N362" s="49"/>
      <c r="O362" s="50"/>
      <c r="P362" s="50"/>
      <c r="Q362" s="50"/>
      <c r="R362" s="50"/>
      <c r="S362" s="50"/>
      <c r="T362" s="49"/>
      <c r="U362" s="49"/>
      <c r="V362" s="51"/>
      <c r="W362" s="49"/>
      <c r="X362" s="49"/>
      <c r="Y362" s="51"/>
      <c r="Z362" s="49"/>
      <c r="AA362" s="49"/>
      <c r="AB362" s="49"/>
      <c r="AC362" s="51"/>
      <c r="AD362" s="49"/>
      <c r="AE362" s="49"/>
      <c r="AF362" s="51"/>
      <c r="AG362" s="51"/>
      <c r="AH362" s="49"/>
      <c r="AI362" s="49"/>
      <c r="AJ362" s="50"/>
      <c r="AK362" s="50"/>
      <c r="AL362" s="50"/>
      <c r="AM362" s="50"/>
      <c r="AN362" s="50"/>
      <c r="AO362" s="50"/>
      <c r="AP362" s="50"/>
      <c r="AQ362" s="49"/>
      <c r="AR362" s="27"/>
    </row>
    <row r="363" spans="3:44">
      <c r="C363" s="83">
        <f t="shared" si="6"/>
        <v>0</v>
      </c>
      <c r="D363" s="50"/>
      <c r="E363" s="50"/>
      <c r="F363" s="49"/>
      <c r="G363" s="49"/>
      <c r="H363" s="74"/>
      <c r="I363" s="75"/>
      <c r="J363" s="49"/>
      <c r="K363" s="51"/>
      <c r="L363" s="49"/>
      <c r="M363" s="49"/>
      <c r="N363" s="49"/>
      <c r="O363" s="50"/>
      <c r="P363" s="50"/>
      <c r="Q363" s="50"/>
      <c r="R363" s="50"/>
      <c r="S363" s="50"/>
      <c r="T363" s="49"/>
      <c r="U363" s="49"/>
      <c r="V363" s="51"/>
      <c r="W363" s="49"/>
      <c r="X363" s="49"/>
      <c r="Y363" s="51"/>
      <c r="Z363" s="49"/>
      <c r="AA363" s="49"/>
      <c r="AB363" s="49"/>
      <c r="AC363" s="51"/>
      <c r="AD363" s="49"/>
      <c r="AE363" s="49"/>
      <c r="AF363" s="51"/>
      <c r="AG363" s="51"/>
      <c r="AH363" s="49"/>
      <c r="AI363" s="49"/>
      <c r="AJ363" s="50"/>
      <c r="AK363" s="50"/>
      <c r="AL363" s="50"/>
      <c r="AM363" s="50"/>
      <c r="AN363" s="50"/>
      <c r="AO363" s="50"/>
      <c r="AP363" s="50"/>
      <c r="AQ363" s="49"/>
      <c r="AR363" s="27"/>
    </row>
    <row r="364" spans="3:44">
      <c r="C364" s="83">
        <f t="shared" si="6"/>
        <v>0</v>
      </c>
      <c r="D364" s="50"/>
      <c r="E364" s="50"/>
      <c r="F364" s="49"/>
      <c r="G364" s="49"/>
      <c r="H364" s="74"/>
      <c r="I364" s="75"/>
      <c r="J364" s="49"/>
      <c r="K364" s="51"/>
      <c r="L364" s="49"/>
      <c r="M364" s="49"/>
      <c r="N364" s="49"/>
      <c r="O364" s="50"/>
      <c r="P364" s="50"/>
      <c r="Q364" s="50"/>
      <c r="R364" s="50"/>
      <c r="S364" s="50"/>
      <c r="T364" s="49"/>
      <c r="U364" s="49"/>
      <c r="V364" s="51"/>
      <c r="W364" s="49"/>
      <c r="X364" s="49"/>
      <c r="Y364" s="51"/>
      <c r="Z364" s="49"/>
      <c r="AA364" s="49"/>
      <c r="AB364" s="49"/>
      <c r="AC364" s="51"/>
      <c r="AD364" s="49"/>
      <c r="AE364" s="49"/>
      <c r="AF364" s="51"/>
      <c r="AG364" s="51"/>
      <c r="AH364" s="49"/>
      <c r="AI364" s="49"/>
      <c r="AJ364" s="50"/>
      <c r="AK364" s="50"/>
      <c r="AL364" s="50"/>
      <c r="AM364" s="50"/>
      <c r="AN364" s="50"/>
      <c r="AO364" s="50"/>
      <c r="AP364" s="50"/>
      <c r="AQ364" s="49"/>
      <c r="AR364" s="27"/>
    </row>
    <row r="365" spans="3:44">
      <c r="C365" s="83">
        <f t="shared" si="6"/>
        <v>0</v>
      </c>
      <c r="D365" s="50"/>
      <c r="E365" s="50"/>
      <c r="F365" s="49"/>
      <c r="G365" s="49"/>
      <c r="H365" s="74"/>
      <c r="I365" s="75"/>
      <c r="J365" s="49"/>
      <c r="K365" s="51"/>
      <c r="L365" s="49"/>
      <c r="M365" s="49"/>
      <c r="N365" s="49"/>
      <c r="O365" s="50"/>
      <c r="P365" s="50"/>
      <c r="Q365" s="50"/>
      <c r="R365" s="50"/>
      <c r="S365" s="50"/>
      <c r="T365" s="49"/>
      <c r="U365" s="49"/>
      <c r="V365" s="51"/>
      <c r="W365" s="49"/>
      <c r="X365" s="49"/>
      <c r="Y365" s="51"/>
      <c r="Z365" s="49"/>
      <c r="AA365" s="49"/>
      <c r="AB365" s="49"/>
      <c r="AC365" s="51"/>
      <c r="AD365" s="49"/>
      <c r="AE365" s="49"/>
      <c r="AF365" s="51"/>
      <c r="AG365" s="51"/>
      <c r="AH365" s="49"/>
      <c r="AI365" s="49"/>
      <c r="AJ365" s="50"/>
      <c r="AK365" s="50"/>
      <c r="AL365" s="50"/>
      <c r="AM365" s="50"/>
      <c r="AN365" s="50"/>
      <c r="AO365" s="50"/>
      <c r="AP365" s="50"/>
      <c r="AQ365" s="49"/>
      <c r="AR365" s="27"/>
    </row>
    <row r="366" spans="3:44">
      <c r="C366" s="83">
        <f t="shared" si="6"/>
        <v>0</v>
      </c>
      <c r="D366" s="50"/>
      <c r="E366" s="50"/>
      <c r="F366" s="49"/>
      <c r="G366" s="49"/>
      <c r="H366" s="74"/>
      <c r="I366" s="75"/>
      <c r="J366" s="49"/>
      <c r="K366" s="51"/>
      <c r="L366" s="49"/>
      <c r="M366" s="49"/>
      <c r="N366" s="49"/>
      <c r="O366" s="50"/>
      <c r="P366" s="50"/>
      <c r="Q366" s="50"/>
      <c r="R366" s="50"/>
      <c r="S366" s="50"/>
      <c r="T366" s="49"/>
      <c r="U366" s="49"/>
      <c r="V366" s="51"/>
      <c r="W366" s="49"/>
      <c r="X366" s="49"/>
      <c r="Y366" s="51"/>
      <c r="Z366" s="49"/>
      <c r="AA366" s="49"/>
      <c r="AB366" s="49"/>
      <c r="AC366" s="51"/>
      <c r="AD366" s="49"/>
      <c r="AE366" s="49"/>
      <c r="AF366" s="51"/>
      <c r="AG366" s="51"/>
      <c r="AH366" s="49"/>
      <c r="AI366" s="49"/>
      <c r="AJ366" s="50"/>
      <c r="AK366" s="50"/>
      <c r="AL366" s="50"/>
      <c r="AM366" s="50"/>
      <c r="AN366" s="50"/>
      <c r="AO366" s="50"/>
      <c r="AP366" s="50"/>
      <c r="AQ366" s="49"/>
      <c r="AR366" s="27"/>
    </row>
    <row r="367" spans="3:44">
      <c r="C367" s="83">
        <f t="shared" si="6"/>
        <v>0</v>
      </c>
      <c r="D367" s="50"/>
      <c r="E367" s="50"/>
      <c r="F367" s="49"/>
      <c r="G367" s="49"/>
      <c r="H367" s="74"/>
      <c r="I367" s="75"/>
      <c r="J367" s="49"/>
      <c r="K367" s="51"/>
      <c r="L367" s="49"/>
      <c r="M367" s="49"/>
      <c r="N367" s="49"/>
      <c r="O367" s="50"/>
      <c r="P367" s="50"/>
      <c r="Q367" s="50"/>
      <c r="R367" s="50"/>
      <c r="S367" s="50"/>
      <c r="T367" s="49"/>
      <c r="U367" s="49"/>
      <c r="V367" s="51"/>
      <c r="W367" s="49"/>
      <c r="X367" s="49"/>
      <c r="Y367" s="51"/>
      <c r="Z367" s="49"/>
      <c r="AA367" s="49"/>
      <c r="AB367" s="49"/>
      <c r="AC367" s="51"/>
      <c r="AD367" s="49"/>
      <c r="AE367" s="49"/>
      <c r="AF367" s="51"/>
      <c r="AG367" s="51"/>
      <c r="AH367" s="49"/>
      <c r="AI367" s="49"/>
      <c r="AJ367" s="50"/>
      <c r="AK367" s="50"/>
      <c r="AL367" s="50"/>
      <c r="AM367" s="50"/>
      <c r="AN367" s="50"/>
      <c r="AO367" s="50"/>
      <c r="AP367" s="50"/>
      <c r="AQ367" s="49"/>
      <c r="AR367" s="27"/>
    </row>
    <row r="368" spans="3:44">
      <c r="C368" s="83">
        <f t="shared" si="6"/>
        <v>0</v>
      </c>
      <c r="D368" s="50"/>
      <c r="E368" s="50"/>
      <c r="F368" s="49"/>
      <c r="G368" s="49"/>
      <c r="H368" s="74"/>
      <c r="I368" s="75"/>
      <c r="J368" s="49"/>
      <c r="K368" s="51"/>
      <c r="L368" s="49"/>
      <c r="M368" s="49"/>
      <c r="N368" s="49"/>
      <c r="O368" s="50"/>
      <c r="P368" s="50"/>
      <c r="Q368" s="50"/>
      <c r="R368" s="50"/>
      <c r="S368" s="50"/>
      <c r="T368" s="49"/>
      <c r="U368" s="49"/>
      <c r="V368" s="51"/>
      <c r="W368" s="49"/>
      <c r="X368" s="49"/>
      <c r="Y368" s="51"/>
      <c r="Z368" s="49"/>
      <c r="AA368" s="49"/>
      <c r="AB368" s="49"/>
      <c r="AC368" s="51"/>
      <c r="AD368" s="49"/>
      <c r="AE368" s="49"/>
      <c r="AF368" s="51"/>
      <c r="AG368" s="51"/>
      <c r="AH368" s="49"/>
      <c r="AI368" s="49"/>
      <c r="AJ368" s="50"/>
      <c r="AK368" s="50"/>
      <c r="AL368" s="50"/>
      <c r="AM368" s="50"/>
      <c r="AN368" s="50"/>
      <c r="AO368" s="50"/>
      <c r="AP368" s="50"/>
      <c r="AQ368" s="49"/>
      <c r="AR368" s="27"/>
    </row>
    <row r="369" spans="3:44">
      <c r="C369" s="83">
        <f t="shared" si="6"/>
        <v>0</v>
      </c>
      <c r="D369" s="50"/>
      <c r="E369" s="50"/>
      <c r="F369" s="49"/>
      <c r="G369" s="49"/>
      <c r="H369" s="74"/>
      <c r="I369" s="75"/>
      <c r="J369" s="49"/>
      <c r="K369" s="51"/>
      <c r="L369" s="49"/>
      <c r="M369" s="49"/>
      <c r="N369" s="49"/>
      <c r="O369" s="50"/>
      <c r="P369" s="50"/>
      <c r="Q369" s="50"/>
      <c r="R369" s="50"/>
      <c r="S369" s="50"/>
      <c r="T369" s="49"/>
      <c r="U369" s="49"/>
      <c r="V369" s="51"/>
      <c r="W369" s="49"/>
      <c r="X369" s="49"/>
      <c r="Y369" s="51"/>
      <c r="Z369" s="49"/>
      <c r="AA369" s="49"/>
      <c r="AB369" s="49"/>
      <c r="AC369" s="51"/>
      <c r="AD369" s="49"/>
      <c r="AE369" s="49"/>
      <c r="AF369" s="51"/>
      <c r="AG369" s="51"/>
      <c r="AH369" s="49"/>
      <c r="AI369" s="49"/>
      <c r="AJ369" s="50"/>
      <c r="AK369" s="50"/>
      <c r="AL369" s="50"/>
      <c r="AM369" s="50"/>
      <c r="AN369" s="50"/>
      <c r="AO369" s="50"/>
      <c r="AP369" s="50"/>
      <c r="AQ369" s="49"/>
      <c r="AR369" s="27"/>
    </row>
    <row r="370" spans="3:44">
      <c r="C370" s="83">
        <f t="shared" si="6"/>
        <v>0</v>
      </c>
      <c r="D370" s="50"/>
      <c r="E370" s="50"/>
      <c r="F370" s="49"/>
      <c r="G370" s="49"/>
      <c r="H370" s="74"/>
      <c r="I370" s="75"/>
      <c r="J370" s="49"/>
      <c r="K370" s="51"/>
      <c r="L370" s="49"/>
      <c r="M370" s="49"/>
      <c r="N370" s="49"/>
      <c r="O370" s="50"/>
      <c r="P370" s="50"/>
      <c r="Q370" s="50"/>
      <c r="R370" s="50"/>
      <c r="S370" s="50"/>
      <c r="T370" s="49"/>
      <c r="U370" s="49"/>
      <c r="V370" s="51"/>
      <c r="W370" s="49"/>
      <c r="X370" s="49"/>
      <c r="Y370" s="51"/>
      <c r="Z370" s="49"/>
      <c r="AA370" s="49"/>
      <c r="AB370" s="49"/>
      <c r="AC370" s="51"/>
      <c r="AD370" s="49"/>
      <c r="AE370" s="49"/>
      <c r="AF370" s="51"/>
      <c r="AG370" s="51"/>
      <c r="AH370" s="49"/>
      <c r="AI370" s="49"/>
      <c r="AJ370" s="50"/>
      <c r="AK370" s="50"/>
      <c r="AL370" s="50"/>
      <c r="AM370" s="50"/>
      <c r="AN370" s="50"/>
      <c r="AO370" s="50"/>
      <c r="AP370" s="50"/>
      <c r="AQ370" s="49"/>
      <c r="AR370" s="27"/>
    </row>
    <row r="371" spans="3:44">
      <c r="C371" s="83">
        <f t="shared" si="6"/>
        <v>0</v>
      </c>
      <c r="D371" s="50"/>
      <c r="E371" s="50"/>
      <c r="F371" s="49"/>
      <c r="G371" s="49"/>
      <c r="H371" s="74"/>
      <c r="I371" s="75"/>
      <c r="J371" s="49"/>
      <c r="K371" s="51"/>
      <c r="L371" s="49"/>
      <c r="M371" s="49"/>
      <c r="N371" s="49"/>
      <c r="O371" s="50"/>
      <c r="P371" s="50"/>
      <c r="Q371" s="50"/>
      <c r="R371" s="50"/>
      <c r="S371" s="50"/>
      <c r="T371" s="49"/>
      <c r="U371" s="49"/>
      <c r="V371" s="51"/>
      <c r="W371" s="49"/>
      <c r="X371" s="49"/>
      <c r="Y371" s="51"/>
      <c r="Z371" s="49"/>
      <c r="AA371" s="49"/>
      <c r="AB371" s="49"/>
      <c r="AC371" s="51"/>
      <c r="AD371" s="49"/>
      <c r="AE371" s="49"/>
      <c r="AF371" s="51"/>
      <c r="AG371" s="51"/>
      <c r="AH371" s="49"/>
      <c r="AI371" s="49"/>
      <c r="AJ371" s="50"/>
      <c r="AK371" s="50"/>
      <c r="AL371" s="50"/>
      <c r="AM371" s="50"/>
      <c r="AN371" s="50"/>
      <c r="AO371" s="50"/>
      <c r="AP371" s="50"/>
      <c r="AQ371" s="49"/>
      <c r="AR371" s="27"/>
    </row>
    <row r="372" spans="3:44">
      <c r="C372" s="83">
        <f t="shared" si="6"/>
        <v>0</v>
      </c>
      <c r="D372" s="50"/>
      <c r="E372" s="50"/>
      <c r="F372" s="49"/>
      <c r="G372" s="49"/>
      <c r="H372" s="74"/>
      <c r="I372" s="75"/>
      <c r="J372" s="49"/>
      <c r="K372" s="51"/>
      <c r="L372" s="49"/>
      <c r="M372" s="49"/>
      <c r="N372" s="49"/>
      <c r="O372" s="50"/>
      <c r="P372" s="50"/>
      <c r="Q372" s="50"/>
      <c r="R372" s="50"/>
      <c r="S372" s="50"/>
      <c r="T372" s="49"/>
      <c r="U372" s="49"/>
      <c r="V372" s="51"/>
      <c r="W372" s="49"/>
      <c r="X372" s="49"/>
      <c r="Y372" s="51"/>
      <c r="Z372" s="49"/>
      <c r="AA372" s="49"/>
      <c r="AB372" s="49"/>
      <c r="AC372" s="51"/>
      <c r="AD372" s="49"/>
      <c r="AE372" s="49"/>
      <c r="AF372" s="51"/>
      <c r="AG372" s="51"/>
      <c r="AH372" s="49"/>
      <c r="AI372" s="49"/>
      <c r="AJ372" s="50"/>
      <c r="AK372" s="50"/>
      <c r="AL372" s="50"/>
      <c r="AM372" s="50"/>
      <c r="AN372" s="50"/>
      <c r="AO372" s="50"/>
      <c r="AP372" s="50"/>
      <c r="AQ372" s="49"/>
      <c r="AR372" s="27"/>
    </row>
    <row r="373" spans="3:44">
      <c r="C373" s="83">
        <f t="shared" si="6"/>
        <v>0</v>
      </c>
      <c r="D373" s="50"/>
      <c r="E373" s="50"/>
      <c r="F373" s="49"/>
      <c r="G373" s="49"/>
      <c r="H373" s="74"/>
      <c r="I373" s="75"/>
      <c r="J373" s="49"/>
      <c r="K373" s="51"/>
      <c r="L373" s="49"/>
      <c r="M373" s="49"/>
      <c r="N373" s="49"/>
      <c r="O373" s="50"/>
      <c r="P373" s="50"/>
      <c r="Q373" s="50"/>
      <c r="R373" s="50"/>
      <c r="S373" s="50"/>
      <c r="T373" s="49"/>
      <c r="U373" s="49"/>
      <c r="V373" s="51"/>
      <c r="W373" s="49"/>
      <c r="X373" s="49"/>
      <c r="Y373" s="51"/>
      <c r="Z373" s="49"/>
      <c r="AA373" s="49"/>
      <c r="AB373" s="49"/>
      <c r="AC373" s="51"/>
      <c r="AD373" s="49"/>
      <c r="AE373" s="49"/>
      <c r="AF373" s="51"/>
      <c r="AG373" s="51"/>
      <c r="AH373" s="49"/>
      <c r="AI373" s="49"/>
      <c r="AJ373" s="50"/>
      <c r="AK373" s="50"/>
      <c r="AL373" s="50"/>
      <c r="AM373" s="50"/>
      <c r="AN373" s="50"/>
      <c r="AO373" s="50"/>
      <c r="AP373" s="50"/>
      <c r="AQ373" s="49"/>
      <c r="AR373" s="27"/>
    </row>
    <row r="374" spans="3:44">
      <c r="C374" s="83">
        <f t="shared" si="6"/>
        <v>0</v>
      </c>
      <c r="D374" s="50"/>
      <c r="E374" s="50"/>
      <c r="F374" s="49"/>
      <c r="G374" s="49"/>
      <c r="H374" s="74"/>
      <c r="I374" s="75"/>
      <c r="J374" s="49"/>
      <c r="K374" s="51"/>
      <c r="L374" s="49"/>
      <c r="M374" s="49"/>
      <c r="N374" s="49"/>
      <c r="O374" s="50"/>
      <c r="P374" s="50"/>
      <c r="Q374" s="50"/>
      <c r="R374" s="50"/>
      <c r="S374" s="50"/>
      <c r="T374" s="49"/>
      <c r="U374" s="49"/>
      <c r="V374" s="51"/>
      <c r="W374" s="49"/>
      <c r="X374" s="49"/>
      <c r="Y374" s="51"/>
      <c r="Z374" s="49"/>
      <c r="AA374" s="49"/>
      <c r="AB374" s="49"/>
      <c r="AC374" s="51"/>
      <c r="AD374" s="49"/>
      <c r="AE374" s="49"/>
      <c r="AF374" s="51"/>
      <c r="AG374" s="51"/>
      <c r="AH374" s="49"/>
      <c r="AI374" s="49"/>
      <c r="AJ374" s="50"/>
      <c r="AK374" s="50"/>
      <c r="AL374" s="50"/>
      <c r="AM374" s="50"/>
      <c r="AN374" s="50"/>
      <c r="AO374" s="50"/>
      <c r="AP374" s="50"/>
      <c r="AQ374" s="49"/>
      <c r="AR374" s="27"/>
    </row>
    <row r="375" spans="3:44">
      <c r="C375" s="83">
        <f t="shared" si="6"/>
        <v>0</v>
      </c>
      <c r="D375" s="50"/>
      <c r="E375" s="50"/>
      <c r="F375" s="49"/>
      <c r="G375" s="49"/>
      <c r="H375" s="74"/>
      <c r="I375" s="75"/>
      <c r="J375" s="49"/>
      <c r="K375" s="51"/>
      <c r="L375" s="49"/>
      <c r="M375" s="49"/>
      <c r="N375" s="49"/>
      <c r="O375" s="50"/>
      <c r="P375" s="50"/>
      <c r="Q375" s="50"/>
      <c r="R375" s="50"/>
      <c r="S375" s="50"/>
      <c r="T375" s="49"/>
      <c r="U375" s="49"/>
      <c r="V375" s="51"/>
      <c r="W375" s="49"/>
      <c r="X375" s="49"/>
      <c r="Y375" s="51"/>
      <c r="Z375" s="49"/>
      <c r="AA375" s="49"/>
      <c r="AB375" s="49"/>
      <c r="AC375" s="51"/>
      <c r="AD375" s="49"/>
      <c r="AE375" s="49"/>
      <c r="AF375" s="51"/>
      <c r="AG375" s="51"/>
      <c r="AH375" s="49"/>
      <c r="AI375" s="49"/>
      <c r="AJ375" s="50"/>
      <c r="AK375" s="50"/>
      <c r="AL375" s="50"/>
      <c r="AM375" s="50"/>
      <c r="AN375" s="50"/>
      <c r="AO375" s="50"/>
      <c r="AP375" s="50"/>
      <c r="AQ375" s="49"/>
      <c r="AR375" s="27"/>
    </row>
    <row r="376" spans="3:44">
      <c r="C376" s="83">
        <f t="shared" si="6"/>
        <v>0</v>
      </c>
      <c r="D376" s="50"/>
      <c r="E376" s="50"/>
      <c r="F376" s="49"/>
      <c r="G376" s="49"/>
      <c r="H376" s="74"/>
      <c r="I376" s="75"/>
      <c r="J376" s="49"/>
      <c r="K376" s="51"/>
      <c r="L376" s="49"/>
      <c r="M376" s="49"/>
      <c r="N376" s="49"/>
      <c r="O376" s="50"/>
      <c r="P376" s="50"/>
      <c r="Q376" s="50"/>
      <c r="R376" s="50"/>
      <c r="S376" s="50"/>
      <c r="T376" s="49"/>
      <c r="U376" s="49"/>
      <c r="V376" s="51"/>
      <c r="W376" s="49"/>
      <c r="X376" s="49"/>
      <c r="Y376" s="51"/>
      <c r="Z376" s="49"/>
      <c r="AA376" s="49"/>
      <c r="AB376" s="49"/>
      <c r="AC376" s="51"/>
      <c r="AD376" s="49"/>
      <c r="AE376" s="49"/>
      <c r="AF376" s="51"/>
      <c r="AG376" s="51"/>
      <c r="AH376" s="49"/>
      <c r="AI376" s="49"/>
      <c r="AJ376" s="50"/>
      <c r="AK376" s="50"/>
      <c r="AL376" s="50"/>
      <c r="AM376" s="50"/>
      <c r="AN376" s="50"/>
      <c r="AO376" s="50"/>
      <c r="AP376" s="50"/>
      <c r="AQ376" s="49"/>
      <c r="AR376" s="27"/>
    </row>
    <row r="377" spans="3:44">
      <c r="C377" s="83">
        <f t="shared" si="6"/>
        <v>0</v>
      </c>
      <c r="D377" s="50"/>
      <c r="E377" s="50"/>
      <c r="F377" s="49"/>
      <c r="G377" s="49"/>
      <c r="H377" s="74"/>
      <c r="I377" s="75"/>
      <c r="J377" s="49"/>
      <c r="K377" s="51"/>
      <c r="L377" s="49"/>
      <c r="M377" s="49"/>
      <c r="N377" s="49"/>
      <c r="O377" s="50"/>
      <c r="P377" s="50"/>
      <c r="Q377" s="50"/>
      <c r="R377" s="50"/>
      <c r="S377" s="50"/>
      <c r="T377" s="49"/>
      <c r="U377" s="49"/>
      <c r="V377" s="51"/>
      <c r="W377" s="49"/>
      <c r="X377" s="49"/>
      <c r="Y377" s="51"/>
      <c r="Z377" s="49"/>
      <c r="AA377" s="49"/>
      <c r="AB377" s="49"/>
      <c r="AC377" s="51"/>
      <c r="AD377" s="49"/>
      <c r="AE377" s="49"/>
      <c r="AF377" s="51"/>
      <c r="AG377" s="51"/>
      <c r="AH377" s="49"/>
      <c r="AI377" s="49"/>
      <c r="AJ377" s="50"/>
      <c r="AK377" s="50"/>
      <c r="AL377" s="50"/>
      <c r="AM377" s="50"/>
      <c r="AN377" s="50"/>
      <c r="AO377" s="50"/>
      <c r="AP377" s="50"/>
      <c r="AQ377" s="49"/>
      <c r="AR377" s="27"/>
    </row>
    <row r="378" spans="3:44">
      <c r="C378" s="83">
        <f t="shared" si="6"/>
        <v>0</v>
      </c>
      <c r="D378" s="50"/>
      <c r="E378" s="50"/>
      <c r="F378" s="49"/>
      <c r="G378" s="49"/>
      <c r="H378" s="74"/>
      <c r="I378" s="75"/>
      <c r="J378" s="49"/>
      <c r="K378" s="51"/>
      <c r="L378" s="49"/>
      <c r="M378" s="49"/>
      <c r="N378" s="49"/>
      <c r="O378" s="50"/>
      <c r="P378" s="50"/>
      <c r="Q378" s="50"/>
      <c r="R378" s="50"/>
      <c r="S378" s="50"/>
      <c r="T378" s="49"/>
      <c r="U378" s="49"/>
      <c r="V378" s="51"/>
      <c r="W378" s="49"/>
      <c r="X378" s="49"/>
      <c r="Y378" s="51"/>
      <c r="Z378" s="49"/>
      <c r="AA378" s="49"/>
      <c r="AB378" s="49"/>
      <c r="AC378" s="51"/>
      <c r="AD378" s="49"/>
      <c r="AE378" s="49"/>
      <c r="AF378" s="51"/>
      <c r="AG378" s="51"/>
      <c r="AH378" s="49"/>
      <c r="AI378" s="49"/>
      <c r="AJ378" s="50"/>
      <c r="AK378" s="50"/>
      <c r="AL378" s="50"/>
      <c r="AM378" s="50"/>
      <c r="AN378" s="50"/>
      <c r="AO378" s="50"/>
      <c r="AP378" s="50"/>
      <c r="AQ378" s="49"/>
      <c r="AR378" s="27"/>
    </row>
    <row r="379" spans="3:44">
      <c r="C379" s="83">
        <f t="shared" si="6"/>
        <v>0</v>
      </c>
      <c r="D379" s="50"/>
      <c r="E379" s="50"/>
      <c r="F379" s="49"/>
      <c r="G379" s="49"/>
      <c r="H379" s="74"/>
      <c r="I379" s="75"/>
      <c r="J379" s="49"/>
      <c r="K379" s="51"/>
      <c r="L379" s="49"/>
      <c r="M379" s="49"/>
      <c r="N379" s="49"/>
      <c r="O379" s="50"/>
      <c r="P379" s="50"/>
      <c r="Q379" s="50"/>
      <c r="R379" s="50"/>
      <c r="S379" s="50"/>
      <c r="T379" s="49"/>
      <c r="U379" s="49"/>
      <c r="V379" s="51"/>
      <c r="W379" s="49"/>
      <c r="X379" s="49"/>
      <c r="Y379" s="51"/>
      <c r="Z379" s="49"/>
      <c r="AA379" s="49"/>
      <c r="AB379" s="49"/>
      <c r="AC379" s="51"/>
      <c r="AD379" s="49"/>
      <c r="AE379" s="49"/>
      <c r="AF379" s="51"/>
      <c r="AG379" s="51"/>
      <c r="AH379" s="49"/>
      <c r="AI379" s="49"/>
      <c r="AJ379" s="50"/>
      <c r="AK379" s="50"/>
      <c r="AL379" s="50"/>
      <c r="AM379" s="50"/>
      <c r="AN379" s="50"/>
      <c r="AO379" s="50"/>
      <c r="AP379" s="50"/>
      <c r="AQ379" s="49"/>
      <c r="AR379" s="27"/>
    </row>
    <row r="380" spans="3:44">
      <c r="C380" s="83">
        <f t="shared" si="6"/>
        <v>0</v>
      </c>
      <c r="D380" s="50"/>
      <c r="E380" s="50"/>
      <c r="F380" s="49"/>
      <c r="G380" s="49"/>
      <c r="H380" s="74"/>
      <c r="I380" s="75"/>
      <c r="J380" s="49"/>
      <c r="K380" s="51"/>
      <c r="L380" s="49"/>
      <c r="M380" s="49"/>
      <c r="N380" s="49"/>
      <c r="O380" s="50"/>
      <c r="P380" s="50"/>
      <c r="Q380" s="50"/>
      <c r="R380" s="50"/>
      <c r="S380" s="50"/>
      <c r="T380" s="49"/>
      <c r="U380" s="49"/>
      <c r="V380" s="51"/>
      <c r="W380" s="49"/>
      <c r="X380" s="49"/>
      <c r="Y380" s="51"/>
      <c r="Z380" s="49"/>
      <c r="AA380" s="49"/>
      <c r="AB380" s="49"/>
      <c r="AC380" s="51"/>
      <c r="AD380" s="49"/>
      <c r="AE380" s="49"/>
      <c r="AF380" s="51"/>
      <c r="AG380" s="51"/>
      <c r="AH380" s="49"/>
      <c r="AI380" s="49"/>
      <c r="AJ380" s="50"/>
      <c r="AK380" s="50"/>
      <c r="AL380" s="50"/>
      <c r="AM380" s="50"/>
      <c r="AN380" s="50"/>
      <c r="AO380" s="50"/>
      <c r="AP380" s="50"/>
      <c r="AQ380" s="49"/>
      <c r="AR380" s="27"/>
    </row>
    <row r="381" spans="3:44">
      <c r="C381" s="83">
        <f t="shared" si="6"/>
        <v>0</v>
      </c>
      <c r="D381" s="50"/>
      <c r="E381" s="50"/>
      <c r="F381" s="49"/>
      <c r="G381" s="49"/>
      <c r="H381" s="74"/>
      <c r="I381" s="75"/>
      <c r="J381" s="49"/>
      <c r="K381" s="51"/>
      <c r="L381" s="49"/>
      <c r="M381" s="49"/>
      <c r="N381" s="49"/>
      <c r="O381" s="50"/>
      <c r="P381" s="50"/>
      <c r="Q381" s="50"/>
      <c r="R381" s="50"/>
      <c r="S381" s="50"/>
      <c r="T381" s="49"/>
      <c r="U381" s="49"/>
      <c r="V381" s="51"/>
      <c r="W381" s="49"/>
      <c r="X381" s="49"/>
      <c r="Y381" s="51"/>
      <c r="Z381" s="49"/>
      <c r="AA381" s="49"/>
      <c r="AB381" s="49"/>
      <c r="AC381" s="51"/>
      <c r="AD381" s="49"/>
      <c r="AE381" s="49"/>
      <c r="AF381" s="51"/>
      <c r="AG381" s="51"/>
      <c r="AH381" s="49"/>
      <c r="AI381" s="49"/>
      <c r="AJ381" s="50"/>
      <c r="AK381" s="50"/>
      <c r="AL381" s="50"/>
      <c r="AM381" s="50"/>
      <c r="AN381" s="50"/>
      <c r="AO381" s="50"/>
      <c r="AP381" s="50"/>
      <c r="AQ381" s="49"/>
      <c r="AR381" s="27"/>
    </row>
    <row r="382" spans="3:44">
      <c r="C382" s="83">
        <f t="shared" si="6"/>
        <v>0</v>
      </c>
      <c r="D382" s="50"/>
      <c r="E382" s="50"/>
      <c r="F382" s="49"/>
      <c r="G382" s="49"/>
      <c r="H382" s="74"/>
      <c r="I382" s="75"/>
      <c r="J382" s="49"/>
      <c r="K382" s="51"/>
      <c r="L382" s="49"/>
      <c r="M382" s="49"/>
      <c r="N382" s="49"/>
      <c r="O382" s="50"/>
      <c r="P382" s="50"/>
      <c r="Q382" s="50"/>
      <c r="R382" s="50"/>
      <c r="S382" s="50"/>
      <c r="T382" s="49"/>
      <c r="U382" s="49"/>
      <c r="V382" s="51"/>
      <c r="W382" s="49"/>
      <c r="X382" s="49"/>
      <c r="Y382" s="51"/>
      <c r="Z382" s="49"/>
      <c r="AA382" s="49"/>
      <c r="AB382" s="49"/>
      <c r="AC382" s="51"/>
      <c r="AD382" s="49"/>
      <c r="AE382" s="49"/>
      <c r="AF382" s="51"/>
      <c r="AG382" s="51"/>
      <c r="AH382" s="49"/>
      <c r="AI382" s="49"/>
      <c r="AJ382" s="50"/>
      <c r="AK382" s="50"/>
      <c r="AL382" s="50"/>
      <c r="AM382" s="50"/>
      <c r="AN382" s="50"/>
      <c r="AO382" s="50"/>
      <c r="AP382" s="50"/>
      <c r="AQ382" s="49"/>
      <c r="AR382" s="27"/>
    </row>
    <row r="383" spans="3:44">
      <c r="C383" s="83">
        <f t="shared" si="6"/>
        <v>0</v>
      </c>
      <c r="D383" s="50"/>
      <c r="E383" s="50"/>
      <c r="F383" s="49"/>
      <c r="G383" s="49"/>
      <c r="H383" s="74"/>
      <c r="I383" s="75"/>
      <c r="J383" s="49"/>
      <c r="K383" s="51"/>
      <c r="L383" s="49"/>
      <c r="M383" s="49"/>
      <c r="N383" s="49"/>
      <c r="O383" s="50"/>
      <c r="P383" s="50"/>
      <c r="Q383" s="50"/>
      <c r="R383" s="50"/>
      <c r="S383" s="50"/>
      <c r="T383" s="49"/>
      <c r="U383" s="49"/>
      <c r="V383" s="51"/>
      <c r="W383" s="49"/>
      <c r="X383" s="49"/>
      <c r="Y383" s="51"/>
      <c r="Z383" s="49"/>
      <c r="AA383" s="49"/>
      <c r="AB383" s="49"/>
      <c r="AC383" s="51"/>
      <c r="AD383" s="49"/>
      <c r="AE383" s="49"/>
      <c r="AF383" s="51"/>
      <c r="AG383" s="51"/>
      <c r="AH383" s="49"/>
      <c r="AI383" s="49"/>
      <c r="AJ383" s="50"/>
      <c r="AK383" s="50"/>
      <c r="AL383" s="50"/>
      <c r="AM383" s="50"/>
      <c r="AN383" s="50"/>
      <c r="AO383" s="50"/>
      <c r="AP383" s="50"/>
      <c r="AQ383" s="49"/>
      <c r="AR383" s="27"/>
    </row>
    <row r="384" spans="3:44">
      <c r="C384" s="83">
        <f t="shared" si="6"/>
        <v>0</v>
      </c>
      <c r="D384" s="50"/>
      <c r="E384" s="50"/>
      <c r="F384" s="49"/>
      <c r="G384" s="49"/>
      <c r="H384" s="74"/>
      <c r="I384" s="75"/>
      <c r="J384" s="49"/>
      <c r="K384" s="51"/>
      <c r="L384" s="49"/>
      <c r="M384" s="49"/>
      <c r="N384" s="49"/>
      <c r="O384" s="50"/>
      <c r="P384" s="50"/>
      <c r="Q384" s="50"/>
      <c r="R384" s="50"/>
      <c r="S384" s="50"/>
      <c r="T384" s="49"/>
      <c r="U384" s="49"/>
      <c r="V384" s="51"/>
      <c r="W384" s="49"/>
      <c r="X384" s="49"/>
      <c r="Y384" s="51"/>
      <c r="Z384" s="49"/>
      <c r="AA384" s="49"/>
      <c r="AB384" s="49"/>
      <c r="AC384" s="51"/>
      <c r="AD384" s="49"/>
      <c r="AE384" s="49"/>
      <c r="AF384" s="51"/>
      <c r="AG384" s="51"/>
      <c r="AH384" s="49"/>
      <c r="AI384" s="49"/>
      <c r="AJ384" s="50"/>
      <c r="AK384" s="50"/>
      <c r="AL384" s="50"/>
      <c r="AM384" s="50"/>
      <c r="AN384" s="50"/>
      <c r="AO384" s="50"/>
      <c r="AP384" s="50"/>
      <c r="AQ384" s="49"/>
      <c r="AR384" s="27"/>
    </row>
    <row r="385" spans="3:44">
      <c r="C385" s="83">
        <f t="shared" si="6"/>
        <v>0</v>
      </c>
      <c r="D385" s="50"/>
      <c r="E385" s="50"/>
      <c r="F385" s="49"/>
      <c r="G385" s="49"/>
      <c r="H385" s="74"/>
      <c r="I385" s="75"/>
      <c r="J385" s="49"/>
      <c r="K385" s="51"/>
      <c r="L385" s="49"/>
      <c r="M385" s="49"/>
      <c r="N385" s="49"/>
      <c r="O385" s="50"/>
      <c r="P385" s="50"/>
      <c r="Q385" s="50"/>
      <c r="R385" s="50"/>
      <c r="S385" s="50"/>
      <c r="T385" s="49"/>
      <c r="U385" s="49"/>
      <c r="V385" s="51"/>
      <c r="W385" s="49"/>
      <c r="X385" s="49"/>
      <c r="Y385" s="51"/>
      <c r="Z385" s="49"/>
      <c r="AA385" s="49"/>
      <c r="AB385" s="49"/>
      <c r="AC385" s="51"/>
      <c r="AD385" s="49"/>
      <c r="AE385" s="49"/>
      <c r="AF385" s="51"/>
      <c r="AG385" s="51"/>
      <c r="AH385" s="49"/>
      <c r="AI385" s="49"/>
      <c r="AJ385" s="50"/>
      <c r="AK385" s="50"/>
      <c r="AL385" s="50"/>
      <c r="AM385" s="50"/>
      <c r="AN385" s="50"/>
      <c r="AO385" s="50"/>
      <c r="AP385" s="50"/>
      <c r="AQ385" s="49"/>
      <c r="AR385" s="27"/>
    </row>
    <row r="386" spans="3:44">
      <c r="C386" s="83">
        <f t="shared" si="6"/>
        <v>0</v>
      </c>
      <c r="D386" s="50"/>
      <c r="E386" s="50"/>
      <c r="F386" s="49"/>
      <c r="G386" s="49"/>
      <c r="H386" s="74"/>
      <c r="I386" s="75"/>
      <c r="J386" s="49"/>
      <c r="K386" s="51"/>
      <c r="L386" s="49"/>
      <c r="M386" s="49"/>
      <c r="N386" s="49"/>
      <c r="O386" s="50"/>
      <c r="P386" s="50"/>
      <c r="Q386" s="50"/>
      <c r="R386" s="50"/>
      <c r="S386" s="50"/>
      <c r="T386" s="49"/>
      <c r="U386" s="49"/>
      <c r="V386" s="51"/>
      <c r="W386" s="49"/>
      <c r="X386" s="49"/>
      <c r="Y386" s="51"/>
      <c r="Z386" s="49"/>
      <c r="AA386" s="49"/>
      <c r="AB386" s="49"/>
      <c r="AC386" s="51"/>
      <c r="AD386" s="49"/>
      <c r="AE386" s="49"/>
      <c r="AF386" s="51"/>
      <c r="AG386" s="51"/>
      <c r="AH386" s="49"/>
      <c r="AI386" s="49"/>
      <c r="AJ386" s="50"/>
      <c r="AK386" s="50"/>
      <c r="AL386" s="50"/>
      <c r="AM386" s="50"/>
      <c r="AN386" s="50"/>
      <c r="AO386" s="50"/>
      <c r="AP386" s="50"/>
      <c r="AQ386" s="49"/>
      <c r="AR386" s="27"/>
    </row>
    <row r="387" spans="3:44">
      <c r="C387" s="83">
        <f t="shared" si="6"/>
        <v>0</v>
      </c>
      <c r="D387" s="50"/>
      <c r="E387" s="50"/>
      <c r="F387" s="49"/>
      <c r="G387" s="49"/>
      <c r="H387" s="74"/>
      <c r="I387" s="75"/>
      <c r="J387" s="49"/>
      <c r="K387" s="51"/>
      <c r="L387" s="49"/>
      <c r="M387" s="49"/>
      <c r="N387" s="49"/>
      <c r="O387" s="50"/>
      <c r="P387" s="50"/>
      <c r="Q387" s="50"/>
      <c r="R387" s="50"/>
      <c r="S387" s="50"/>
      <c r="T387" s="49"/>
      <c r="U387" s="49"/>
      <c r="V387" s="51"/>
      <c r="W387" s="49"/>
      <c r="X387" s="49"/>
      <c r="Y387" s="51"/>
      <c r="Z387" s="49"/>
      <c r="AA387" s="49"/>
      <c r="AB387" s="49"/>
      <c r="AC387" s="51"/>
      <c r="AD387" s="49"/>
      <c r="AE387" s="49"/>
      <c r="AF387" s="51"/>
      <c r="AG387" s="51"/>
      <c r="AH387" s="49"/>
      <c r="AI387" s="49"/>
      <c r="AJ387" s="50"/>
      <c r="AK387" s="50"/>
      <c r="AL387" s="50"/>
      <c r="AM387" s="50"/>
      <c r="AN387" s="50"/>
      <c r="AO387" s="50"/>
      <c r="AP387" s="50"/>
      <c r="AQ387" s="49"/>
      <c r="AR387" s="27"/>
    </row>
    <row r="388" spans="3:44">
      <c r="C388" s="83">
        <f t="shared" si="6"/>
        <v>0</v>
      </c>
      <c r="D388" s="50"/>
      <c r="E388" s="50"/>
      <c r="F388" s="49"/>
      <c r="G388" s="49"/>
      <c r="H388" s="74"/>
      <c r="I388" s="75"/>
      <c r="J388" s="49"/>
      <c r="K388" s="51"/>
      <c r="L388" s="49"/>
      <c r="M388" s="49"/>
      <c r="N388" s="49"/>
      <c r="O388" s="50"/>
      <c r="P388" s="50"/>
      <c r="Q388" s="50"/>
      <c r="R388" s="50"/>
      <c r="S388" s="50"/>
      <c r="T388" s="49"/>
      <c r="U388" s="49"/>
      <c r="V388" s="51"/>
      <c r="W388" s="49"/>
      <c r="X388" s="49"/>
      <c r="Y388" s="51"/>
      <c r="Z388" s="49"/>
      <c r="AA388" s="49"/>
      <c r="AB388" s="49"/>
      <c r="AC388" s="51"/>
      <c r="AD388" s="49"/>
      <c r="AE388" s="49"/>
      <c r="AF388" s="51"/>
      <c r="AG388" s="51"/>
      <c r="AH388" s="49"/>
      <c r="AI388" s="49"/>
      <c r="AJ388" s="50"/>
      <c r="AK388" s="50"/>
      <c r="AL388" s="50"/>
      <c r="AM388" s="50"/>
      <c r="AN388" s="50"/>
      <c r="AO388" s="50"/>
      <c r="AP388" s="50"/>
      <c r="AQ388" s="49"/>
      <c r="AR388" s="27"/>
    </row>
    <row r="389" spans="3:44">
      <c r="C389" s="83">
        <f t="shared" si="6"/>
        <v>0</v>
      </c>
      <c r="D389" s="50"/>
      <c r="E389" s="50"/>
      <c r="F389" s="49"/>
      <c r="G389" s="49"/>
      <c r="H389" s="74"/>
      <c r="I389" s="75"/>
      <c r="J389" s="49"/>
      <c r="K389" s="51"/>
      <c r="L389" s="49"/>
      <c r="M389" s="49"/>
      <c r="N389" s="49"/>
      <c r="O389" s="50"/>
      <c r="P389" s="50"/>
      <c r="Q389" s="50"/>
      <c r="R389" s="50"/>
      <c r="S389" s="50"/>
      <c r="T389" s="49"/>
      <c r="U389" s="49"/>
      <c r="V389" s="51"/>
      <c r="W389" s="49"/>
      <c r="X389" s="49"/>
      <c r="Y389" s="51"/>
      <c r="Z389" s="49"/>
      <c r="AA389" s="49"/>
      <c r="AB389" s="49"/>
      <c r="AC389" s="51"/>
      <c r="AD389" s="49"/>
      <c r="AE389" s="49"/>
      <c r="AF389" s="51"/>
      <c r="AG389" s="51"/>
      <c r="AH389" s="49"/>
      <c r="AI389" s="49"/>
      <c r="AJ389" s="50"/>
      <c r="AK389" s="50"/>
      <c r="AL389" s="50"/>
      <c r="AM389" s="50"/>
      <c r="AN389" s="50"/>
      <c r="AO389" s="50"/>
      <c r="AP389" s="50"/>
      <c r="AQ389" s="49"/>
      <c r="AR389" s="27"/>
    </row>
    <row r="390" spans="3:44">
      <c r="C390" s="83">
        <f t="shared" si="6"/>
        <v>0</v>
      </c>
      <c r="D390" s="50"/>
      <c r="E390" s="50"/>
      <c r="F390" s="49"/>
      <c r="G390" s="49"/>
      <c r="H390" s="74"/>
      <c r="I390" s="75"/>
      <c r="J390" s="49"/>
      <c r="K390" s="51"/>
      <c r="L390" s="49"/>
      <c r="M390" s="49"/>
      <c r="N390" s="49"/>
      <c r="O390" s="50"/>
      <c r="P390" s="50"/>
      <c r="Q390" s="50"/>
      <c r="R390" s="50"/>
      <c r="S390" s="50"/>
      <c r="T390" s="49"/>
      <c r="U390" s="49"/>
      <c r="V390" s="51"/>
      <c r="W390" s="49"/>
      <c r="X390" s="49"/>
      <c r="Y390" s="51"/>
      <c r="Z390" s="49"/>
      <c r="AA390" s="49"/>
      <c r="AB390" s="49"/>
      <c r="AC390" s="51"/>
      <c r="AD390" s="49"/>
      <c r="AE390" s="49"/>
      <c r="AF390" s="51"/>
      <c r="AG390" s="51"/>
      <c r="AH390" s="49"/>
      <c r="AI390" s="49"/>
      <c r="AJ390" s="50"/>
      <c r="AK390" s="50"/>
      <c r="AL390" s="50"/>
      <c r="AM390" s="50"/>
      <c r="AN390" s="50"/>
      <c r="AO390" s="50"/>
      <c r="AP390" s="50"/>
      <c r="AQ390" s="49"/>
      <c r="AR390" s="27"/>
    </row>
    <row r="391" spans="3:44">
      <c r="C391" s="83">
        <f t="shared" si="6"/>
        <v>0</v>
      </c>
      <c r="D391" s="50"/>
      <c r="E391" s="50"/>
      <c r="F391" s="49"/>
      <c r="G391" s="49"/>
      <c r="H391" s="74"/>
      <c r="I391" s="75"/>
      <c r="J391" s="49"/>
      <c r="K391" s="51"/>
      <c r="L391" s="49"/>
      <c r="M391" s="49"/>
      <c r="N391" s="49"/>
      <c r="O391" s="50"/>
      <c r="P391" s="50"/>
      <c r="Q391" s="50"/>
      <c r="R391" s="50"/>
      <c r="S391" s="50"/>
      <c r="T391" s="49"/>
      <c r="U391" s="49"/>
      <c r="V391" s="51"/>
      <c r="W391" s="49"/>
      <c r="X391" s="49"/>
      <c r="Y391" s="51"/>
      <c r="Z391" s="49"/>
      <c r="AA391" s="49"/>
      <c r="AB391" s="49"/>
      <c r="AC391" s="51"/>
      <c r="AD391" s="49"/>
      <c r="AE391" s="49"/>
      <c r="AF391" s="51"/>
      <c r="AG391" s="51"/>
      <c r="AH391" s="49"/>
      <c r="AI391" s="49"/>
      <c r="AJ391" s="50"/>
      <c r="AK391" s="50"/>
      <c r="AL391" s="50"/>
      <c r="AM391" s="50"/>
      <c r="AN391" s="50"/>
      <c r="AO391" s="50"/>
      <c r="AP391" s="50"/>
      <c r="AQ391" s="49"/>
      <c r="AR391" s="27"/>
    </row>
    <row r="392" spans="3:44">
      <c r="C392" s="83">
        <f t="shared" si="6"/>
        <v>0</v>
      </c>
      <c r="D392" s="50"/>
      <c r="E392" s="50"/>
      <c r="F392" s="49"/>
      <c r="G392" s="49"/>
      <c r="H392" s="74"/>
      <c r="I392" s="75"/>
      <c r="J392" s="49"/>
      <c r="K392" s="51"/>
      <c r="L392" s="49"/>
      <c r="M392" s="49"/>
      <c r="N392" s="49"/>
      <c r="O392" s="50"/>
      <c r="P392" s="50"/>
      <c r="Q392" s="50"/>
      <c r="R392" s="50"/>
      <c r="S392" s="50"/>
      <c r="T392" s="49"/>
      <c r="U392" s="49"/>
      <c r="V392" s="51"/>
      <c r="W392" s="49"/>
      <c r="X392" s="49"/>
      <c r="Y392" s="51"/>
      <c r="Z392" s="49"/>
      <c r="AA392" s="49"/>
      <c r="AB392" s="49"/>
      <c r="AC392" s="51"/>
      <c r="AD392" s="49"/>
      <c r="AE392" s="49"/>
      <c r="AF392" s="51"/>
      <c r="AG392" s="51"/>
      <c r="AH392" s="49"/>
      <c r="AI392" s="49"/>
      <c r="AJ392" s="50"/>
      <c r="AK392" s="50"/>
      <c r="AL392" s="50"/>
      <c r="AM392" s="50"/>
      <c r="AN392" s="50"/>
      <c r="AO392" s="50"/>
      <c r="AP392" s="50"/>
      <c r="AQ392" s="49"/>
      <c r="AR392" s="27"/>
    </row>
    <row r="393" spans="3:44">
      <c r="C393" s="83">
        <f t="shared" si="6"/>
        <v>0</v>
      </c>
      <c r="D393" s="50"/>
      <c r="E393" s="50"/>
      <c r="F393" s="49"/>
      <c r="G393" s="49"/>
      <c r="H393" s="74"/>
      <c r="I393" s="75"/>
      <c r="J393" s="49"/>
      <c r="K393" s="51"/>
      <c r="L393" s="49"/>
      <c r="M393" s="49"/>
      <c r="N393" s="49"/>
      <c r="O393" s="50"/>
      <c r="P393" s="50"/>
      <c r="Q393" s="50"/>
      <c r="R393" s="50"/>
      <c r="S393" s="50"/>
      <c r="T393" s="49"/>
      <c r="U393" s="49"/>
      <c r="V393" s="51"/>
      <c r="W393" s="49"/>
      <c r="X393" s="49"/>
      <c r="Y393" s="51"/>
      <c r="Z393" s="49"/>
      <c r="AA393" s="49"/>
      <c r="AB393" s="49"/>
      <c r="AC393" s="51"/>
      <c r="AD393" s="49"/>
      <c r="AE393" s="49"/>
      <c r="AF393" s="51"/>
      <c r="AG393" s="51"/>
      <c r="AH393" s="49"/>
      <c r="AI393" s="49"/>
      <c r="AJ393" s="50"/>
      <c r="AK393" s="50"/>
      <c r="AL393" s="50"/>
      <c r="AM393" s="50"/>
      <c r="AN393" s="50"/>
      <c r="AO393" s="50"/>
      <c r="AP393" s="50"/>
      <c r="AQ393" s="49"/>
      <c r="AR393" s="27"/>
    </row>
    <row r="394" spans="3:44">
      <c r="C394" s="83">
        <f t="shared" si="6"/>
        <v>0</v>
      </c>
      <c r="D394" s="50"/>
      <c r="E394" s="50"/>
      <c r="F394" s="49"/>
      <c r="G394" s="49"/>
      <c r="H394" s="74"/>
      <c r="I394" s="75"/>
      <c r="J394" s="49"/>
      <c r="K394" s="51"/>
      <c r="L394" s="49"/>
      <c r="M394" s="49"/>
      <c r="N394" s="49"/>
      <c r="O394" s="50"/>
      <c r="P394" s="50"/>
      <c r="Q394" s="50"/>
      <c r="R394" s="50"/>
      <c r="S394" s="50"/>
      <c r="T394" s="49"/>
      <c r="U394" s="49"/>
      <c r="V394" s="51"/>
      <c r="W394" s="49"/>
      <c r="X394" s="49"/>
      <c r="Y394" s="51"/>
      <c r="Z394" s="49"/>
      <c r="AA394" s="49"/>
      <c r="AB394" s="49"/>
      <c r="AC394" s="51"/>
      <c r="AD394" s="49"/>
      <c r="AE394" s="49"/>
      <c r="AF394" s="51"/>
      <c r="AG394" s="51"/>
      <c r="AH394" s="49"/>
      <c r="AI394" s="49"/>
      <c r="AJ394" s="50"/>
      <c r="AK394" s="50"/>
      <c r="AL394" s="50"/>
      <c r="AM394" s="50"/>
      <c r="AN394" s="50"/>
      <c r="AO394" s="50"/>
      <c r="AP394" s="50"/>
      <c r="AQ394" s="49"/>
      <c r="AR394" s="27"/>
    </row>
    <row r="395" spans="3:44">
      <c r="C395" s="83">
        <f t="shared" si="6"/>
        <v>0</v>
      </c>
      <c r="D395" s="50"/>
      <c r="E395" s="50"/>
      <c r="F395" s="49"/>
      <c r="G395" s="49"/>
      <c r="H395" s="74"/>
      <c r="I395" s="75"/>
      <c r="J395" s="49"/>
      <c r="K395" s="51"/>
      <c r="L395" s="49"/>
      <c r="M395" s="49"/>
      <c r="N395" s="49"/>
      <c r="O395" s="50"/>
      <c r="P395" s="50"/>
      <c r="Q395" s="50"/>
      <c r="R395" s="50"/>
      <c r="S395" s="50"/>
      <c r="T395" s="49"/>
      <c r="U395" s="49"/>
      <c r="V395" s="51"/>
      <c r="W395" s="49"/>
      <c r="X395" s="49"/>
      <c r="Y395" s="51"/>
      <c r="Z395" s="49"/>
      <c r="AA395" s="49"/>
      <c r="AB395" s="49"/>
      <c r="AC395" s="51"/>
      <c r="AD395" s="49"/>
      <c r="AE395" s="49"/>
      <c r="AF395" s="51"/>
      <c r="AG395" s="51"/>
      <c r="AH395" s="49"/>
      <c r="AI395" s="49"/>
      <c r="AJ395" s="50"/>
      <c r="AK395" s="50"/>
      <c r="AL395" s="50"/>
      <c r="AM395" s="50"/>
      <c r="AN395" s="50"/>
      <c r="AO395" s="50"/>
      <c r="AP395" s="50"/>
      <c r="AQ395" s="49"/>
      <c r="AR395" s="27"/>
    </row>
    <row r="396" spans="3:44">
      <c r="C396" s="83">
        <f t="shared" si="6"/>
        <v>0</v>
      </c>
      <c r="D396" s="50"/>
      <c r="E396" s="50"/>
      <c r="F396" s="49"/>
      <c r="G396" s="49"/>
      <c r="H396" s="74"/>
      <c r="I396" s="75"/>
      <c r="J396" s="49"/>
      <c r="K396" s="51"/>
      <c r="L396" s="49"/>
      <c r="M396" s="49"/>
      <c r="N396" s="49"/>
      <c r="O396" s="50"/>
      <c r="P396" s="50"/>
      <c r="Q396" s="50"/>
      <c r="R396" s="50"/>
      <c r="S396" s="50"/>
      <c r="T396" s="49"/>
      <c r="U396" s="49"/>
      <c r="V396" s="51"/>
      <c r="W396" s="49"/>
      <c r="X396" s="49"/>
      <c r="Y396" s="51"/>
      <c r="Z396" s="49"/>
      <c r="AA396" s="49"/>
      <c r="AB396" s="49"/>
      <c r="AC396" s="51"/>
      <c r="AD396" s="49"/>
      <c r="AE396" s="49"/>
      <c r="AF396" s="51"/>
      <c r="AG396" s="51"/>
      <c r="AH396" s="49"/>
      <c r="AI396" s="49"/>
      <c r="AJ396" s="50"/>
      <c r="AK396" s="50"/>
      <c r="AL396" s="50"/>
      <c r="AM396" s="50"/>
      <c r="AN396" s="50"/>
      <c r="AO396" s="50"/>
      <c r="AP396" s="50"/>
      <c r="AQ396" s="49"/>
      <c r="AR396" s="27"/>
    </row>
    <row r="397" spans="3:44">
      <c r="C397" s="83">
        <f t="shared" si="6"/>
        <v>0</v>
      </c>
      <c r="D397" s="50"/>
      <c r="E397" s="50"/>
      <c r="F397" s="49"/>
      <c r="G397" s="49"/>
      <c r="H397" s="74"/>
      <c r="I397" s="75"/>
      <c r="J397" s="49"/>
      <c r="K397" s="51"/>
      <c r="L397" s="49"/>
      <c r="M397" s="49"/>
      <c r="N397" s="49"/>
      <c r="O397" s="50"/>
      <c r="P397" s="50"/>
      <c r="Q397" s="50"/>
      <c r="R397" s="50"/>
      <c r="S397" s="50"/>
      <c r="T397" s="49"/>
      <c r="U397" s="49"/>
      <c r="V397" s="51"/>
      <c r="W397" s="49"/>
      <c r="X397" s="49"/>
      <c r="Y397" s="51"/>
      <c r="Z397" s="49"/>
      <c r="AA397" s="49"/>
      <c r="AB397" s="49"/>
      <c r="AC397" s="51"/>
      <c r="AD397" s="49"/>
      <c r="AE397" s="49"/>
      <c r="AF397" s="51"/>
      <c r="AG397" s="51"/>
      <c r="AH397" s="49"/>
      <c r="AI397" s="49"/>
      <c r="AJ397" s="50"/>
      <c r="AK397" s="50"/>
      <c r="AL397" s="50"/>
      <c r="AM397" s="50"/>
      <c r="AN397" s="50"/>
      <c r="AO397" s="50"/>
      <c r="AP397" s="50"/>
      <c r="AQ397" s="49"/>
      <c r="AR397" s="27"/>
    </row>
    <row r="398" spans="3:44">
      <c r="C398" s="83">
        <f t="shared" si="6"/>
        <v>0</v>
      </c>
      <c r="D398" s="50"/>
      <c r="E398" s="50"/>
      <c r="F398" s="49"/>
      <c r="G398" s="49"/>
      <c r="H398" s="74"/>
      <c r="I398" s="75"/>
      <c r="J398" s="49"/>
      <c r="K398" s="51"/>
      <c r="L398" s="49"/>
      <c r="M398" s="49"/>
      <c r="N398" s="49"/>
      <c r="O398" s="50"/>
      <c r="P398" s="50"/>
      <c r="Q398" s="50"/>
      <c r="R398" s="50"/>
      <c r="S398" s="50"/>
      <c r="T398" s="49"/>
      <c r="U398" s="49"/>
      <c r="V398" s="51"/>
      <c r="W398" s="49"/>
      <c r="X398" s="49"/>
      <c r="Y398" s="51"/>
      <c r="Z398" s="49"/>
      <c r="AA398" s="49"/>
      <c r="AB398" s="49"/>
      <c r="AC398" s="51"/>
      <c r="AD398" s="49"/>
      <c r="AE398" s="49"/>
      <c r="AF398" s="51"/>
      <c r="AG398" s="51"/>
      <c r="AH398" s="49"/>
      <c r="AI398" s="49"/>
      <c r="AJ398" s="50"/>
      <c r="AK398" s="50"/>
      <c r="AL398" s="50"/>
      <c r="AM398" s="50"/>
      <c r="AN398" s="50"/>
      <c r="AO398" s="50"/>
      <c r="AP398" s="50"/>
      <c r="AQ398" s="49"/>
      <c r="AR398" s="27"/>
    </row>
    <row r="399" spans="3:44">
      <c r="C399" s="83">
        <f t="shared" si="6"/>
        <v>0</v>
      </c>
      <c r="D399" s="50"/>
      <c r="E399" s="50"/>
      <c r="F399" s="49"/>
      <c r="G399" s="49"/>
      <c r="H399" s="74"/>
      <c r="I399" s="75"/>
      <c r="J399" s="49"/>
      <c r="K399" s="51"/>
      <c r="L399" s="49"/>
      <c r="M399" s="49"/>
      <c r="N399" s="49"/>
      <c r="O399" s="50"/>
      <c r="P399" s="50"/>
      <c r="Q399" s="50"/>
      <c r="R399" s="50"/>
      <c r="S399" s="50"/>
      <c r="T399" s="49"/>
      <c r="U399" s="49"/>
      <c r="V399" s="51"/>
      <c r="W399" s="49"/>
      <c r="X399" s="49"/>
      <c r="Y399" s="51"/>
      <c r="Z399" s="49"/>
      <c r="AA399" s="49"/>
      <c r="AB399" s="49"/>
      <c r="AC399" s="51"/>
      <c r="AD399" s="49"/>
      <c r="AE399" s="49"/>
      <c r="AF399" s="51"/>
      <c r="AG399" s="51"/>
      <c r="AH399" s="49"/>
      <c r="AI399" s="49"/>
      <c r="AJ399" s="50"/>
      <c r="AK399" s="50"/>
      <c r="AL399" s="50"/>
      <c r="AM399" s="50"/>
      <c r="AN399" s="50"/>
      <c r="AO399" s="50"/>
      <c r="AP399" s="50"/>
      <c r="AQ399" s="49"/>
      <c r="AR399" s="27"/>
    </row>
    <row r="400" spans="3:44">
      <c r="C400" s="83">
        <f t="shared" si="6"/>
        <v>0</v>
      </c>
      <c r="D400" s="50"/>
      <c r="E400" s="50"/>
      <c r="F400" s="49"/>
      <c r="G400" s="49"/>
      <c r="H400" s="74"/>
      <c r="I400" s="75"/>
      <c r="J400" s="49"/>
      <c r="K400" s="51"/>
      <c r="L400" s="49"/>
      <c r="M400" s="49"/>
      <c r="N400" s="49"/>
      <c r="O400" s="50"/>
      <c r="P400" s="50"/>
      <c r="Q400" s="50"/>
      <c r="R400" s="50"/>
      <c r="S400" s="50"/>
      <c r="T400" s="49"/>
      <c r="U400" s="49"/>
      <c r="V400" s="51"/>
      <c r="W400" s="49"/>
      <c r="X400" s="49"/>
      <c r="Y400" s="51"/>
      <c r="Z400" s="49"/>
      <c r="AA400" s="49"/>
      <c r="AB400" s="49"/>
      <c r="AC400" s="51"/>
      <c r="AD400" s="49"/>
      <c r="AE400" s="49"/>
      <c r="AF400" s="51"/>
      <c r="AG400" s="51"/>
      <c r="AH400" s="49"/>
      <c r="AI400" s="49"/>
      <c r="AJ400" s="50"/>
      <c r="AK400" s="50"/>
      <c r="AL400" s="50"/>
      <c r="AM400" s="50"/>
      <c r="AN400" s="50"/>
      <c r="AO400" s="50"/>
      <c r="AP400" s="50"/>
      <c r="AQ400" s="49"/>
      <c r="AR400" s="27"/>
    </row>
    <row r="401" spans="3:44">
      <c r="C401" s="83">
        <f t="shared" si="6"/>
        <v>0</v>
      </c>
      <c r="D401" s="50"/>
      <c r="E401" s="50"/>
      <c r="F401" s="49"/>
      <c r="G401" s="49"/>
      <c r="H401" s="74"/>
      <c r="I401" s="75"/>
      <c r="J401" s="49"/>
      <c r="K401" s="51"/>
      <c r="L401" s="49"/>
      <c r="M401" s="49"/>
      <c r="N401" s="49"/>
      <c r="O401" s="50"/>
      <c r="P401" s="50"/>
      <c r="Q401" s="50"/>
      <c r="R401" s="50"/>
      <c r="S401" s="50"/>
      <c r="T401" s="49"/>
      <c r="U401" s="49"/>
      <c r="V401" s="51"/>
      <c r="W401" s="49"/>
      <c r="X401" s="49"/>
      <c r="Y401" s="51"/>
      <c r="Z401" s="49"/>
      <c r="AA401" s="49"/>
      <c r="AB401" s="49"/>
      <c r="AC401" s="51"/>
      <c r="AD401" s="49"/>
      <c r="AE401" s="49"/>
      <c r="AF401" s="51"/>
      <c r="AG401" s="51"/>
      <c r="AH401" s="49"/>
      <c r="AI401" s="49"/>
      <c r="AJ401" s="50"/>
      <c r="AK401" s="50"/>
      <c r="AL401" s="50"/>
      <c r="AM401" s="50"/>
      <c r="AN401" s="50"/>
      <c r="AO401" s="50"/>
      <c r="AP401" s="50"/>
      <c r="AQ401" s="49"/>
      <c r="AR401" s="27"/>
    </row>
    <row r="402" spans="3:44">
      <c r="C402" s="83">
        <f t="shared" si="6"/>
        <v>0</v>
      </c>
      <c r="D402" s="50"/>
      <c r="E402" s="50"/>
      <c r="F402" s="49"/>
      <c r="G402" s="49"/>
      <c r="H402" s="74"/>
      <c r="I402" s="75"/>
      <c r="J402" s="49"/>
      <c r="K402" s="51"/>
      <c r="L402" s="49"/>
      <c r="M402" s="49"/>
      <c r="N402" s="49"/>
      <c r="O402" s="50"/>
      <c r="P402" s="50"/>
      <c r="Q402" s="50"/>
      <c r="R402" s="50"/>
      <c r="S402" s="50"/>
      <c r="T402" s="49"/>
      <c r="U402" s="49"/>
      <c r="V402" s="51"/>
      <c r="W402" s="49"/>
      <c r="X402" s="49"/>
      <c r="Y402" s="51"/>
      <c r="Z402" s="49"/>
      <c r="AA402" s="49"/>
      <c r="AB402" s="49"/>
      <c r="AC402" s="51"/>
      <c r="AD402" s="49"/>
      <c r="AE402" s="49"/>
      <c r="AF402" s="51"/>
      <c r="AG402" s="51"/>
      <c r="AH402" s="49"/>
      <c r="AI402" s="49"/>
      <c r="AJ402" s="50"/>
      <c r="AK402" s="50"/>
      <c r="AL402" s="50"/>
      <c r="AM402" s="50"/>
      <c r="AN402" s="50"/>
      <c r="AO402" s="50"/>
      <c r="AP402" s="50"/>
      <c r="AQ402" s="49"/>
      <c r="AR402" s="27"/>
    </row>
    <row r="403" spans="3:44">
      <c r="C403" s="83">
        <f t="shared" si="6"/>
        <v>0</v>
      </c>
      <c r="D403" s="50"/>
      <c r="E403" s="50"/>
      <c r="F403" s="49"/>
      <c r="G403" s="49"/>
      <c r="H403" s="74"/>
      <c r="I403" s="75"/>
      <c r="J403" s="49"/>
      <c r="K403" s="51"/>
      <c r="L403" s="49"/>
      <c r="M403" s="49"/>
      <c r="N403" s="49"/>
      <c r="O403" s="50"/>
      <c r="P403" s="50"/>
      <c r="Q403" s="50"/>
      <c r="R403" s="50"/>
      <c r="S403" s="50"/>
      <c r="T403" s="49"/>
      <c r="U403" s="49"/>
      <c r="V403" s="51"/>
      <c r="W403" s="49"/>
      <c r="X403" s="49"/>
      <c r="Y403" s="51"/>
      <c r="Z403" s="49"/>
      <c r="AA403" s="49"/>
      <c r="AB403" s="49"/>
      <c r="AC403" s="51"/>
      <c r="AD403" s="49"/>
      <c r="AE403" s="49"/>
      <c r="AF403" s="51"/>
      <c r="AG403" s="51"/>
      <c r="AH403" s="49"/>
      <c r="AI403" s="49"/>
      <c r="AJ403" s="50"/>
      <c r="AK403" s="50"/>
      <c r="AL403" s="50"/>
      <c r="AM403" s="50"/>
      <c r="AN403" s="50"/>
      <c r="AO403" s="50"/>
      <c r="AP403" s="50"/>
      <c r="AQ403" s="49"/>
      <c r="AR403" s="27"/>
    </row>
    <row r="404" spans="3:44">
      <c r="C404" s="83">
        <f t="shared" si="6"/>
        <v>0</v>
      </c>
      <c r="D404" s="50"/>
      <c r="E404" s="50"/>
      <c r="F404" s="49"/>
      <c r="G404" s="49"/>
      <c r="H404" s="74"/>
      <c r="I404" s="75"/>
      <c r="J404" s="49"/>
      <c r="K404" s="51"/>
      <c r="L404" s="49"/>
      <c r="M404" s="49"/>
      <c r="N404" s="49"/>
      <c r="O404" s="50"/>
      <c r="P404" s="50"/>
      <c r="Q404" s="50"/>
      <c r="R404" s="50"/>
      <c r="S404" s="50"/>
      <c r="T404" s="49"/>
      <c r="U404" s="49"/>
      <c r="V404" s="51"/>
      <c r="W404" s="49"/>
      <c r="X404" s="49"/>
      <c r="Y404" s="51"/>
      <c r="Z404" s="49"/>
      <c r="AA404" s="49"/>
      <c r="AB404" s="49"/>
      <c r="AC404" s="51"/>
      <c r="AD404" s="49"/>
      <c r="AE404" s="49"/>
      <c r="AF404" s="51"/>
      <c r="AG404" s="51"/>
      <c r="AH404" s="49"/>
      <c r="AI404" s="49"/>
      <c r="AJ404" s="50"/>
      <c r="AK404" s="50"/>
      <c r="AL404" s="50"/>
      <c r="AM404" s="50"/>
      <c r="AN404" s="50"/>
      <c r="AO404" s="50"/>
      <c r="AP404" s="50"/>
      <c r="AQ404" s="49"/>
      <c r="AR404" s="27"/>
    </row>
    <row r="405" spans="3:44">
      <c r="C405" s="83">
        <f t="shared" si="6"/>
        <v>0</v>
      </c>
      <c r="D405" s="50"/>
      <c r="E405" s="50"/>
      <c r="F405" s="49"/>
      <c r="G405" s="49"/>
      <c r="H405" s="74"/>
      <c r="I405" s="75"/>
      <c r="J405" s="49"/>
      <c r="K405" s="51"/>
      <c r="L405" s="49"/>
      <c r="M405" s="49"/>
      <c r="N405" s="49"/>
      <c r="O405" s="50"/>
      <c r="P405" s="50"/>
      <c r="Q405" s="50"/>
      <c r="R405" s="50"/>
      <c r="S405" s="50"/>
      <c r="T405" s="49"/>
      <c r="U405" s="49"/>
      <c r="V405" s="51"/>
      <c r="W405" s="49"/>
      <c r="X405" s="49"/>
      <c r="Y405" s="51"/>
      <c r="Z405" s="49"/>
      <c r="AA405" s="49"/>
      <c r="AB405" s="49"/>
      <c r="AC405" s="51"/>
      <c r="AD405" s="49"/>
      <c r="AE405" s="49"/>
      <c r="AF405" s="51"/>
      <c r="AG405" s="51"/>
      <c r="AH405" s="49"/>
      <c r="AI405" s="49"/>
      <c r="AJ405" s="50"/>
      <c r="AK405" s="50"/>
      <c r="AL405" s="50"/>
      <c r="AM405" s="50"/>
      <c r="AN405" s="50"/>
      <c r="AO405" s="50"/>
      <c r="AP405" s="50"/>
      <c r="AQ405" s="49"/>
      <c r="AR405" s="27"/>
    </row>
    <row r="406" spans="3:44">
      <c r="C406" s="83">
        <f t="shared" si="6"/>
        <v>0</v>
      </c>
      <c r="D406" s="50"/>
      <c r="E406" s="50"/>
      <c r="F406" s="49"/>
      <c r="G406" s="49"/>
      <c r="H406" s="74"/>
      <c r="I406" s="75"/>
      <c r="J406" s="49"/>
      <c r="K406" s="51"/>
      <c r="L406" s="49"/>
      <c r="M406" s="49"/>
      <c r="N406" s="49"/>
      <c r="O406" s="50"/>
      <c r="P406" s="50"/>
      <c r="Q406" s="50"/>
      <c r="R406" s="50"/>
      <c r="S406" s="50"/>
      <c r="T406" s="49"/>
      <c r="U406" s="49"/>
      <c r="V406" s="51"/>
      <c r="W406" s="49"/>
      <c r="X406" s="49"/>
      <c r="Y406" s="51"/>
      <c r="Z406" s="49"/>
      <c r="AA406" s="49"/>
      <c r="AB406" s="49"/>
      <c r="AC406" s="51"/>
      <c r="AD406" s="49"/>
      <c r="AE406" s="49"/>
      <c r="AF406" s="51"/>
      <c r="AG406" s="51"/>
      <c r="AH406" s="49"/>
      <c r="AI406" s="49"/>
      <c r="AJ406" s="50"/>
      <c r="AK406" s="50"/>
      <c r="AL406" s="50"/>
      <c r="AM406" s="50"/>
      <c r="AN406" s="50"/>
      <c r="AO406" s="50"/>
      <c r="AP406" s="50"/>
      <c r="AQ406" s="49"/>
      <c r="AR406" s="27"/>
    </row>
    <row r="407" spans="3:44">
      <c r="C407" s="83">
        <f t="shared" si="6"/>
        <v>0</v>
      </c>
      <c r="D407" s="50"/>
      <c r="E407" s="50"/>
      <c r="F407" s="49"/>
      <c r="G407" s="49"/>
      <c r="H407" s="74"/>
      <c r="I407" s="75"/>
      <c r="J407" s="49"/>
      <c r="K407" s="51"/>
      <c r="L407" s="49"/>
      <c r="M407" s="49"/>
      <c r="N407" s="49"/>
      <c r="O407" s="50"/>
      <c r="P407" s="50"/>
      <c r="Q407" s="50"/>
      <c r="R407" s="50"/>
      <c r="S407" s="50"/>
      <c r="T407" s="49"/>
      <c r="U407" s="49"/>
      <c r="V407" s="51"/>
      <c r="W407" s="49"/>
      <c r="X407" s="49"/>
      <c r="Y407" s="51"/>
      <c r="Z407" s="49"/>
      <c r="AA407" s="49"/>
      <c r="AB407" s="49"/>
      <c r="AC407" s="51"/>
      <c r="AD407" s="49"/>
      <c r="AE407" s="49"/>
      <c r="AF407" s="51"/>
      <c r="AG407" s="51"/>
      <c r="AH407" s="49"/>
      <c r="AI407" s="49"/>
      <c r="AJ407" s="50"/>
      <c r="AK407" s="50"/>
      <c r="AL407" s="50"/>
      <c r="AM407" s="50"/>
      <c r="AN407" s="50"/>
      <c r="AO407" s="50"/>
      <c r="AP407" s="50"/>
      <c r="AQ407" s="49"/>
      <c r="AR407" s="27"/>
    </row>
    <row r="408" spans="3:44">
      <c r="C408" s="83">
        <f t="shared" si="6"/>
        <v>0</v>
      </c>
      <c r="D408" s="50"/>
      <c r="E408" s="50"/>
      <c r="F408" s="49"/>
      <c r="G408" s="49"/>
      <c r="H408" s="74"/>
      <c r="I408" s="75"/>
      <c r="J408" s="49"/>
      <c r="K408" s="51"/>
      <c r="L408" s="49"/>
      <c r="M408" s="49"/>
      <c r="N408" s="49"/>
      <c r="O408" s="50"/>
      <c r="P408" s="50"/>
      <c r="Q408" s="50"/>
      <c r="R408" s="50"/>
      <c r="S408" s="50"/>
      <c r="T408" s="49"/>
      <c r="U408" s="49"/>
      <c r="V408" s="51"/>
      <c r="W408" s="49"/>
      <c r="X408" s="49"/>
      <c r="Y408" s="51"/>
      <c r="Z408" s="49"/>
      <c r="AA408" s="49"/>
      <c r="AB408" s="49"/>
      <c r="AC408" s="51"/>
      <c r="AD408" s="49"/>
      <c r="AE408" s="49"/>
      <c r="AF408" s="51"/>
      <c r="AG408" s="51"/>
      <c r="AH408" s="49"/>
      <c r="AI408" s="49"/>
      <c r="AJ408" s="50"/>
      <c r="AK408" s="50"/>
      <c r="AL408" s="50"/>
      <c r="AM408" s="50"/>
      <c r="AN408" s="50"/>
      <c r="AO408" s="50"/>
      <c r="AP408" s="50"/>
      <c r="AQ408" s="49"/>
      <c r="AR408" s="27"/>
    </row>
    <row r="409" spans="3:44">
      <c r="C409" s="83">
        <f t="shared" si="6"/>
        <v>0</v>
      </c>
      <c r="D409" s="50"/>
      <c r="E409" s="50"/>
      <c r="F409" s="49"/>
      <c r="G409" s="49"/>
      <c r="H409" s="74"/>
      <c r="I409" s="75"/>
      <c r="J409" s="49"/>
      <c r="K409" s="51"/>
      <c r="L409" s="49"/>
      <c r="M409" s="49"/>
      <c r="N409" s="49"/>
      <c r="O409" s="50"/>
      <c r="P409" s="50"/>
      <c r="Q409" s="50"/>
      <c r="R409" s="50"/>
      <c r="S409" s="50"/>
      <c r="T409" s="49"/>
      <c r="U409" s="49"/>
      <c r="V409" s="51"/>
      <c r="W409" s="49"/>
      <c r="X409" s="49"/>
      <c r="Y409" s="51"/>
      <c r="Z409" s="49"/>
      <c r="AA409" s="49"/>
      <c r="AB409" s="49"/>
      <c r="AC409" s="51"/>
      <c r="AD409" s="49"/>
      <c r="AE409" s="49"/>
      <c r="AF409" s="51"/>
      <c r="AG409" s="51"/>
      <c r="AH409" s="49"/>
      <c r="AI409" s="49"/>
      <c r="AJ409" s="50"/>
      <c r="AK409" s="50"/>
      <c r="AL409" s="50"/>
      <c r="AM409" s="50"/>
      <c r="AN409" s="50"/>
      <c r="AO409" s="50"/>
      <c r="AP409" s="50"/>
      <c r="AQ409" s="49"/>
      <c r="AR409" s="27"/>
    </row>
    <row r="410" spans="3:44">
      <c r="C410" s="83">
        <f t="shared" si="6"/>
        <v>0</v>
      </c>
      <c r="D410" s="50"/>
      <c r="E410" s="50"/>
      <c r="F410" s="49"/>
      <c r="G410" s="49"/>
      <c r="H410" s="74"/>
      <c r="I410" s="75"/>
      <c r="J410" s="49"/>
      <c r="K410" s="51"/>
      <c r="L410" s="49"/>
      <c r="M410" s="49"/>
      <c r="N410" s="49"/>
      <c r="O410" s="50"/>
      <c r="P410" s="50"/>
      <c r="Q410" s="50"/>
      <c r="R410" s="50"/>
      <c r="S410" s="50"/>
      <c r="T410" s="49"/>
      <c r="U410" s="49"/>
      <c r="V410" s="51"/>
      <c r="W410" s="49"/>
      <c r="X410" s="49"/>
      <c r="Y410" s="51"/>
      <c r="Z410" s="49"/>
      <c r="AA410" s="49"/>
      <c r="AB410" s="49"/>
      <c r="AC410" s="51"/>
      <c r="AD410" s="49"/>
      <c r="AE410" s="49"/>
      <c r="AF410" s="51"/>
      <c r="AG410" s="51"/>
      <c r="AH410" s="49"/>
      <c r="AI410" s="49"/>
      <c r="AJ410" s="50"/>
      <c r="AK410" s="50"/>
      <c r="AL410" s="50"/>
      <c r="AM410" s="50"/>
      <c r="AN410" s="50"/>
      <c r="AO410" s="50"/>
      <c r="AP410" s="50"/>
      <c r="AQ410" s="49"/>
      <c r="AR410" s="27"/>
    </row>
    <row r="411" spans="3:44">
      <c r="C411" s="83">
        <f t="shared" ref="C411:C474" si="7">SUM(D411:AR411)</f>
        <v>0</v>
      </c>
      <c r="D411" s="50"/>
      <c r="E411" s="50"/>
      <c r="F411" s="49"/>
      <c r="G411" s="49"/>
      <c r="H411" s="74"/>
      <c r="I411" s="75"/>
      <c r="J411" s="49"/>
      <c r="K411" s="51"/>
      <c r="L411" s="49"/>
      <c r="M411" s="49"/>
      <c r="N411" s="49"/>
      <c r="O411" s="50"/>
      <c r="P411" s="50"/>
      <c r="Q411" s="50"/>
      <c r="R411" s="50"/>
      <c r="S411" s="50"/>
      <c r="T411" s="49"/>
      <c r="U411" s="49"/>
      <c r="V411" s="51"/>
      <c r="W411" s="49"/>
      <c r="X411" s="49"/>
      <c r="Y411" s="51"/>
      <c r="Z411" s="49"/>
      <c r="AA411" s="49"/>
      <c r="AB411" s="49"/>
      <c r="AC411" s="51"/>
      <c r="AD411" s="49"/>
      <c r="AE411" s="49"/>
      <c r="AF411" s="51"/>
      <c r="AG411" s="51"/>
      <c r="AH411" s="49"/>
      <c r="AI411" s="49"/>
      <c r="AJ411" s="50"/>
      <c r="AK411" s="50"/>
      <c r="AL411" s="50"/>
      <c r="AM411" s="50"/>
      <c r="AN411" s="50"/>
      <c r="AO411" s="50"/>
      <c r="AP411" s="50"/>
      <c r="AQ411" s="49"/>
      <c r="AR411" s="27"/>
    </row>
    <row r="412" spans="3:44">
      <c r="C412" s="83">
        <f t="shared" si="7"/>
        <v>0</v>
      </c>
      <c r="D412" s="50"/>
      <c r="E412" s="50"/>
      <c r="F412" s="49"/>
      <c r="G412" s="49"/>
      <c r="H412" s="74"/>
      <c r="I412" s="75"/>
      <c r="J412" s="49"/>
      <c r="K412" s="51"/>
      <c r="L412" s="49"/>
      <c r="M412" s="49"/>
      <c r="N412" s="49"/>
      <c r="O412" s="50"/>
      <c r="P412" s="50"/>
      <c r="Q412" s="50"/>
      <c r="R412" s="50"/>
      <c r="S412" s="50"/>
      <c r="T412" s="49"/>
      <c r="U412" s="49"/>
      <c r="V412" s="51"/>
      <c r="W412" s="49"/>
      <c r="X412" s="49"/>
      <c r="Y412" s="51"/>
      <c r="Z412" s="49"/>
      <c r="AA412" s="49"/>
      <c r="AB412" s="49"/>
      <c r="AC412" s="51"/>
      <c r="AD412" s="49"/>
      <c r="AE412" s="49"/>
      <c r="AF412" s="51"/>
      <c r="AG412" s="51"/>
      <c r="AH412" s="49"/>
      <c r="AI412" s="49"/>
      <c r="AJ412" s="50"/>
      <c r="AK412" s="50"/>
      <c r="AL412" s="50"/>
      <c r="AM412" s="50"/>
      <c r="AN412" s="50"/>
      <c r="AO412" s="50"/>
      <c r="AP412" s="50"/>
      <c r="AQ412" s="49"/>
      <c r="AR412" s="27"/>
    </row>
    <row r="413" spans="3:44">
      <c r="C413" s="83">
        <f t="shared" si="7"/>
        <v>0</v>
      </c>
      <c r="D413" s="50"/>
      <c r="E413" s="50"/>
      <c r="F413" s="49"/>
      <c r="G413" s="49"/>
      <c r="H413" s="74"/>
      <c r="I413" s="75"/>
      <c r="J413" s="49"/>
      <c r="K413" s="51"/>
      <c r="L413" s="49"/>
      <c r="M413" s="49"/>
      <c r="N413" s="49"/>
      <c r="O413" s="50"/>
      <c r="P413" s="50"/>
      <c r="Q413" s="50"/>
      <c r="R413" s="50"/>
      <c r="S413" s="50"/>
      <c r="T413" s="49"/>
      <c r="U413" s="49"/>
      <c r="V413" s="51"/>
      <c r="W413" s="49"/>
      <c r="X413" s="49"/>
      <c r="Y413" s="51"/>
      <c r="Z413" s="49"/>
      <c r="AA413" s="49"/>
      <c r="AB413" s="49"/>
      <c r="AC413" s="51"/>
      <c r="AD413" s="49"/>
      <c r="AE413" s="49"/>
      <c r="AF413" s="51"/>
      <c r="AG413" s="51"/>
      <c r="AH413" s="49"/>
      <c r="AI413" s="49"/>
      <c r="AJ413" s="50"/>
      <c r="AK413" s="50"/>
      <c r="AL413" s="50"/>
      <c r="AM413" s="50"/>
      <c r="AN413" s="50"/>
      <c r="AO413" s="50"/>
      <c r="AP413" s="50"/>
      <c r="AQ413" s="49"/>
      <c r="AR413" s="27"/>
    </row>
    <row r="414" spans="3:44">
      <c r="C414" s="83">
        <f t="shared" si="7"/>
        <v>0</v>
      </c>
      <c r="D414" s="50"/>
      <c r="E414" s="50"/>
      <c r="F414" s="49"/>
      <c r="G414" s="49"/>
      <c r="H414" s="74"/>
      <c r="I414" s="75"/>
      <c r="J414" s="49"/>
      <c r="K414" s="51"/>
      <c r="L414" s="49"/>
      <c r="M414" s="49"/>
      <c r="N414" s="49"/>
      <c r="O414" s="50"/>
      <c r="P414" s="50"/>
      <c r="Q414" s="50"/>
      <c r="R414" s="50"/>
      <c r="S414" s="50"/>
      <c r="T414" s="49"/>
      <c r="U414" s="49"/>
      <c r="V414" s="51"/>
      <c r="W414" s="49"/>
      <c r="X414" s="49"/>
      <c r="Y414" s="51"/>
      <c r="Z414" s="49"/>
      <c r="AA414" s="49"/>
      <c r="AB414" s="49"/>
      <c r="AC414" s="51"/>
      <c r="AD414" s="49"/>
      <c r="AE414" s="49"/>
      <c r="AF414" s="51"/>
      <c r="AG414" s="51"/>
      <c r="AH414" s="49"/>
      <c r="AI414" s="49"/>
      <c r="AJ414" s="50"/>
      <c r="AK414" s="50"/>
      <c r="AL414" s="50"/>
      <c r="AM414" s="50"/>
      <c r="AN414" s="50"/>
      <c r="AO414" s="50"/>
      <c r="AP414" s="50"/>
      <c r="AQ414" s="49"/>
      <c r="AR414" s="27"/>
    </row>
    <row r="415" spans="3:44">
      <c r="C415" s="83">
        <f t="shared" si="7"/>
        <v>0</v>
      </c>
      <c r="D415" s="50"/>
      <c r="E415" s="50"/>
      <c r="F415" s="49"/>
      <c r="G415" s="49"/>
      <c r="H415" s="74"/>
      <c r="I415" s="75"/>
      <c r="J415" s="49"/>
      <c r="K415" s="51"/>
      <c r="L415" s="49"/>
      <c r="M415" s="49"/>
      <c r="N415" s="49"/>
      <c r="O415" s="50"/>
      <c r="P415" s="50"/>
      <c r="Q415" s="50"/>
      <c r="R415" s="50"/>
      <c r="S415" s="50"/>
      <c r="T415" s="49"/>
      <c r="U415" s="49"/>
      <c r="V415" s="51"/>
      <c r="W415" s="49"/>
      <c r="X415" s="49"/>
      <c r="Y415" s="51"/>
      <c r="Z415" s="49"/>
      <c r="AA415" s="49"/>
      <c r="AB415" s="49"/>
      <c r="AC415" s="51"/>
      <c r="AD415" s="49"/>
      <c r="AE415" s="49"/>
      <c r="AF415" s="51"/>
      <c r="AG415" s="51"/>
      <c r="AH415" s="49"/>
      <c r="AI415" s="49"/>
      <c r="AJ415" s="50"/>
      <c r="AK415" s="50"/>
      <c r="AL415" s="50"/>
      <c r="AM415" s="50"/>
      <c r="AN415" s="50"/>
      <c r="AO415" s="50"/>
      <c r="AP415" s="50"/>
      <c r="AQ415" s="49"/>
      <c r="AR415" s="27"/>
    </row>
    <row r="416" spans="3:44">
      <c r="C416" s="83">
        <f t="shared" si="7"/>
        <v>0</v>
      </c>
      <c r="D416" s="50"/>
      <c r="E416" s="50"/>
      <c r="F416" s="49"/>
      <c r="G416" s="49"/>
      <c r="H416" s="74"/>
      <c r="I416" s="75"/>
      <c r="J416" s="49"/>
      <c r="K416" s="51"/>
      <c r="L416" s="49"/>
      <c r="M416" s="49"/>
      <c r="N416" s="49"/>
      <c r="O416" s="50"/>
      <c r="P416" s="50"/>
      <c r="Q416" s="50"/>
      <c r="R416" s="50"/>
      <c r="S416" s="50"/>
      <c r="T416" s="49"/>
      <c r="U416" s="49"/>
      <c r="V416" s="51"/>
      <c r="W416" s="49"/>
      <c r="X416" s="49"/>
      <c r="Y416" s="51"/>
      <c r="Z416" s="49"/>
      <c r="AA416" s="49"/>
      <c r="AB416" s="49"/>
      <c r="AC416" s="51"/>
      <c r="AD416" s="49"/>
      <c r="AE416" s="49"/>
      <c r="AF416" s="51"/>
      <c r="AG416" s="51"/>
      <c r="AH416" s="49"/>
      <c r="AI416" s="49"/>
      <c r="AJ416" s="50"/>
      <c r="AK416" s="50"/>
      <c r="AL416" s="50"/>
      <c r="AM416" s="50"/>
      <c r="AN416" s="50"/>
      <c r="AO416" s="50"/>
      <c r="AP416" s="50"/>
      <c r="AQ416" s="49"/>
      <c r="AR416" s="27"/>
    </row>
    <row r="417" spans="3:44">
      <c r="C417" s="83">
        <f t="shared" si="7"/>
        <v>0</v>
      </c>
      <c r="D417" s="50"/>
      <c r="E417" s="50"/>
      <c r="F417" s="49"/>
      <c r="G417" s="49"/>
      <c r="H417" s="74"/>
      <c r="I417" s="75"/>
      <c r="J417" s="49"/>
      <c r="K417" s="51"/>
      <c r="L417" s="49"/>
      <c r="M417" s="49"/>
      <c r="N417" s="49"/>
      <c r="O417" s="50"/>
      <c r="P417" s="50"/>
      <c r="Q417" s="50"/>
      <c r="R417" s="50"/>
      <c r="S417" s="50"/>
      <c r="T417" s="49"/>
      <c r="U417" s="49"/>
      <c r="V417" s="51"/>
      <c r="W417" s="49"/>
      <c r="X417" s="49"/>
      <c r="Y417" s="51"/>
      <c r="Z417" s="49"/>
      <c r="AA417" s="49"/>
      <c r="AB417" s="49"/>
      <c r="AC417" s="51"/>
      <c r="AD417" s="49"/>
      <c r="AE417" s="49"/>
      <c r="AF417" s="51"/>
      <c r="AG417" s="51"/>
      <c r="AH417" s="49"/>
      <c r="AI417" s="49"/>
      <c r="AJ417" s="50"/>
      <c r="AK417" s="50"/>
      <c r="AL417" s="50"/>
      <c r="AM417" s="50"/>
      <c r="AN417" s="50"/>
      <c r="AO417" s="50"/>
      <c r="AP417" s="50"/>
      <c r="AQ417" s="49"/>
      <c r="AR417" s="27"/>
    </row>
    <row r="418" spans="3:44">
      <c r="C418" s="83">
        <f t="shared" si="7"/>
        <v>0</v>
      </c>
      <c r="D418" s="50"/>
      <c r="E418" s="50"/>
      <c r="F418" s="49"/>
      <c r="G418" s="49"/>
      <c r="H418" s="74"/>
      <c r="I418" s="75"/>
      <c r="J418" s="49"/>
      <c r="K418" s="51"/>
      <c r="L418" s="49"/>
      <c r="M418" s="49"/>
      <c r="N418" s="49"/>
      <c r="O418" s="50"/>
      <c r="P418" s="50"/>
      <c r="Q418" s="50"/>
      <c r="R418" s="50"/>
      <c r="S418" s="50"/>
      <c r="T418" s="49"/>
      <c r="U418" s="49"/>
      <c r="V418" s="51"/>
      <c r="W418" s="49"/>
      <c r="X418" s="49"/>
      <c r="Y418" s="51"/>
      <c r="Z418" s="49"/>
      <c r="AA418" s="49"/>
      <c r="AB418" s="49"/>
      <c r="AC418" s="51"/>
      <c r="AD418" s="49"/>
      <c r="AE418" s="49"/>
      <c r="AF418" s="51"/>
      <c r="AG418" s="51"/>
      <c r="AH418" s="49"/>
      <c r="AI418" s="49"/>
      <c r="AJ418" s="50"/>
      <c r="AK418" s="50"/>
      <c r="AL418" s="50"/>
      <c r="AM418" s="50"/>
      <c r="AN418" s="50"/>
      <c r="AO418" s="50"/>
      <c r="AP418" s="50"/>
      <c r="AQ418" s="49"/>
      <c r="AR418" s="27"/>
    </row>
    <row r="419" spans="3:44">
      <c r="C419" s="83">
        <f t="shared" si="7"/>
        <v>0</v>
      </c>
      <c r="D419" s="50"/>
      <c r="E419" s="50"/>
      <c r="F419" s="49"/>
      <c r="G419" s="49"/>
      <c r="H419" s="74"/>
      <c r="I419" s="75"/>
      <c r="J419" s="49"/>
      <c r="K419" s="51"/>
      <c r="L419" s="49"/>
      <c r="M419" s="49"/>
      <c r="N419" s="49"/>
      <c r="O419" s="50"/>
      <c r="P419" s="50"/>
      <c r="Q419" s="50"/>
      <c r="R419" s="50"/>
      <c r="S419" s="50"/>
      <c r="T419" s="49"/>
      <c r="U419" s="49"/>
      <c r="V419" s="51"/>
      <c r="W419" s="49"/>
      <c r="X419" s="49"/>
      <c r="Y419" s="51"/>
      <c r="Z419" s="49"/>
      <c r="AA419" s="49"/>
      <c r="AB419" s="49"/>
      <c r="AC419" s="51"/>
      <c r="AD419" s="49"/>
      <c r="AE419" s="49"/>
      <c r="AF419" s="51"/>
      <c r="AG419" s="51"/>
      <c r="AH419" s="49"/>
      <c r="AI419" s="49"/>
      <c r="AJ419" s="50"/>
      <c r="AK419" s="50"/>
      <c r="AL419" s="50"/>
      <c r="AM419" s="50"/>
      <c r="AN419" s="50"/>
      <c r="AO419" s="50"/>
      <c r="AP419" s="50"/>
      <c r="AQ419" s="49"/>
      <c r="AR419" s="27"/>
    </row>
    <row r="420" spans="3:44">
      <c r="C420" s="83">
        <f t="shared" si="7"/>
        <v>0</v>
      </c>
      <c r="D420" s="50"/>
      <c r="E420" s="50"/>
      <c r="F420" s="49"/>
      <c r="G420" s="49"/>
      <c r="H420" s="74"/>
      <c r="I420" s="75"/>
      <c r="J420" s="49"/>
      <c r="K420" s="51"/>
      <c r="L420" s="49"/>
      <c r="M420" s="49"/>
      <c r="N420" s="49"/>
      <c r="O420" s="50"/>
      <c r="P420" s="50"/>
      <c r="Q420" s="50"/>
      <c r="R420" s="50"/>
      <c r="S420" s="50"/>
      <c r="T420" s="49"/>
      <c r="U420" s="49"/>
      <c r="V420" s="51"/>
      <c r="W420" s="49"/>
      <c r="X420" s="49"/>
      <c r="Y420" s="51"/>
      <c r="Z420" s="49"/>
      <c r="AA420" s="49"/>
      <c r="AB420" s="49"/>
      <c r="AC420" s="51"/>
      <c r="AD420" s="49"/>
      <c r="AE420" s="49"/>
      <c r="AF420" s="51"/>
      <c r="AG420" s="51"/>
      <c r="AH420" s="49"/>
      <c r="AI420" s="49"/>
      <c r="AJ420" s="50"/>
      <c r="AK420" s="50"/>
      <c r="AL420" s="50"/>
      <c r="AM420" s="50"/>
      <c r="AN420" s="50"/>
      <c r="AO420" s="50"/>
      <c r="AP420" s="50"/>
      <c r="AQ420" s="49"/>
      <c r="AR420" s="27"/>
    </row>
    <row r="421" spans="3:44">
      <c r="C421" s="83">
        <f t="shared" si="7"/>
        <v>0</v>
      </c>
      <c r="D421" s="50"/>
      <c r="E421" s="50"/>
      <c r="F421" s="49"/>
      <c r="G421" s="49"/>
      <c r="H421" s="74"/>
      <c r="I421" s="75"/>
      <c r="J421" s="49"/>
      <c r="K421" s="51"/>
      <c r="L421" s="49"/>
      <c r="M421" s="49"/>
      <c r="N421" s="49"/>
      <c r="O421" s="50"/>
      <c r="P421" s="50"/>
      <c r="Q421" s="50"/>
      <c r="R421" s="50"/>
      <c r="S421" s="50"/>
      <c r="T421" s="49"/>
      <c r="U421" s="49"/>
      <c r="V421" s="51"/>
      <c r="W421" s="49"/>
      <c r="X421" s="49"/>
      <c r="Y421" s="51"/>
      <c r="Z421" s="49"/>
      <c r="AA421" s="49"/>
      <c r="AB421" s="49"/>
      <c r="AC421" s="51"/>
      <c r="AD421" s="49"/>
      <c r="AE421" s="49"/>
      <c r="AF421" s="51"/>
      <c r="AG421" s="51"/>
      <c r="AH421" s="49"/>
      <c r="AI421" s="49"/>
      <c r="AJ421" s="50"/>
      <c r="AK421" s="50"/>
      <c r="AL421" s="50"/>
      <c r="AM421" s="50"/>
      <c r="AN421" s="50"/>
      <c r="AO421" s="50"/>
      <c r="AP421" s="50"/>
      <c r="AQ421" s="49"/>
      <c r="AR421" s="27"/>
    </row>
    <row r="422" spans="3:44">
      <c r="C422" s="83">
        <f t="shared" si="7"/>
        <v>0</v>
      </c>
      <c r="D422" s="50"/>
      <c r="E422" s="50"/>
      <c r="F422" s="49"/>
      <c r="G422" s="49"/>
      <c r="H422" s="74"/>
      <c r="I422" s="75"/>
      <c r="J422" s="49"/>
      <c r="K422" s="51"/>
      <c r="L422" s="49"/>
      <c r="M422" s="49"/>
      <c r="N422" s="49"/>
      <c r="O422" s="50"/>
      <c r="P422" s="50"/>
      <c r="Q422" s="50"/>
      <c r="R422" s="50"/>
      <c r="S422" s="50"/>
      <c r="T422" s="49"/>
      <c r="U422" s="49"/>
      <c r="V422" s="51"/>
      <c r="W422" s="49"/>
      <c r="X422" s="49"/>
      <c r="Y422" s="51"/>
      <c r="Z422" s="49"/>
      <c r="AA422" s="49"/>
      <c r="AB422" s="49"/>
      <c r="AC422" s="51"/>
      <c r="AD422" s="49"/>
      <c r="AE422" s="49"/>
      <c r="AF422" s="51"/>
      <c r="AG422" s="51"/>
      <c r="AH422" s="49"/>
      <c r="AI422" s="49"/>
      <c r="AJ422" s="50"/>
      <c r="AK422" s="50"/>
      <c r="AL422" s="50"/>
      <c r="AM422" s="50"/>
      <c r="AN422" s="50"/>
      <c r="AO422" s="50"/>
      <c r="AP422" s="50"/>
      <c r="AQ422" s="49"/>
      <c r="AR422" s="27"/>
    </row>
    <row r="423" spans="3:44">
      <c r="C423" s="83">
        <f t="shared" si="7"/>
        <v>0</v>
      </c>
      <c r="D423" s="50"/>
      <c r="E423" s="50"/>
      <c r="F423" s="49"/>
      <c r="G423" s="49"/>
      <c r="H423" s="74"/>
      <c r="I423" s="75"/>
      <c r="J423" s="49"/>
      <c r="K423" s="51"/>
      <c r="L423" s="49"/>
      <c r="M423" s="49"/>
      <c r="N423" s="49"/>
      <c r="O423" s="50"/>
      <c r="P423" s="50"/>
      <c r="Q423" s="50"/>
      <c r="R423" s="50"/>
      <c r="S423" s="50"/>
      <c r="T423" s="49"/>
      <c r="U423" s="49"/>
      <c r="V423" s="51"/>
      <c r="W423" s="49"/>
      <c r="X423" s="49"/>
      <c r="Y423" s="51"/>
      <c r="Z423" s="49"/>
      <c r="AA423" s="49"/>
      <c r="AB423" s="49"/>
      <c r="AC423" s="51"/>
      <c r="AD423" s="49"/>
      <c r="AE423" s="49"/>
      <c r="AF423" s="51"/>
      <c r="AG423" s="51"/>
      <c r="AH423" s="49"/>
      <c r="AI423" s="49"/>
      <c r="AJ423" s="50"/>
      <c r="AK423" s="50"/>
      <c r="AL423" s="50"/>
      <c r="AM423" s="50"/>
      <c r="AN423" s="50"/>
      <c r="AO423" s="50"/>
      <c r="AP423" s="50"/>
      <c r="AQ423" s="49"/>
      <c r="AR423" s="27"/>
    </row>
    <row r="424" spans="3:44">
      <c r="C424" s="83">
        <f t="shared" si="7"/>
        <v>0</v>
      </c>
      <c r="D424" s="50"/>
      <c r="E424" s="50"/>
      <c r="F424" s="49"/>
      <c r="G424" s="49"/>
      <c r="H424" s="74"/>
      <c r="I424" s="75"/>
      <c r="J424" s="49"/>
      <c r="K424" s="51"/>
      <c r="L424" s="49"/>
      <c r="M424" s="49"/>
      <c r="N424" s="49"/>
      <c r="O424" s="50"/>
      <c r="P424" s="50"/>
      <c r="Q424" s="50"/>
      <c r="R424" s="50"/>
      <c r="S424" s="50"/>
      <c r="T424" s="49"/>
      <c r="U424" s="49"/>
      <c r="V424" s="51"/>
      <c r="W424" s="49"/>
      <c r="X424" s="49"/>
      <c r="Y424" s="51"/>
      <c r="Z424" s="49"/>
      <c r="AA424" s="49"/>
      <c r="AB424" s="49"/>
      <c r="AC424" s="51"/>
      <c r="AD424" s="49"/>
      <c r="AE424" s="49"/>
      <c r="AF424" s="51"/>
      <c r="AG424" s="51"/>
      <c r="AH424" s="49"/>
      <c r="AI424" s="49"/>
      <c r="AJ424" s="50"/>
      <c r="AK424" s="50"/>
      <c r="AL424" s="50"/>
      <c r="AM424" s="50"/>
      <c r="AN424" s="50"/>
      <c r="AO424" s="50"/>
      <c r="AP424" s="50"/>
      <c r="AQ424" s="49"/>
      <c r="AR424" s="27"/>
    </row>
    <row r="425" spans="3:44">
      <c r="C425" s="83">
        <f t="shared" si="7"/>
        <v>0</v>
      </c>
      <c r="D425" s="50"/>
      <c r="E425" s="50"/>
      <c r="F425" s="49"/>
      <c r="G425" s="49"/>
      <c r="H425" s="74"/>
      <c r="I425" s="75"/>
      <c r="J425" s="49"/>
      <c r="K425" s="51"/>
      <c r="L425" s="49"/>
      <c r="M425" s="49"/>
      <c r="N425" s="49"/>
      <c r="O425" s="50"/>
      <c r="P425" s="50"/>
      <c r="Q425" s="50"/>
      <c r="R425" s="50"/>
      <c r="S425" s="50"/>
      <c r="T425" s="49"/>
      <c r="U425" s="49"/>
      <c r="V425" s="51"/>
      <c r="W425" s="49"/>
      <c r="X425" s="49"/>
      <c r="Y425" s="51"/>
      <c r="Z425" s="49"/>
      <c r="AA425" s="49"/>
      <c r="AB425" s="49"/>
      <c r="AC425" s="51"/>
      <c r="AD425" s="49"/>
      <c r="AE425" s="49"/>
      <c r="AF425" s="51"/>
      <c r="AG425" s="51"/>
      <c r="AH425" s="49"/>
      <c r="AI425" s="49"/>
      <c r="AJ425" s="50"/>
      <c r="AK425" s="50"/>
      <c r="AL425" s="50"/>
      <c r="AM425" s="50"/>
      <c r="AN425" s="50"/>
      <c r="AO425" s="50"/>
      <c r="AP425" s="50"/>
      <c r="AQ425" s="49"/>
      <c r="AR425" s="27"/>
    </row>
    <row r="426" spans="3:44">
      <c r="C426" s="83">
        <f t="shared" si="7"/>
        <v>0</v>
      </c>
      <c r="D426" s="50"/>
      <c r="E426" s="50"/>
      <c r="F426" s="49"/>
      <c r="G426" s="49"/>
      <c r="H426" s="74"/>
      <c r="I426" s="75"/>
      <c r="J426" s="49"/>
      <c r="K426" s="51"/>
      <c r="L426" s="49"/>
      <c r="M426" s="49"/>
      <c r="N426" s="49"/>
      <c r="O426" s="50"/>
      <c r="P426" s="50"/>
      <c r="Q426" s="50"/>
      <c r="R426" s="50"/>
      <c r="S426" s="50"/>
      <c r="T426" s="49"/>
      <c r="U426" s="49"/>
      <c r="V426" s="51"/>
      <c r="W426" s="49"/>
      <c r="X426" s="49"/>
      <c r="Y426" s="51"/>
      <c r="Z426" s="49"/>
      <c r="AA426" s="49"/>
      <c r="AB426" s="49"/>
      <c r="AC426" s="51"/>
      <c r="AD426" s="49"/>
      <c r="AE426" s="49"/>
      <c r="AF426" s="51"/>
      <c r="AG426" s="51"/>
      <c r="AH426" s="49"/>
      <c r="AI426" s="49"/>
      <c r="AJ426" s="50"/>
      <c r="AK426" s="50"/>
      <c r="AL426" s="50"/>
      <c r="AM426" s="50"/>
      <c r="AN426" s="50"/>
      <c r="AO426" s="50"/>
      <c r="AP426" s="50"/>
      <c r="AQ426" s="49"/>
      <c r="AR426" s="27"/>
    </row>
    <row r="427" spans="3:44">
      <c r="C427" s="83">
        <f t="shared" si="7"/>
        <v>0</v>
      </c>
      <c r="D427" s="50"/>
      <c r="E427" s="50"/>
      <c r="F427" s="49"/>
      <c r="G427" s="49"/>
      <c r="H427" s="74"/>
      <c r="I427" s="75"/>
      <c r="J427" s="49"/>
      <c r="K427" s="51"/>
      <c r="L427" s="49"/>
      <c r="M427" s="49"/>
      <c r="N427" s="49"/>
      <c r="O427" s="50"/>
      <c r="P427" s="50"/>
      <c r="Q427" s="50"/>
      <c r="R427" s="50"/>
      <c r="S427" s="50"/>
      <c r="T427" s="49"/>
      <c r="U427" s="49"/>
      <c r="V427" s="51"/>
      <c r="W427" s="49"/>
      <c r="X427" s="49"/>
      <c r="Y427" s="51"/>
      <c r="Z427" s="49"/>
      <c r="AA427" s="49"/>
      <c r="AB427" s="49"/>
      <c r="AC427" s="51"/>
      <c r="AD427" s="49"/>
      <c r="AE427" s="49"/>
      <c r="AF427" s="51"/>
      <c r="AG427" s="51"/>
      <c r="AH427" s="49"/>
      <c r="AI427" s="49"/>
      <c r="AJ427" s="50"/>
      <c r="AK427" s="50"/>
      <c r="AL427" s="50"/>
      <c r="AM427" s="50"/>
      <c r="AN427" s="50"/>
      <c r="AO427" s="50"/>
      <c r="AP427" s="50"/>
      <c r="AQ427" s="49"/>
      <c r="AR427" s="27"/>
    </row>
    <row r="428" spans="3:44">
      <c r="C428" s="83">
        <f t="shared" si="7"/>
        <v>0</v>
      </c>
      <c r="D428" s="50"/>
      <c r="E428" s="50"/>
      <c r="F428" s="49"/>
      <c r="G428" s="49"/>
      <c r="H428" s="74"/>
      <c r="I428" s="75"/>
      <c r="J428" s="49"/>
      <c r="K428" s="51"/>
      <c r="L428" s="49"/>
      <c r="M428" s="49"/>
      <c r="N428" s="49"/>
      <c r="O428" s="50"/>
      <c r="P428" s="50"/>
      <c r="Q428" s="50"/>
      <c r="R428" s="50"/>
      <c r="S428" s="50"/>
      <c r="T428" s="49"/>
      <c r="U428" s="49"/>
      <c r="V428" s="51"/>
      <c r="W428" s="49"/>
      <c r="X428" s="49"/>
      <c r="Y428" s="51"/>
      <c r="Z428" s="49"/>
      <c r="AA428" s="49"/>
      <c r="AB428" s="49"/>
      <c r="AC428" s="51"/>
      <c r="AD428" s="49"/>
      <c r="AE428" s="49"/>
      <c r="AF428" s="51"/>
      <c r="AG428" s="51"/>
      <c r="AH428" s="49"/>
      <c r="AI428" s="49"/>
      <c r="AJ428" s="50"/>
      <c r="AK428" s="50"/>
      <c r="AL428" s="50"/>
      <c r="AM428" s="50"/>
      <c r="AN428" s="50"/>
      <c r="AO428" s="50"/>
      <c r="AP428" s="50"/>
      <c r="AQ428" s="49"/>
      <c r="AR428" s="27"/>
    </row>
    <row r="429" spans="3:44">
      <c r="C429" s="83">
        <f t="shared" si="7"/>
        <v>0</v>
      </c>
      <c r="D429" s="50"/>
      <c r="E429" s="50"/>
      <c r="F429" s="49"/>
      <c r="G429" s="49"/>
      <c r="H429" s="74"/>
      <c r="I429" s="75"/>
      <c r="J429" s="49"/>
      <c r="K429" s="51"/>
      <c r="L429" s="49"/>
      <c r="M429" s="49"/>
      <c r="N429" s="49"/>
      <c r="O429" s="50"/>
      <c r="P429" s="50"/>
      <c r="Q429" s="50"/>
      <c r="R429" s="50"/>
      <c r="S429" s="50"/>
      <c r="T429" s="49"/>
      <c r="U429" s="49"/>
      <c r="V429" s="51"/>
      <c r="W429" s="49"/>
      <c r="X429" s="49"/>
      <c r="Y429" s="51"/>
      <c r="Z429" s="49"/>
      <c r="AA429" s="49"/>
      <c r="AB429" s="49"/>
      <c r="AC429" s="51"/>
      <c r="AD429" s="49"/>
      <c r="AE429" s="49"/>
      <c r="AF429" s="51"/>
      <c r="AG429" s="51"/>
      <c r="AH429" s="49"/>
      <c r="AI429" s="49"/>
      <c r="AJ429" s="50"/>
      <c r="AK429" s="50"/>
      <c r="AL429" s="50"/>
      <c r="AM429" s="50"/>
      <c r="AN429" s="50"/>
      <c r="AO429" s="50"/>
      <c r="AP429" s="50"/>
      <c r="AQ429" s="49"/>
      <c r="AR429" s="27"/>
    </row>
    <row r="430" spans="3:44">
      <c r="C430" s="83">
        <f t="shared" si="7"/>
        <v>0</v>
      </c>
      <c r="D430" s="50"/>
      <c r="E430" s="50"/>
      <c r="F430" s="49"/>
      <c r="G430" s="49"/>
      <c r="H430" s="74"/>
      <c r="I430" s="75"/>
      <c r="J430" s="49"/>
      <c r="K430" s="51"/>
      <c r="L430" s="49"/>
      <c r="M430" s="49"/>
      <c r="N430" s="49"/>
      <c r="O430" s="50"/>
      <c r="P430" s="50"/>
      <c r="Q430" s="50"/>
      <c r="R430" s="50"/>
      <c r="S430" s="50"/>
      <c r="T430" s="49"/>
      <c r="U430" s="49"/>
      <c r="V430" s="51"/>
      <c r="W430" s="49"/>
      <c r="X430" s="49"/>
      <c r="Y430" s="51"/>
      <c r="Z430" s="49"/>
      <c r="AA430" s="49"/>
      <c r="AB430" s="49"/>
      <c r="AC430" s="51"/>
      <c r="AD430" s="49"/>
      <c r="AE430" s="49"/>
      <c r="AF430" s="51"/>
      <c r="AG430" s="51"/>
      <c r="AH430" s="49"/>
      <c r="AI430" s="49"/>
      <c r="AJ430" s="50"/>
      <c r="AK430" s="50"/>
      <c r="AL430" s="50"/>
      <c r="AM430" s="50"/>
      <c r="AN430" s="50"/>
      <c r="AO430" s="50"/>
      <c r="AP430" s="50"/>
      <c r="AQ430" s="49"/>
      <c r="AR430" s="27"/>
    </row>
    <row r="431" spans="3:44">
      <c r="C431" s="83">
        <f t="shared" si="7"/>
        <v>0</v>
      </c>
      <c r="D431" s="50"/>
      <c r="E431" s="50"/>
      <c r="F431" s="49"/>
      <c r="G431" s="49"/>
      <c r="H431" s="74"/>
      <c r="I431" s="75"/>
      <c r="J431" s="49"/>
      <c r="K431" s="51"/>
      <c r="L431" s="49"/>
      <c r="M431" s="49"/>
      <c r="N431" s="49"/>
      <c r="O431" s="50"/>
      <c r="P431" s="50"/>
      <c r="Q431" s="50"/>
      <c r="R431" s="50"/>
      <c r="S431" s="50"/>
      <c r="T431" s="49"/>
      <c r="U431" s="49"/>
      <c r="V431" s="51"/>
      <c r="W431" s="49"/>
      <c r="X431" s="49"/>
      <c r="Y431" s="51"/>
      <c r="Z431" s="49"/>
      <c r="AA431" s="49"/>
      <c r="AB431" s="49"/>
      <c r="AC431" s="51"/>
      <c r="AD431" s="49"/>
      <c r="AE431" s="49"/>
      <c r="AF431" s="51"/>
      <c r="AG431" s="51"/>
      <c r="AH431" s="49"/>
      <c r="AI431" s="49"/>
      <c r="AJ431" s="50"/>
      <c r="AK431" s="50"/>
      <c r="AL431" s="50"/>
      <c r="AM431" s="50"/>
      <c r="AN431" s="50"/>
      <c r="AO431" s="50"/>
      <c r="AP431" s="50"/>
      <c r="AQ431" s="49"/>
      <c r="AR431" s="27"/>
    </row>
    <row r="432" spans="3:44">
      <c r="C432" s="83">
        <f t="shared" si="7"/>
        <v>0</v>
      </c>
      <c r="D432" s="50"/>
      <c r="E432" s="50"/>
      <c r="F432" s="49"/>
      <c r="G432" s="49"/>
      <c r="H432" s="74"/>
      <c r="I432" s="75"/>
      <c r="J432" s="49"/>
      <c r="K432" s="51"/>
      <c r="L432" s="49"/>
      <c r="M432" s="49"/>
      <c r="N432" s="49"/>
      <c r="O432" s="50"/>
      <c r="P432" s="50"/>
      <c r="Q432" s="50"/>
      <c r="R432" s="50"/>
      <c r="S432" s="50"/>
      <c r="T432" s="49"/>
      <c r="U432" s="49"/>
      <c r="V432" s="51"/>
      <c r="W432" s="49"/>
      <c r="X432" s="49"/>
      <c r="Y432" s="51"/>
      <c r="Z432" s="49"/>
      <c r="AA432" s="49"/>
      <c r="AB432" s="49"/>
      <c r="AC432" s="51"/>
      <c r="AD432" s="49"/>
      <c r="AE432" s="49"/>
      <c r="AF432" s="51"/>
      <c r="AG432" s="51"/>
      <c r="AH432" s="49"/>
      <c r="AI432" s="49"/>
      <c r="AJ432" s="50"/>
      <c r="AK432" s="50"/>
      <c r="AL432" s="50"/>
      <c r="AM432" s="50"/>
      <c r="AN432" s="50"/>
      <c r="AO432" s="50"/>
      <c r="AP432" s="50"/>
      <c r="AQ432" s="49"/>
      <c r="AR432" s="27"/>
    </row>
    <row r="433" spans="3:44">
      <c r="C433" s="83">
        <f t="shared" si="7"/>
        <v>0</v>
      </c>
      <c r="D433" s="50"/>
      <c r="E433" s="50"/>
      <c r="F433" s="49"/>
      <c r="G433" s="49"/>
      <c r="H433" s="74"/>
      <c r="I433" s="75"/>
      <c r="J433" s="49"/>
      <c r="K433" s="51"/>
      <c r="L433" s="49"/>
      <c r="M433" s="49"/>
      <c r="N433" s="49"/>
      <c r="O433" s="50"/>
      <c r="P433" s="50"/>
      <c r="Q433" s="50"/>
      <c r="R433" s="50"/>
      <c r="S433" s="50"/>
      <c r="T433" s="49"/>
      <c r="U433" s="49"/>
      <c r="V433" s="51"/>
      <c r="W433" s="49"/>
      <c r="X433" s="49"/>
      <c r="Y433" s="51"/>
      <c r="Z433" s="49"/>
      <c r="AA433" s="49"/>
      <c r="AB433" s="49"/>
      <c r="AC433" s="51"/>
      <c r="AD433" s="49"/>
      <c r="AE433" s="49"/>
      <c r="AF433" s="51"/>
      <c r="AG433" s="51"/>
      <c r="AH433" s="49"/>
      <c r="AI433" s="49"/>
      <c r="AJ433" s="50"/>
      <c r="AK433" s="50"/>
      <c r="AL433" s="50"/>
      <c r="AM433" s="50"/>
      <c r="AN433" s="50"/>
      <c r="AO433" s="50"/>
      <c r="AP433" s="50"/>
      <c r="AQ433" s="49"/>
      <c r="AR433" s="27"/>
    </row>
    <row r="434" spans="3:44">
      <c r="C434" s="83">
        <f t="shared" si="7"/>
        <v>0</v>
      </c>
      <c r="D434" s="50"/>
      <c r="E434" s="50"/>
      <c r="F434" s="49"/>
      <c r="G434" s="49"/>
      <c r="H434" s="74"/>
      <c r="I434" s="75"/>
      <c r="J434" s="49"/>
      <c r="K434" s="51"/>
      <c r="L434" s="49"/>
      <c r="M434" s="49"/>
      <c r="N434" s="49"/>
      <c r="O434" s="50"/>
      <c r="P434" s="50"/>
      <c r="Q434" s="50"/>
      <c r="R434" s="50"/>
      <c r="S434" s="50"/>
      <c r="T434" s="49"/>
      <c r="U434" s="49"/>
      <c r="V434" s="51"/>
      <c r="W434" s="49"/>
      <c r="X434" s="49"/>
      <c r="Y434" s="51"/>
      <c r="Z434" s="49"/>
      <c r="AA434" s="49"/>
      <c r="AB434" s="49"/>
      <c r="AC434" s="51"/>
      <c r="AD434" s="49"/>
      <c r="AE434" s="49"/>
      <c r="AF434" s="51"/>
      <c r="AG434" s="51"/>
      <c r="AH434" s="49"/>
      <c r="AI434" s="49"/>
      <c r="AJ434" s="50"/>
      <c r="AK434" s="50"/>
      <c r="AL434" s="50"/>
      <c r="AM434" s="50"/>
      <c r="AN434" s="50"/>
      <c r="AO434" s="50"/>
      <c r="AP434" s="50"/>
      <c r="AQ434" s="49"/>
      <c r="AR434" s="27"/>
    </row>
    <row r="435" spans="3:44">
      <c r="C435" s="83">
        <f t="shared" si="7"/>
        <v>0</v>
      </c>
      <c r="D435" s="50"/>
      <c r="E435" s="50"/>
      <c r="F435" s="49"/>
      <c r="G435" s="49"/>
      <c r="H435" s="74"/>
      <c r="I435" s="75"/>
      <c r="J435" s="49"/>
      <c r="K435" s="51"/>
      <c r="L435" s="49"/>
      <c r="M435" s="49"/>
      <c r="N435" s="49"/>
      <c r="O435" s="50"/>
      <c r="P435" s="50"/>
      <c r="Q435" s="50"/>
      <c r="R435" s="50"/>
      <c r="S435" s="50"/>
      <c r="T435" s="49"/>
      <c r="U435" s="49"/>
      <c r="V435" s="51"/>
      <c r="W435" s="49"/>
      <c r="X435" s="49"/>
      <c r="Y435" s="51"/>
      <c r="Z435" s="49"/>
      <c r="AA435" s="49"/>
      <c r="AB435" s="49"/>
      <c r="AC435" s="51"/>
      <c r="AD435" s="49"/>
      <c r="AE435" s="49"/>
      <c r="AF435" s="51"/>
      <c r="AG435" s="51"/>
      <c r="AH435" s="49"/>
      <c r="AI435" s="49"/>
      <c r="AJ435" s="50"/>
      <c r="AK435" s="50"/>
      <c r="AL435" s="50"/>
      <c r="AM435" s="50"/>
      <c r="AN435" s="50"/>
      <c r="AO435" s="50"/>
      <c r="AP435" s="50"/>
      <c r="AQ435" s="49"/>
      <c r="AR435" s="27"/>
    </row>
    <row r="436" spans="3:44">
      <c r="C436" s="83">
        <f t="shared" si="7"/>
        <v>0</v>
      </c>
      <c r="D436" s="50"/>
      <c r="E436" s="50"/>
      <c r="F436" s="49"/>
      <c r="G436" s="49"/>
      <c r="H436" s="74"/>
      <c r="I436" s="75"/>
      <c r="J436" s="49"/>
      <c r="K436" s="51"/>
      <c r="L436" s="49"/>
      <c r="M436" s="49"/>
      <c r="N436" s="49"/>
      <c r="O436" s="50"/>
      <c r="P436" s="50"/>
      <c r="Q436" s="50"/>
      <c r="R436" s="50"/>
      <c r="S436" s="50"/>
      <c r="T436" s="49"/>
      <c r="U436" s="49"/>
      <c r="V436" s="51"/>
      <c r="W436" s="49"/>
      <c r="X436" s="49"/>
      <c r="Y436" s="51"/>
      <c r="Z436" s="49"/>
      <c r="AA436" s="49"/>
      <c r="AB436" s="49"/>
      <c r="AC436" s="51"/>
      <c r="AD436" s="49"/>
      <c r="AE436" s="49"/>
      <c r="AF436" s="51"/>
      <c r="AG436" s="51"/>
      <c r="AH436" s="49"/>
      <c r="AI436" s="49"/>
      <c r="AJ436" s="50"/>
      <c r="AK436" s="50"/>
      <c r="AL436" s="50"/>
      <c r="AM436" s="50"/>
      <c r="AN436" s="50"/>
      <c r="AO436" s="50"/>
      <c r="AP436" s="50"/>
      <c r="AQ436" s="49"/>
      <c r="AR436" s="27"/>
    </row>
    <row r="437" spans="3:44">
      <c r="C437" s="83">
        <f t="shared" si="7"/>
        <v>0</v>
      </c>
      <c r="D437" s="50"/>
      <c r="E437" s="50"/>
      <c r="F437" s="49"/>
      <c r="G437" s="49"/>
      <c r="H437" s="74"/>
      <c r="I437" s="75"/>
      <c r="J437" s="49"/>
      <c r="K437" s="51"/>
      <c r="L437" s="49"/>
      <c r="M437" s="49"/>
      <c r="N437" s="49"/>
      <c r="O437" s="50"/>
      <c r="P437" s="50"/>
      <c r="Q437" s="50"/>
      <c r="R437" s="50"/>
      <c r="S437" s="50"/>
      <c r="T437" s="49"/>
      <c r="U437" s="49"/>
      <c r="V437" s="51"/>
      <c r="W437" s="49"/>
      <c r="X437" s="49"/>
      <c r="Y437" s="51"/>
      <c r="Z437" s="49"/>
      <c r="AA437" s="49"/>
      <c r="AB437" s="49"/>
      <c r="AC437" s="51"/>
      <c r="AD437" s="49"/>
      <c r="AE437" s="49"/>
      <c r="AF437" s="51"/>
      <c r="AG437" s="51"/>
      <c r="AH437" s="49"/>
      <c r="AI437" s="49"/>
      <c r="AJ437" s="50"/>
      <c r="AK437" s="50"/>
      <c r="AL437" s="50"/>
      <c r="AM437" s="50"/>
      <c r="AN437" s="50"/>
      <c r="AO437" s="50"/>
      <c r="AP437" s="50"/>
      <c r="AQ437" s="49"/>
      <c r="AR437" s="27"/>
    </row>
    <row r="438" spans="3:44">
      <c r="C438" s="83">
        <f t="shared" si="7"/>
        <v>0</v>
      </c>
      <c r="D438" s="50"/>
      <c r="E438" s="50"/>
      <c r="F438" s="49"/>
      <c r="G438" s="49"/>
      <c r="H438" s="74"/>
      <c r="I438" s="75"/>
      <c r="J438" s="49"/>
      <c r="K438" s="51"/>
      <c r="L438" s="49"/>
      <c r="M438" s="49"/>
      <c r="N438" s="49"/>
      <c r="O438" s="50"/>
      <c r="P438" s="50"/>
      <c r="Q438" s="50"/>
      <c r="R438" s="50"/>
      <c r="S438" s="50"/>
      <c r="T438" s="49"/>
      <c r="U438" s="49"/>
      <c r="V438" s="51"/>
      <c r="W438" s="49"/>
      <c r="X438" s="49"/>
      <c r="Y438" s="51"/>
      <c r="Z438" s="49"/>
      <c r="AA438" s="49"/>
      <c r="AB438" s="49"/>
      <c r="AC438" s="51"/>
      <c r="AD438" s="49"/>
      <c r="AE438" s="49"/>
      <c r="AF438" s="51"/>
      <c r="AG438" s="51"/>
      <c r="AH438" s="49"/>
      <c r="AI438" s="49"/>
      <c r="AJ438" s="50"/>
      <c r="AK438" s="50"/>
      <c r="AL438" s="50"/>
      <c r="AM438" s="50"/>
      <c r="AN438" s="50"/>
      <c r="AO438" s="50"/>
      <c r="AP438" s="50"/>
      <c r="AQ438" s="49"/>
      <c r="AR438" s="27"/>
    </row>
    <row r="439" spans="3:44">
      <c r="C439" s="83">
        <f t="shared" si="7"/>
        <v>0</v>
      </c>
      <c r="D439" s="50"/>
      <c r="E439" s="50"/>
      <c r="F439" s="49"/>
      <c r="G439" s="49"/>
      <c r="H439" s="74"/>
      <c r="I439" s="75"/>
      <c r="J439" s="49"/>
      <c r="K439" s="51"/>
      <c r="L439" s="49"/>
      <c r="M439" s="49"/>
      <c r="N439" s="49"/>
      <c r="O439" s="50"/>
      <c r="P439" s="50"/>
      <c r="Q439" s="50"/>
      <c r="R439" s="50"/>
      <c r="S439" s="50"/>
      <c r="T439" s="49"/>
      <c r="U439" s="49"/>
      <c r="V439" s="51"/>
      <c r="W439" s="49"/>
      <c r="X439" s="49"/>
      <c r="Y439" s="51"/>
      <c r="Z439" s="49"/>
      <c r="AA439" s="49"/>
      <c r="AB439" s="49"/>
      <c r="AC439" s="51"/>
      <c r="AD439" s="49"/>
      <c r="AE439" s="49"/>
      <c r="AF439" s="51"/>
      <c r="AG439" s="51"/>
      <c r="AH439" s="49"/>
      <c r="AI439" s="49"/>
      <c r="AJ439" s="50"/>
      <c r="AK439" s="50"/>
      <c r="AL439" s="50"/>
      <c r="AM439" s="50"/>
      <c r="AN439" s="50"/>
      <c r="AO439" s="50"/>
      <c r="AP439" s="50"/>
      <c r="AQ439" s="49"/>
      <c r="AR439" s="27"/>
    </row>
    <row r="440" spans="3:44">
      <c r="C440" s="83">
        <f t="shared" si="7"/>
        <v>0</v>
      </c>
      <c r="D440" s="50"/>
      <c r="E440" s="50"/>
      <c r="F440" s="49"/>
      <c r="G440" s="49"/>
      <c r="H440" s="74"/>
      <c r="I440" s="75"/>
      <c r="J440" s="49"/>
      <c r="K440" s="51"/>
      <c r="L440" s="49"/>
      <c r="M440" s="49"/>
      <c r="N440" s="49"/>
      <c r="O440" s="50"/>
      <c r="P440" s="50"/>
      <c r="Q440" s="50"/>
      <c r="R440" s="50"/>
      <c r="S440" s="50"/>
      <c r="T440" s="49"/>
      <c r="U440" s="49"/>
      <c r="V440" s="51"/>
      <c r="W440" s="49"/>
      <c r="X440" s="49"/>
      <c r="Y440" s="51"/>
      <c r="Z440" s="49"/>
      <c r="AA440" s="49"/>
      <c r="AB440" s="49"/>
      <c r="AC440" s="51"/>
      <c r="AD440" s="49"/>
      <c r="AE440" s="49"/>
      <c r="AF440" s="51"/>
      <c r="AG440" s="51"/>
      <c r="AH440" s="49"/>
      <c r="AI440" s="49"/>
      <c r="AJ440" s="50"/>
      <c r="AK440" s="50"/>
      <c r="AL440" s="50"/>
      <c r="AM440" s="50"/>
      <c r="AN440" s="50"/>
      <c r="AO440" s="50"/>
      <c r="AP440" s="50"/>
      <c r="AQ440" s="49"/>
      <c r="AR440" s="27"/>
    </row>
    <row r="441" spans="3:44">
      <c r="C441" s="83">
        <f t="shared" si="7"/>
        <v>0</v>
      </c>
      <c r="D441" s="50"/>
      <c r="E441" s="50"/>
      <c r="F441" s="49"/>
      <c r="G441" s="49"/>
      <c r="H441" s="74"/>
      <c r="I441" s="75"/>
      <c r="J441" s="49"/>
      <c r="K441" s="51"/>
      <c r="L441" s="49"/>
      <c r="M441" s="49"/>
      <c r="N441" s="49"/>
      <c r="O441" s="50"/>
      <c r="P441" s="50"/>
      <c r="Q441" s="50"/>
      <c r="R441" s="50"/>
      <c r="S441" s="50"/>
      <c r="T441" s="49"/>
      <c r="U441" s="49"/>
      <c r="V441" s="51"/>
      <c r="W441" s="49"/>
      <c r="X441" s="49"/>
      <c r="Y441" s="51"/>
      <c r="Z441" s="49"/>
      <c r="AA441" s="49"/>
      <c r="AB441" s="49"/>
      <c r="AC441" s="51"/>
      <c r="AD441" s="49"/>
      <c r="AE441" s="49"/>
      <c r="AF441" s="51"/>
      <c r="AG441" s="51"/>
      <c r="AH441" s="49"/>
      <c r="AI441" s="49"/>
      <c r="AJ441" s="50"/>
      <c r="AK441" s="50"/>
      <c r="AL441" s="50"/>
      <c r="AM441" s="50"/>
      <c r="AN441" s="50"/>
      <c r="AO441" s="50"/>
      <c r="AP441" s="50"/>
      <c r="AQ441" s="49"/>
      <c r="AR441" s="27"/>
    </row>
    <row r="442" spans="3:44">
      <c r="C442" s="83">
        <f t="shared" si="7"/>
        <v>0</v>
      </c>
      <c r="D442" s="50"/>
      <c r="E442" s="50"/>
      <c r="F442" s="49"/>
      <c r="G442" s="49"/>
      <c r="H442" s="74"/>
      <c r="I442" s="75"/>
      <c r="J442" s="49"/>
      <c r="K442" s="51"/>
      <c r="L442" s="49"/>
      <c r="M442" s="49"/>
      <c r="N442" s="49"/>
      <c r="O442" s="50"/>
      <c r="P442" s="50"/>
      <c r="Q442" s="50"/>
      <c r="R442" s="50"/>
      <c r="S442" s="50"/>
      <c r="T442" s="49"/>
      <c r="U442" s="49"/>
      <c r="V442" s="51"/>
      <c r="W442" s="49"/>
      <c r="X442" s="49"/>
      <c r="Y442" s="51"/>
      <c r="Z442" s="49"/>
      <c r="AA442" s="49"/>
      <c r="AB442" s="49"/>
      <c r="AC442" s="51"/>
      <c r="AD442" s="49"/>
      <c r="AE442" s="49"/>
      <c r="AF442" s="51"/>
      <c r="AG442" s="51"/>
      <c r="AH442" s="49"/>
      <c r="AI442" s="49"/>
      <c r="AJ442" s="50"/>
      <c r="AK442" s="50"/>
      <c r="AL442" s="50"/>
      <c r="AM442" s="50"/>
      <c r="AN442" s="50"/>
      <c r="AO442" s="50"/>
      <c r="AP442" s="50"/>
      <c r="AQ442" s="49"/>
      <c r="AR442" s="27"/>
    </row>
    <row r="443" spans="3:44">
      <c r="C443" s="83">
        <f t="shared" si="7"/>
        <v>0</v>
      </c>
      <c r="D443" s="50"/>
      <c r="E443" s="50"/>
      <c r="F443" s="49"/>
      <c r="G443" s="49"/>
      <c r="H443" s="74"/>
      <c r="I443" s="75"/>
      <c r="J443" s="49"/>
      <c r="K443" s="51"/>
      <c r="L443" s="49"/>
      <c r="M443" s="49"/>
      <c r="N443" s="49"/>
      <c r="O443" s="50"/>
      <c r="P443" s="50"/>
      <c r="Q443" s="50"/>
      <c r="R443" s="50"/>
      <c r="S443" s="50"/>
      <c r="T443" s="49"/>
      <c r="U443" s="49"/>
      <c r="V443" s="51"/>
      <c r="W443" s="49"/>
      <c r="X443" s="49"/>
      <c r="Y443" s="51"/>
      <c r="Z443" s="49"/>
      <c r="AA443" s="49"/>
      <c r="AB443" s="49"/>
      <c r="AC443" s="51"/>
      <c r="AD443" s="49"/>
      <c r="AE443" s="49"/>
      <c r="AF443" s="51"/>
      <c r="AG443" s="51"/>
      <c r="AH443" s="49"/>
      <c r="AI443" s="49"/>
      <c r="AJ443" s="50"/>
      <c r="AK443" s="50"/>
      <c r="AL443" s="50"/>
      <c r="AM443" s="50"/>
      <c r="AN443" s="50"/>
      <c r="AO443" s="50"/>
      <c r="AP443" s="50"/>
      <c r="AQ443" s="49"/>
      <c r="AR443" s="27"/>
    </row>
    <row r="444" spans="3:44">
      <c r="C444" s="83">
        <f t="shared" si="7"/>
        <v>0</v>
      </c>
      <c r="D444" s="50"/>
      <c r="E444" s="50"/>
      <c r="F444" s="49"/>
      <c r="G444" s="49"/>
      <c r="H444" s="74"/>
      <c r="I444" s="75"/>
      <c r="J444" s="49"/>
      <c r="K444" s="51"/>
      <c r="L444" s="49"/>
      <c r="M444" s="49"/>
      <c r="N444" s="49"/>
      <c r="O444" s="50"/>
      <c r="P444" s="50"/>
      <c r="Q444" s="50"/>
      <c r="R444" s="50"/>
      <c r="S444" s="50"/>
      <c r="T444" s="49"/>
      <c r="U444" s="49"/>
      <c r="V444" s="51"/>
      <c r="W444" s="49"/>
      <c r="X444" s="49"/>
      <c r="Y444" s="51"/>
      <c r="Z444" s="49"/>
      <c r="AA444" s="49"/>
      <c r="AB444" s="49"/>
      <c r="AC444" s="51"/>
      <c r="AD444" s="49"/>
      <c r="AE444" s="49"/>
      <c r="AF444" s="51"/>
      <c r="AG444" s="51"/>
      <c r="AH444" s="49"/>
      <c r="AI444" s="49"/>
      <c r="AJ444" s="50"/>
      <c r="AK444" s="50"/>
      <c r="AL444" s="50"/>
      <c r="AM444" s="50"/>
      <c r="AN444" s="50"/>
      <c r="AO444" s="50"/>
      <c r="AP444" s="50"/>
      <c r="AQ444" s="49"/>
      <c r="AR444" s="27"/>
    </row>
    <row r="445" spans="3:44">
      <c r="C445" s="83">
        <f t="shared" si="7"/>
        <v>0</v>
      </c>
      <c r="D445" s="50"/>
      <c r="E445" s="50"/>
      <c r="F445" s="49"/>
      <c r="G445" s="49"/>
      <c r="H445" s="74"/>
      <c r="I445" s="75"/>
      <c r="J445" s="49"/>
      <c r="K445" s="51"/>
      <c r="L445" s="49"/>
      <c r="M445" s="49"/>
      <c r="N445" s="49"/>
      <c r="O445" s="50"/>
      <c r="P445" s="50"/>
      <c r="Q445" s="50"/>
      <c r="R445" s="50"/>
      <c r="S445" s="50"/>
      <c r="T445" s="49"/>
      <c r="U445" s="49"/>
      <c r="V445" s="51"/>
      <c r="W445" s="49"/>
      <c r="X445" s="49"/>
      <c r="Y445" s="51"/>
      <c r="Z445" s="49"/>
      <c r="AA445" s="49"/>
      <c r="AB445" s="49"/>
      <c r="AC445" s="51"/>
      <c r="AD445" s="49"/>
      <c r="AE445" s="49"/>
      <c r="AF445" s="51"/>
      <c r="AG445" s="51"/>
      <c r="AH445" s="49"/>
      <c r="AI445" s="49"/>
      <c r="AJ445" s="50"/>
      <c r="AK445" s="50"/>
      <c r="AL445" s="50"/>
      <c r="AM445" s="50"/>
      <c r="AN445" s="50"/>
      <c r="AO445" s="50"/>
      <c r="AP445" s="50"/>
      <c r="AQ445" s="49"/>
      <c r="AR445" s="27"/>
    </row>
    <row r="446" spans="3:44">
      <c r="C446" s="83">
        <f t="shared" si="7"/>
        <v>0</v>
      </c>
      <c r="D446" s="50"/>
      <c r="E446" s="50"/>
      <c r="F446" s="49"/>
      <c r="G446" s="49"/>
      <c r="H446" s="74"/>
      <c r="I446" s="75"/>
      <c r="J446" s="49"/>
      <c r="K446" s="51"/>
      <c r="L446" s="49"/>
      <c r="M446" s="49"/>
      <c r="N446" s="49"/>
      <c r="O446" s="50"/>
      <c r="P446" s="50"/>
      <c r="Q446" s="50"/>
      <c r="R446" s="50"/>
      <c r="S446" s="50"/>
      <c r="T446" s="49"/>
      <c r="U446" s="49"/>
      <c r="V446" s="51"/>
      <c r="W446" s="49"/>
      <c r="X446" s="49"/>
      <c r="Y446" s="51"/>
      <c r="Z446" s="49"/>
      <c r="AA446" s="49"/>
      <c r="AB446" s="49"/>
      <c r="AC446" s="51"/>
      <c r="AD446" s="49"/>
      <c r="AE446" s="49"/>
      <c r="AF446" s="51"/>
      <c r="AG446" s="51"/>
      <c r="AH446" s="49"/>
      <c r="AI446" s="49"/>
      <c r="AJ446" s="50"/>
      <c r="AK446" s="50"/>
      <c r="AL446" s="50"/>
      <c r="AM446" s="50"/>
      <c r="AN446" s="50"/>
      <c r="AO446" s="50"/>
      <c r="AP446" s="50"/>
      <c r="AQ446" s="49"/>
      <c r="AR446" s="27"/>
    </row>
    <row r="447" spans="3:44">
      <c r="C447" s="83">
        <f t="shared" si="7"/>
        <v>0</v>
      </c>
      <c r="D447" s="50"/>
      <c r="E447" s="50"/>
      <c r="F447" s="49"/>
      <c r="G447" s="49"/>
      <c r="H447" s="74"/>
      <c r="I447" s="75"/>
      <c r="J447" s="49"/>
      <c r="K447" s="51"/>
      <c r="L447" s="49"/>
      <c r="M447" s="49"/>
      <c r="N447" s="49"/>
      <c r="O447" s="50"/>
      <c r="P447" s="50"/>
      <c r="Q447" s="50"/>
      <c r="R447" s="50"/>
      <c r="S447" s="50"/>
      <c r="T447" s="49"/>
      <c r="U447" s="49"/>
      <c r="V447" s="51"/>
      <c r="W447" s="49"/>
      <c r="X447" s="49"/>
      <c r="Y447" s="51"/>
      <c r="Z447" s="49"/>
      <c r="AA447" s="49"/>
      <c r="AB447" s="49"/>
      <c r="AC447" s="51"/>
      <c r="AD447" s="49"/>
      <c r="AE447" s="49"/>
      <c r="AF447" s="51"/>
      <c r="AG447" s="51"/>
      <c r="AH447" s="49"/>
      <c r="AI447" s="49"/>
      <c r="AJ447" s="50"/>
      <c r="AK447" s="50"/>
      <c r="AL447" s="50"/>
      <c r="AM447" s="50"/>
      <c r="AN447" s="50"/>
      <c r="AO447" s="50"/>
      <c r="AP447" s="50"/>
      <c r="AQ447" s="49"/>
      <c r="AR447" s="27"/>
    </row>
    <row r="448" spans="3:44">
      <c r="C448" s="83">
        <f t="shared" si="7"/>
        <v>0</v>
      </c>
      <c r="D448" s="50"/>
      <c r="E448" s="50"/>
      <c r="F448" s="49"/>
      <c r="G448" s="49"/>
      <c r="H448" s="74"/>
      <c r="I448" s="75"/>
      <c r="J448" s="49"/>
      <c r="K448" s="51"/>
      <c r="L448" s="49"/>
      <c r="M448" s="49"/>
      <c r="N448" s="49"/>
      <c r="O448" s="50"/>
      <c r="P448" s="50"/>
      <c r="Q448" s="50"/>
      <c r="R448" s="50"/>
      <c r="S448" s="50"/>
      <c r="T448" s="49"/>
      <c r="U448" s="49"/>
      <c r="V448" s="51"/>
      <c r="W448" s="49"/>
      <c r="X448" s="49"/>
      <c r="Y448" s="51"/>
      <c r="Z448" s="49"/>
      <c r="AA448" s="49"/>
      <c r="AB448" s="49"/>
      <c r="AC448" s="51"/>
      <c r="AD448" s="49"/>
      <c r="AE448" s="49"/>
      <c r="AF448" s="51"/>
      <c r="AG448" s="51"/>
      <c r="AH448" s="49"/>
      <c r="AI448" s="49"/>
      <c r="AJ448" s="50"/>
      <c r="AK448" s="50"/>
      <c r="AL448" s="50"/>
      <c r="AM448" s="50"/>
      <c r="AN448" s="50"/>
      <c r="AO448" s="50"/>
      <c r="AP448" s="50"/>
      <c r="AQ448" s="49"/>
      <c r="AR448" s="27"/>
    </row>
    <row r="449" spans="3:44">
      <c r="C449" s="83">
        <f t="shared" si="7"/>
        <v>0</v>
      </c>
      <c r="D449" s="50"/>
      <c r="E449" s="50"/>
      <c r="F449" s="49"/>
      <c r="G449" s="49"/>
      <c r="H449" s="74"/>
      <c r="I449" s="75"/>
      <c r="J449" s="49"/>
      <c r="K449" s="51"/>
      <c r="L449" s="49"/>
      <c r="M449" s="49"/>
      <c r="N449" s="49"/>
      <c r="O449" s="50"/>
      <c r="P449" s="50"/>
      <c r="Q449" s="50"/>
      <c r="R449" s="50"/>
      <c r="S449" s="50"/>
      <c r="T449" s="49"/>
      <c r="U449" s="49"/>
      <c r="V449" s="51"/>
      <c r="W449" s="49"/>
      <c r="X449" s="49"/>
      <c r="Y449" s="51"/>
      <c r="Z449" s="49"/>
      <c r="AA449" s="49"/>
      <c r="AB449" s="49"/>
      <c r="AC449" s="51"/>
      <c r="AD449" s="49"/>
      <c r="AE449" s="49"/>
      <c r="AF449" s="51"/>
      <c r="AG449" s="51"/>
      <c r="AH449" s="49"/>
      <c r="AI449" s="49"/>
      <c r="AJ449" s="50"/>
      <c r="AK449" s="50"/>
      <c r="AL449" s="50"/>
      <c r="AM449" s="50"/>
      <c r="AN449" s="50"/>
      <c r="AO449" s="50"/>
      <c r="AP449" s="50"/>
      <c r="AQ449" s="49"/>
      <c r="AR449" s="27"/>
    </row>
    <row r="450" spans="3:44">
      <c r="C450" s="83">
        <f t="shared" si="7"/>
        <v>0</v>
      </c>
      <c r="D450" s="50"/>
      <c r="E450" s="50"/>
      <c r="F450" s="49"/>
      <c r="G450" s="49"/>
      <c r="H450" s="74"/>
      <c r="I450" s="75"/>
      <c r="J450" s="49"/>
      <c r="K450" s="51"/>
      <c r="L450" s="49"/>
      <c r="M450" s="49"/>
      <c r="N450" s="49"/>
      <c r="O450" s="50"/>
      <c r="P450" s="50"/>
      <c r="Q450" s="50"/>
      <c r="R450" s="50"/>
      <c r="S450" s="50"/>
      <c r="T450" s="49"/>
      <c r="U450" s="49"/>
      <c r="V450" s="51"/>
      <c r="W450" s="49"/>
      <c r="X450" s="49"/>
      <c r="Y450" s="51"/>
      <c r="Z450" s="49"/>
      <c r="AA450" s="49"/>
      <c r="AB450" s="49"/>
      <c r="AC450" s="51"/>
      <c r="AD450" s="49"/>
      <c r="AE450" s="49"/>
      <c r="AF450" s="51"/>
      <c r="AG450" s="51"/>
      <c r="AH450" s="49"/>
      <c r="AI450" s="49"/>
      <c r="AJ450" s="50"/>
      <c r="AK450" s="50"/>
      <c r="AL450" s="50"/>
      <c r="AM450" s="50"/>
      <c r="AN450" s="50"/>
      <c r="AO450" s="50"/>
      <c r="AP450" s="50"/>
      <c r="AQ450" s="49"/>
      <c r="AR450" s="27"/>
    </row>
    <row r="451" spans="3:44">
      <c r="C451" s="83">
        <f t="shared" si="7"/>
        <v>0</v>
      </c>
      <c r="D451" s="50"/>
      <c r="E451" s="50"/>
      <c r="F451" s="49"/>
      <c r="G451" s="49"/>
      <c r="H451" s="74"/>
      <c r="I451" s="75"/>
      <c r="J451" s="49"/>
      <c r="K451" s="51"/>
      <c r="L451" s="49"/>
      <c r="M451" s="49"/>
      <c r="N451" s="49"/>
      <c r="O451" s="50"/>
      <c r="P451" s="50"/>
      <c r="Q451" s="50"/>
      <c r="R451" s="50"/>
      <c r="S451" s="50"/>
      <c r="T451" s="49"/>
      <c r="U451" s="49"/>
      <c r="V451" s="51"/>
      <c r="W451" s="49"/>
      <c r="X451" s="49"/>
      <c r="Y451" s="51"/>
      <c r="Z451" s="49"/>
      <c r="AA451" s="49"/>
      <c r="AB451" s="49"/>
      <c r="AC451" s="51"/>
      <c r="AD451" s="49"/>
      <c r="AE451" s="49"/>
      <c r="AF451" s="51"/>
      <c r="AG451" s="51"/>
      <c r="AH451" s="49"/>
      <c r="AI451" s="49"/>
      <c r="AJ451" s="50"/>
      <c r="AK451" s="50"/>
      <c r="AL451" s="50"/>
      <c r="AM451" s="50"/>
      <c r="AN451" s="50"/>
      <c r="AO451" s="50"/>
      <c r="AP451" s="50"/>
      <c r="AQ451" s="49"/>
      <c r="AR451" s="27"/>
    </row>
    <row r="452" spans="3:44">
      <c r="C452" s="83">
        <f t="shared" si="7"/>
        <v>0</v>
      </c>
      <c r="D452" s="50"/>
      <c r="E452" s="50"/>
      <c r="F452" s="49"/>
      <c r="G452" s="49"/>
      <c r="H452" s="74"/>
      <c r="I452" s="75"/>
      <c r="J452" s="49"/>
      <c r="K452" s="51"/>
      <c r="L452" s="49"/>
      <c r="M452" s="49"/>
      <c r="N452" s="49"/>
      <c r="O452" s="50"/>
      <c r="P452" s="50"/>
      <c r="Q452" s="50"/>
      <c r="R452" s="50"/>
      <c r="S452" s="50"/>
      <c r="T452" s="49"/>
      <c r="U452" s="49"/>
      <c r="V452" s="51"/>
      <c r="W452" s="49"/>
      <c r="X452" s="49"/>
      <c r="Y452" s="51"/>
      <c r="Z452" s="49"/>
      <c r="AA452" s="49"/>
      <c r="AB452" s="49"/>
      <c r="AC452" s="51"/>
      <c r="AD452" s="49"/>
      <c r="AE452" s="49"/>
      <c r="AF452" s="51"/>
      <c r="AG452" s="51"/>
      <c r="AH452" s="49"/>
      <c r="AI452" s="49"/>
      <c r="AJ452" s="50"/>
      <c r="AK452" s="50"/>
      <c r="AL452" s="50"/>
      <c r="AM452" s="50"/>
      <c r="AN452" s="50"/>
      <c r="AO452" s="50"/>
      <c r="AP452" s="50"/>
      <c r="AQ452" s="49"/>
      <c r="AR452" s="27"/>
    </row>
    <row r="453" spans="3:44">
      <c r="C453" s="83">
        <f t="shared" si="7"/>
        <v>0</v>
      </c>
      <c r="D453" s="50"/>
      <c r="E453" s="50"/>
      <c r="F453" s="49"/>
      <c r="G453" s="49"/>
      <c r="H453" s="74"/>
      <c r="I453" s="75"/>
      <c r="J453" s="49"/>
      <c r="K453" s="51"/>
      <c r="L453" s="49"/>
      <c r="M453" s="49"/>
      <c r="N453" s="49"/>
      <c r="O453" s="50"/>
      <c r="P453" s="50"/>
      <c r="Q453" s="50"/>
      <c r="R453" s="50"/>
      <c r="S453" s="50"/>
      <c r="T453" s="49"/>
      <c r="U453" s="49"/>
      <c r="V453" s="51"/>
      <c r="W453" s="49"/>
      <c r="X453" s="49"/>
      <c r="Y453" s="51"/>
      <c r="Z453" s="49"/>
      <c r="AA453" s="49"/>
      <c r="AB453" s="49"/>
      <c r="AC453" s="51"/>
      <c r="AD453" s="49"/>
      <c r="AE453" s="49"/>
      <c r="AF453" s="51"/>
      <c r="AG453" s="51"/>
      <c r="AH453" s="49"/>
      <c r="AI453" s="49"/>
      <c r="AJ453" s="50"/>
      <c r="AK453" s="50"/>
      <c r="AL453" s="50"/>
      <c r="AM453" s="50"/>
      <c r="AN453" s="50"/>
      <c r="AO453" s="50"/>
      <c r="AP453" s="50"/>
      <c r="AQ453" s="49"/>
      <c r="AR453" s="27"/>
    </row>
    <row r="454" spans="3:44">
      <c r="C454" s="83">
        <f t="shared" si="7"/>
        <v>0</v>
      </c>
      <c r="D454" s="50"/>
      <c r="E454" s="50"/>
      <c r="F454" s="49"/>
      <c r="G454" s="49"/>
      <c r="H454" s="74"/>
      <c r="I454" s="75"/>
      <c r="J454" s="49"/>
      <c r="K454" s="51"/>
      <c r="L454" s="49"/>
      <c r="M454" s="49"/>
      <c r="N454" s="49"/>
      <c r="O454" s="50"/>
      <c r="P454" s="50"/>
      <c r="Q454" s="50"/>
      <c r="R454" s="50"/>
      <c r="S454" s="50"/>
      <c r="T454" s="49"/>
      <c r="U454" s="49"/>
      <c r="V454" s="51"/>
      <c r="W454" s="49"/>
      <c r="X454" s="49"/>
      <c r="Y454" s="51"/>
      <c r="Z454" s="49"/>
      <c r="AA454" s="49"/>
      <c r="AB454" s="49"/>
      <c r="AC454" s="51"/>
      <c r="AD454" s="49"/>
      <c r="AE454" s="49"/>
      <c r="AF454" s="51"/>
      <c r="AG454" s="51"/>
      <c r="AH454" s="49"/>
      <c r="AI454" s="49"/>
      <c r="AJ454" s="50"/>
      <c r="AK454" s="50"/>
      <c r="AL454" s="50"/>
      <c r="AM454" s="50"/>
      <c r="AN454" s="50"/>
      <c r="AO454" s="50"/>
      <c r="AP454" s="50"/>
      <c r="AQ454" s="49"/>
      <c r="AR454" s="27"/>
    </row>
    <row r="455" spans="3:44">
      <c r="C455" s="83">
        <f t="shared" si="7"/>
        <v>0</v>
      </c>
      <c r="D455" s="50"/>
      <c r="E455" s="50"/>
      <c r="F455" s="49"/>
      <c r="G455" s="49"/>
      <c r="H455" s="74"/>
      <c r="I455" s="75"/>
      <c r="J455" s="49"/>
      <c r="K455" s="51"/>
      <c r="L455" s="49"/>
      <c r="M455" s="49"/>
      <c r="N455" s="49"/>
      <c r="O455" s="50"/>
      <c r="P455" s="50"/>
      <c r="Q455" s="50"/>
      <c r="R455" s="50"/>
      <c r="S455" s="50"/>
      <c r="T455" s="49"/>
      <c r="U455" s="49"/>
      <c r="V455" s="51"/>
      <c r="W455" s="49"/>
      <c r="X455" s="49"/>
      <c r="Y455" s="51"/>
      <c r="Z455" s="49"/>
      <c r="AA455" s="49"/>
      <c r="AB455" s="49"/>
      <c r="AC455" s="51"/>
      <c r="AD455" s="49"/>
      <c r="AE455" s="49"/>
      <c r="AF455" s="51"/>
      <c r="AG455" s="51"/>
      <c r="AH455" s="49"/>
      <c r="AI455" s="49"/>
      <c r="AJ455" s="50"/>
      <c r="AK455" s="50"/>
      <c r="AL455" s="50"/>
      <c r="AM455" s="50"/>
      <c r="AN455" s="50"/>
      <c r="AO455" s="50"/>
      <c r="AP455" s="50"/>
      <c r="AQ455" s="49"/>
      <c r="AR455" s="27"/>
    </row>
    <row r="456" spans="3:44">
      <c r="C456" s="83">
        <f t="shared" si="7"/>
        <v>0</v>
      </c>
      <c r="D456" s="50"/>
      <c r="E456" s="50"/>
      <c r="F456" s="49"/>
      <c r="G456" s="49"/>
      <c r="H456" s="74"/>
      <c r="I456" s="75"/>
      <c r="J456" s="49"/>
      <c r="K456" s="51"/>
      <c r="L456" s="49"/>
      <c r="M456" s="49"/>
      <c r="N456" s="49"/>
      <c r="O456" s="50"/>
      <c r="P456" s="50"/>
      <c r="Q456" s="50"/>
      <c r="R456" s="50"/>
      <c r="S456" s="50"/>
      <c r="T456" s="49"/>
      <c r="U456" s="49"/>
      <c r="V456" s="51"/>
      <c r="W456" s="49"/>
      <c r="X456" s="49"/>
      <c r="Y456" s="51"/>
      <c r="Z456" s="49"/>
      <c r="AA456" s="49"/>
      <c r="AB456" s="49"/>
      <c r="AC456" s="51"/>
      <c r="AD456" s="49"/>
      <c r="AE456" s="49"/>
      <c r="AF456" s="51"/>
      <c r="AG456" s="51"/>
      <c r="AH456" s="49"/>
      <c r="AI456" s="49"/>
      <c r="AJ456" s="50"/>
      <c r="AK456" s="50"/>
      <c r="AL456" s="50"/>
      <c r="AM456" s="50"/>
      <c r="AN456" s="50"/>
      <c r="AO456" s="50"/>
      <c r="AP456" s="50"/>
      <c r="AQ456" s="49"/>
      <c r="AR456" s="27"/>
    </row>
    <row r="457" spans="3:44">
      <c r="C457" s="83">
        <f t="shared" si="7"/>
        <v>0</v>
      </c>
      <c r="D457" s="50"/>
      <c r="E457" s="50"/>
      <c r="F457" s="49"/>
      <c r="G457" s="49"/>
      <c r="H457" s="74"/>
      <c r="I457" s="75"/>
      <c r="J457" s="49"/>
      <c r="K457" s="51"/>
      <c r="L457" s="49"/>
      <c r="M457" s="49"/>
      <c r="N457" s="49"/>
      <c r="O457" s="50"/>
      <c r="P457" s="50"/>
      <c r="Q457" s="50"/>
      <c r="R457" s="50"/>
      <c r="S457" s="50"/>
      <c r="T457" s="49"/>
      <c r="U457" s="49"/>
      <c r="V457" s="51"/>
      <c r="W457" s="49"/>
      <c r="X457" s="49"/>
      <c r="Y457" s="51"/>
      <c r="Z457" s="49"/>
      <c r="AA457" s="49"/>
      <c r="AB457" s="49"/>
      <c r="AC457" s="51"/>
      <c r="AD457" s="49"/>
      <c r="AE457" s="49"/>
      <c r="AF457" s="51"/>
      <c r="AG457" s="51"/>
      <c r="AH457" s="49"/>
      <c r="AI457" s="49"/>
      <c r="AJ457" s="50"/>
      <c r="AK457" s="50"/>
      <c r="AL457" s="50"/>
      <c r="AM457" s="50"/>
      <c r="AN457" s="50"/>
      <c r="AO457" s="50"/>
      <c r="AP457" s="50"/>
      <c r="AQ457" s="49"/>
      <c r="AR457" s="27"/>
    </row>
    <row r="458" spans="3:44">
      <c r="C458" s="83">
        <f t="shared" si="7"/>
        <v>0</v>
      </c>
      <c r="D458" s="50"/>
      <c r="E458" s="50"/>
      <c r="F458" s="49"/>
      <c r="G458" s="49"/>
      <c r="H458" s="74"/>
      <c r="I458" s="75"/>
      <c r="J458" s="49"/>
      <c r="K458" s="51"/>
      <c r="L458" s="49"/>
      <c r="M458" s="49"/>
      <c r="N458" s="49"/>
      <c r="O458" s="50"/>
      <c r="P458" s="50"/>
      <c r="Q458" s="50"/>
      <c r="R458" s="50"/>
      <c r="S458" s="50"/>
      <c r="T458" s="49"/>
      <c r="U458" s="49"/>
      <c r="V458" s="51"/>
      <c r="W458" s="49"/>
      <c r="X458" s="49"/>
      <c r="Y458" s="51"/>
      <c r="Z458" s="49"/>
      <c r="AA458" s="49"/>
      <c r="AB458" s="49"/>
      <c r="AC458" s="51"/>
      <c r="AD458" s="49"/>
      <c r="AE458" s="49"/>
      <c r="AF458" s="51"/>
      <c r="AG458" s="51"/>
      <c r="AH458" s="49"/>
      <c r="AI458" s="49"/>
      <c r="AJ458" s="50"/>
      <c r="AK458" s="50"/>
      <c r="AL458" s="50"/>
      <c r="AM458" s="50"/>
      <c r="AN458" s="50"/>
      <c r="AO458" s="50"/>
      <c r="AP458" s="50"/>
      <c r="AQ458" s="49"/>
      <c r="AR458" s="27"/>
    </row>
    <row r="459" spans="3:44">
      <c r="C459" s="83">
        <f t="shared" si="7"/>
        <v>0</v>
      </c>
      <c r="D459" s="50"/>
      <c r="E459" s="50"/>
      <c r="F459" s="49"/>
      <c r="G459" s="49"/>
      <c r="H459" s="74"/>
      <c r="I459" s="75"/>
      <c r="J459" s="49"/>
      <c r="K459" s="51"/>
      <c r="L459" s="49"/>
      <c r="M459" s="49"/>
      <c r="N459" s="49"/>
      <c r="O459" s="50"/>
      <c r="P459" s="50"/>
      <c r="Q459" s="50"/>
      <c r="R459" s="50"/>
      <c r="S459" s="50"/>
      <c r="T459" s="49"/>
      <c r="U459" s="49"/>
      <c r="V459" s="51"/>
      <c r="W459" s="49"/>
      <c r="X459" s="49"/>
      <c r="Y459" s="51"/>
      <c r="Z459" s="49"/>
      <c r="AA459" s="49"/>
      <c r="AB459" s="49"/>
      <c r="AC459" s="51"/>
      <c r="AD459" s="49"/>
      <c r="AE459" s="49"/>
      <c r="AF459" s="51"/>
      <c r="AG459" s="51"/>
      <c r="AH459" s="49"/>
      <c r="AI459" s="49"/>
      <c r="AJ459" s="50"/>
      <c r="AK459" s="50"/>
      <c r="AL459" s="50"/>
      <c r="AM459" s="50"/>
      <c r="AN459" s="50"/>
      <c r="AO459" s="50"/>
      <c r="AP459" s="50"/>
      <c r="AQ459" s="49"/>
      <c r="AR459" s="27"/>
    </row>
    <row r="460" spans="3:44">
      <c r="C460" s="83">
        <f t="shared" si="7"/>
        <v>0</v>
      </c>
      <c r="D460" s="50"/>
      <c r="E460" s="50"/>
      <c r="F460" s="49"/>
      <c r="G460" s="49"/>
      <c r="H460" s="74"/>
      <c r="I460" s="75"/>
      <c r="J460" s="49"/>
      <c r="K460" s="51"/>
      <c r="L460" s="49"/>
      <c r="M460" s="49"/>
      <c r="N460" s="49"/>
      <c r="O460" s="50"/>
      <c r="P460" s="50"/>
      <c r="Q460" s="50"/>
      <c r="R460" s="50"/>
      <c r="S460" s="50"/>
      <c r="T460" s="49"/>
      <c r="U460" s="49"/>
      <c r="V460" s="51"/>
      <c r="W460" s="49"/>
      <c r="X460" s="49"/>
      <c r="Y460" s="51"/>
      <c r="Z460" s="49"/>
      <c r="AA460" s="49"/>
      <c r="AB460" s="49"/>
      <c r="AC460" s="51"/>
      <c r="AD460" s="49"/>
      <c r="AE460" s="49"/>
      <c r="AF460" s="51"/>
      <c r="AG460" s="51"/>
      <c r="AH460" s="49"/>
      <c r="AI460" s="49"/>
      <c r="AJ460" s="50"/>
      <c r="AK460" s="50"/>
      <c r="AL460" s="50"/>
      <c r="AM460" s="50"/>
      <c r="AN460" s="50"/>
      <c r="AO460" s="50"/>
      <c r="AP460" s="50"/>
      <c r="AQ460" s="49"/>
      <c r="AR460" s="27"/>
    </row>
    <row r="461" spans="3:44">
      <c r="C461" s="83">
        <f t="shared" si="7"/>
        <v>0</v>
      </c>
      <c r="D461" s="50"/>
      <c r="E461" s="50"/>
      <c r="F461" s="49"/>
      <c r="G461" s="49"/>
      <c r="H461" s="74"/>
      <c r="I461" s="75"/>
      <c r="J461" s="49"/>
      <c r="K461" s="51"/>
      <c r="L461" s="49"/>
      <c r="M461" s="49"/>
      <c r="N461" s="49"/>
      <c r="O461" s="50"/>
      <c r="P461" s="50"/>
      <c r="Q461" s="50"/>
      <c r="R461" s="50"/>
      <c r="S461" s="50"/>
      <c r="T461" s="49"/>
      <c r="U461" s="49"/>
      <c r="V461" s="51"/>
      <c r="W461" s="49"/>
      <c r="X461" s="49"/>
      <c r="Y461" s="51"/>
      <c r="Z461" s="49"/>
      <c r="AA461" s="49"/>
      <c r="AB461" s="49"/>
      <c r="AC461" s="51"/>
      <c r="AD461" s="49"/>
      <c r="AE461" s="49"/>
      <c r="AF461" s="51"/>
      <c r="AG461" s="51"/>
      <c r="AH461" s="49"/>
      <c r="AI461" s="49"/>
      <c r="AJ461" s="50"/>
      <c r="AK461" s="50"/>
      <c r="AL461" s="50"/>
      <c r="AM461" s="50"/>
      <c r="AN461" s="50"/>
      <c r="AO461" s="50"/>
      <c r="AP461" s="50"/>
      <c r="AQ461" s="49"/>
      <c r="AR461" s="27"/>
    </row>
    <row r="462" spans="3:44">
      <c r="C462" s="83">
        <f t="shared" si="7"/>
        <v>0</v>
      </c>
      <c r="D462" s="50"/>
      <c r="E462" s="50"/>
      <c r="F462" s="49"/>
      <c r="G462" s="49"/>
      <c r="H462" s="74"/>
      <c r="I462" s="75"/>
      <c r="J462" s="49"/>
      <c r="K462" s="51"/>
      <c r="L462" s="49"/>
      <c r="M462" s="49"/>
      <c r="N462" s="49"/>
      <c r="O462" s="50"/>
      <c r="P462" s="50"/>
      <c r="Q462" s="50"/>
      <c r="R462" s="50"/>
      <c r="S462" s="50"/>
      <c r="T462" s="49"/>
      <c r="U462" s="49"/>
      <c r="V462" s="51"/>
      <c r="W462" s="49"/>
      <c r="X462" s="49"/>
      <c r="Y462" s="51"/>
      <c r="Z462" s="49"/>
      <c r="AA462" s="49"/>
      <c r="AB462" s="49"/>
      <c r="AC462" s="51"/>
      <c r="AD462" s="49"/>
      <c r="AE462" s="49"/>
      <c r="AF462" s="51"/>
      <c r="AG462" s="51"/>
      <c r="AH462" s="49"/>
      <c r="AI462" s="49"/>
      <c r="AJ462" s="50"/>
      <c r="AK462" s="50"/>
      <c r="AL462" s="50"/>
      <c r="AM462" s="50"/>
      <c r="AN462" s="50"/>
      <c r="AO462" s="50"/>
      <c r="AP462" s="50"/>
      <c r="AQ462" s="49"/>
      <c r="AR462" s="27"/>
    </row>
    <row r="463" spans="3:44">
      <c r="C463" s="83">
        <f t="shared" si="7"/>
        <v>0</v>
      </c>
      <c r="D463" s="50"/>
      <c r="E463" s="50"/>
      <c r="F463" s="49"/>
      <c r="G463" s="49"/>
      <c r="H463" s="74"/>
      <c r="I463" s="75"/>
      <c r="J463" s="49"/>
      <c r="K463" s="51"/>
      <c r="L463" s="49"/>
      <c r="M463" s="49"/>
      <c r="N463" s="49"/>
      <c r="O463" s="50"/>
      <c r="P463" s="50"/>
      <c r="Q463" s="50"/>
      <c r="R463" s="50"/>
      <c r="S463" s="50"/>
      <c r="T463" s="49"/>
      <c r="U463" s="49"/>
      <c r="V463" s="51"/>
      <c r="W463" s="49"/>
      <c r="X463" s="49"/>
      <c r="Y463" s="51"/>
      <c r="Z463" s="49"/>
      <c r="AA463" s="49"/>
      <c r="AB463" s="49"/>
      <c r="AC463" s="51"/>
      <c r="AD463" s="49"/>
      <c r="AE463" s="49"/>
      <c r="AF463" s="51"/>
      <c r="AG463" s="51"/>
      <c r="AH463" s="49"/>
      <c r="AI463" s="49"/>
      <c r="AJ463" s="50"/>
      <c r="AK463" s="50"/>
      <c r="AL463" s="50"/>
      <c r="AM463" s="50"/>
      <c r="AN463" s="50"/>
      <c r="AO463" s="50"/>
      <c r="AP463" s="50"/>
      <c r="AQ463" s="49"/>
      <c r="AR463" s="27"/>
    </row>
    <row r="464" spans="3:44">
      <c r="C464" s="83">
        <f t="shared" si="7"/>
        <v>0</v>
      </c>
      <c r="D464" s="50"/>
      <c r="E464" s="50"/>
      <c r="F464" s="49"/>
      <c r="G464" s="49"/>
      <c r="H464" s="74"/>
      <c r="I464" s="75"/>
      <c r="J464" s="49"/>
      <c r="K464" s="51"/>
      <c r="L464" s="49"/>
      <c r="M464" s="49"/>
      <c r="N464" s="49"/>
      <c r="O464" s="50"/>
      <c r="P464" s="50"/>
      <c r="Q464" s="50"/>
      <c r="R464" s="50"/>
      <c r="S464" s="50"/>
      <c r="T464" s="49"/>
      <c r="U464" s="49"/>
      <c r="V464" s="51"/>
      <c r="W464" s="49"/>
      <c r="X464" s="49"/>
      <c r="Y464" s="51"/>
      <c r="Z464" s="49"/>
      <c r="AA464" s="49"/>
      <c r="AB464" s="49"/>
      <c r="AC464" s="51"/>
      <c r="AD464" s="49"/>
      <c r="AE464" s="49"/>
      <c r="AF464" s="51"/>
      <c r="AG464" s="51"/>
      <c r="AH464" s="49"/>
      <c r="AI464" s="49"/>
      <c r="AJ464" s="50"/>
      <c r="AK464" s="50"/>
      <c r="AL464" s="50"/>
      <c r="AM464" s="50"/>
      <c r="AN464" s="50"/>
      <c r="AO464" s="50"/>
      <c r="AP464" s="50"/>
      <c r="AQ464" s="49"/>
      <c r="AR464" s="27"/>
    </row>
    <row r="465" spans="3:44">
      <c r="C465" s="83">
        <f t="shared" si="7"/>
        <v>0</v>
      </c>
      <c r="D465" s="50"/>
      <c r="E465" s="50"/>
      <c r="F465" s="49"/>
      <c r="G465" s="49"/>
      <c r="H465" s="74"/>
      <c r="I465" s="75"/>
      <c r="J465" s="49"/>
      <c r="K465" s="51"/>
      <c r="L465" s="49"/>
      <c r="M465" s="49"/>
      <c r="N465" s="49"/>
      <c r="O465" s="50"/>
      <c r="P465" s="50"/>
      <c r="Q465" s="50"/>
      <c r="R465" s="50"/>
      <c r="S465" s="50"/>
      <c r="T465" s="49"/>
      <c r="U465" s="49"/>
      <c r="V465" s="51"/>
      <c r="W465" s="49"/>
      <c r="X465" s="49"/>
      <c r="Y465" s="51"/>
      <c r="Z465" s="49"/>
      <c r="AA465" s="49"/>
      <c r="AB465" s="49"/>
      <c r="AC465" s="51"/>
      <c r="AD465" s="49"/>
      <c r="AE465" s="49"/>
      <c r="AF465" s="51"/>
      <c r="AG465" s="51"/>
      <c r="AH465" s="49"/>
      <c r="AI465" s="49"/>
      <c r="AJ465" s="50"/>
      <c r="AK465" s="50"/>
      <c r="AL465" s="50"/>
      <c r="AM465" s="50"/>
      <c r="AN465" s="50"/>
      <c r="AO465" s="50"/>
      <c r="AP465" s="50"/>
      <c r="AQ465" s="49"/>
      <c r="AR465" s="27"/>
    </row>
    <row r="466" spans="3:44">
      <c r="C466" s="83">
        <f t="shared" si="7"/>
        <v>0</v>
      </c>
      <c r="D466" s="50"/>
      <c r="E466" s="50"/>
      <c r="F466" s="49"/>
      <c r="G466" s="49"/>
      <c r="H466" s="74"/>
      <c r="I466" s="75"/>
      <c r="J466" s="49"/>
      <c r="K466" s="51"/>
      <c r="L466" s="49"/>
      <c r="M466" s="49"/>
      <c r="N466" s="49"/>
      <c r="O466" s="50"/>
      <c r="P466" s="50"/>
      <c r="Q466" s="50"/>
      <c r="R466" s="50"/>
      <c r="S466" s="50"/>
      <c r="T466" s="49"/>
      <c r="U466" s="49"/>
      <c r="V466" s="51"/>
      <c r="W466" s="49"/>
      <c r="X466" s="49"/>
      <c r="Y466" s="51"/>
      <c r="Z466" s="49"/>
      <c r="AA466" s="49"/>
      <c r="AB466" s="49"/>
      <c r="AC466" s="51"/>
      <c r="AD466" s="49"/>
      <c r="AE466" s="49"/>
      <c r="AF466" s="51"/>
      <c r="AG466" s="51"/>
      <c r="AH466" s="49"/>
      <c r="AI466" s="49"/>
      <c r="AJ466" s="50"/>
      <c r="AK466" s="50"/>
      <c r="AL466" s="50"/>
      <c r="AM466" s="50"/>
      <c r="AN466" s="50"/>
      <c r="AO466" s="50"/>
      <c r="AP466" s="50"/>
      <c r="AQ466" s="49"/>
      <c r="AR466" s="27"/>
    </row>
    <row r="467" spans="3:44">
      <c r="C467" s="83">
        <f t="shared" si="7"/>
        <v>0</v>
      </c>
      <c r="D467" s="50"/>
      <c r="E467" s="50"/>
      <c r="F467" s="49"/>
      <c r="G467" s="49"/>
      <c r="H467" s="74"/>
      <c r="I467" s="75"/>
      <c r="J467" s="49"/>
      <c r="K467" s="51"/>
      <c r="L467" s="49"/>
      <c r="M467" s="49"/>
      <c r="N467" s="49"/>
      <c r="O467" s="50"/>
      <c r="P467" s="50"/>
      <c r="Q467" s="50"/>
      <c r="R467" s="50"/>
      <c r="S467" s="50"/>
      <c r="T467" s="49"/>
      <c r="U467" s="49"/>
      <c r="V467" s="51"/>
      <c r="W467" s="49"/>
      <c r="X467" s="49"/>
      <c r="Y467" s="51"/>
      <c r="Z467" s="49"/>
      <c r="AA467" s="49"/>
      <c r="AB467" s="49"/>
      <c r="AC467" s="51"/>
      <c r="AD467" s="49"/>
      <c r="AE467" s="49"/>
      <c r="AF467" s="51"/>
      <c r="AG467" s="51"/>
      <c r="AH467" s="49"/>
      <c r="AI467" s="49"/>
      <c r="AJ467" s="50"/>
      <c r="AK467" s="50"/>
      <c r="AL467" s="50"/>
      <c r="AM467" s="50"/>
      <c r="AN467" s="50"/>
      <c r="AO467" s="50"/>
      <c r="AP467" s="50"/>
      <c r="AQ467" s="49"/>
      <c r="AR467" s="27"/>
    </row>
    <row r="468" spans="3:44">
      <c r="C468" s="83">
        <f t="shared" si="7"/>
        <v>0</v>
      </c>
      <c r="D468" s="50"/>
      <c r="E468" s="50"/>
      <c r="F468" s="49"/>
      <c r="G468" s="49"/>
      <c r="H468" s="74"/>
      <c r="I468" s="75"/>
      <c r="J468" s="49"/>
      <c r="K468" s="51"/>
      <c r="L468" s="49"/>
      <c r="M468" s="49"/>
      <c r="N468" s="49"/>
      <c r="O468" s="50"/>
      <c r="P468" s="50"/>
      <c r="Q468" s="50"/>
      <c r="R468" s="50"/>
      <c r="S468" s="50"/>
      <c r="T468" s="49"/>
      <c r="U468" s="49"/>
      <c r="V468" s="51"/>
      <c r="W468" s="49"/>
      <c r="X468" s="49"/>
      <c r="Y468" s="51"/>
      <c r="Z468" s="49"/>
      <c r="AA468" s="49"/>
      <c r="AB468" s="49"/>
      <c r="AC468" s="51"/>
      <c r="AD468" s="49"/>
      <c r="AE468" s="49"/>
      <c r="AF468" s="51"/>
      <c r="AG468" s="51"/>
      <c r="AH468" s="49"/>
      <c r="AI468" s="49"/>
      <c r="AJ468" s="50"/>
      <c r="AK468" s="50"/>
      <c r="AL468" s="50"/>
      <c r="AM468" s="50"/>
      <c r="AN468" s="50"/>
      <c r="AO468" s="50"/>
      <c r="AP468" s="50"/>
      <c r="AQ468" s="49"/>
      <c r="AR468" s="27"/>
    </row>
    <row r="469" spans="3:44">
      <c r="C469" s="83">
        <f t="shared" si="7"/>
        <v>0</v>
      </c>
      <c r="D469" s="50"/>
      <c r="E469" s="50"/>
      <c r="F469" s="49"/>
      <c r="G469" s="49"/>
      <c r="H469" s="74"/>
      <c r="I469" s="75"/>
      <c r="J469" s="49"/>
      <c r="K469" s="51"/>
      <c r="L469" s="49"/>
      <c r="M469" s="49"/>
      <c r="N469" s="49"/>
      <c r="O469" s="50"/>
      <c r="P469" s="50"/>
      <c r="Q469" s="50"/>
      <c r="R469" s="50"/>
      <c r="S469" s="50"/>
      <c r="T469" s="49"/>
      <c r="U469" s="49"/>
      <c r="V469" s="51"/>
      <c r="W469" s="49"/>
      <c r="X469" s="49"/>
      <c r="Y469" s="51"/>
      <c r="Z469" s="49"/>
      <c r="AA469" s="49"/>
      <c r="AB469" s="49"/>
      <c r="AC469" s="51"/>
      <c r="AD469" s="49"/>
      <c r="AE469" s="49"/>
      <c r="AF469" s="51"/>
      <c r="AG469" s="51"/>
      <c r="AH469" s="49"/>
      <c r="AI469" s="49"/>
      <c r="AJ469" s="50"/>
      <c r="AK469" s="50"/>
      <c r="AL469" s="50"/>
      <c r="AM469" s="50"/>
      <c r="AN469" s="50"/>
      <c r="AO469" s="50"/>
      <c r="AP469" s="50"/>
      <c r="AQ469" s="49"/>
      <c r="AR469" s="27"/>
    </row>
    <row r="470" spans="3:44">
      <c r="C470" s="83">
        <f t="shared" si="7"/>
        <v>0</v>
      </c>
      <c r="D470" s="50"/>
      <c r="E470" s="50"/>
      <c r="F470" s="49"/>
      <c r="G470" s="49"/>
      <c r="H470" s="74"/>
      <c r="I470" s="75"/>
      <c r="J470" s="49"/>
      <c r="K470" s="51"/>
      <c r="L470" s="49"/>
      <c r="M470" s="49"/>
      <c r="N470" s="49"/>
      <c r="O470" s="50"/>
      <c r="P470" s="50"/>
      <c r="Q470" s="50"/>
      <c r="R470" s="50"/>
      <c r="S470" s="50"/>
      <c r="T470" s="49"/>
      <c r="U470" s="49"/>
      <c r="V470" s="51"/>
      <c r="W470" s="49"/>
      <c r="X470" s="49"/>
      <c r="Y470" s="51"/>
      <c r="Z470" s="49"/>
      <c r="AA470" s="49"/>
      <c r="AB470" s="49"/>
      <c r="AC470" s="51"/>
      <c r="AD470" s="49"/>
      <c r="AE470" s="49"/>
      <c r="AF470" s="51"/>
      <c r="AG470" s="51"/>
      <c r="AH470" s="49"/>
      <c r="AI470" s="49"/>
      <c r="AJ470" s="50"/>
      <c r="AK470" s="50"/>
      <c r="AL470" s="50"/>
      <c r="AM470" s="50"/>
      <c r="AN470" s="50"/>
      <c r="AO470" s="50"/>
      <c r="AP470" s="50"/>
      <c r="AQ470" s="49"/>
      <c r="AR470" s="27"/>
    </row>
    <row r="471" spans="3:44">
      <c r="C471" s="83">
        <f t="shared" si="7"/>
        <v>0</v>
      </c>
      <c r="D471" s="50"/>
      <c r="E471" s="50"/>
      <c r="F471" s="49"/>
      <c r="G471" s="49"/>
      <c r="H471" s="74"/>
      <c r="I471" s="75"/>
      <c r="J471" s="49"/>
      <c r="K471" s="51"/>
      <c r="L471" s="49"/>
      <c r="M471" s="49"/>
      <c r="N471" s="49"/>
      <c r="O471" s="50"/>
      <c r="P471" s="50"/>
      <c r="Q471" s="50"/>
      <c r="R471" s="50"/>
      <c r="S471" s="50"/>
      <c r="T471" s="49"/>
      <c r="U471" s="49"/>
      <c r="V471" s="51"/>
      <c r="W471" s="49"/>
      <c r="X471" s="49"/>
      <c r="Y471" s="51"/>
      <c r="Z471" s="49"/>
      <c r="AA471" s="49"/>
      <c r="AB471" s="49"/>
      <c r="AC471" s="51"/>
      <c r="AD471" s="49"/>
      <c r="AE471" s="49"/>
      <c r="AF471" s="51"/>
      <c r="AG471" s="51"/>
      <c r="AH471" s="49"/>
      <c r="AI471" s="49"/>
      <c r="AJ471" s="50"/>
      <c r="AK471" s="50"/>
      <c r="AL471" s="50"/>
      <c r="AM471" s="50"/>
      <c r="AN471" s="50"/>
      <c r="AO471" s="50"/>
      <c r="AP471" s="50"/>
      <c r="AQ471" s="49"/>
      <c r="AR471" s="27"/>
    </row>
    <row r="472" spans="3:44">
      <c r="C472" s="83">
        <f t="shared" si="7"/>
        <v>0</v>
      </c>
      <c r="D472" s="50"/>
      <c r="E472" s="50"/>
      <c r="F472" s="49"/>
      <c r="G472" s="49"/>
      <c r="H472" s="74"/>
      <c r="I472" s="75"/>
      <c r="J472" s="49"/>
      <c r="K472" s="51"/>
      <c r="L472" s="49"/>
      <c r="M472" s="49"/>
      <c r="N472" s="49"/>
      <c r="O472" s="50"/>
      <c r="P472" s="50"/>
      <c r="Q472" s="50"/>
      <c r="R472" s="50"/>
      <c r="S472" s="50"/>
      <c r="T472" s="49"/>
      <c r="U472" s="49"/>
      <c r="V472" s="51"/>
      <c r="W472" s="49"/>
      <c r="X472" s="49"/>
      <c r="Y472" s="51"/>
      <c r="Z472" s="49"/>
      <c r="AA472" s="49"/>
      <c r="AB472" s="49"/>
      <c r="AC472" s="51"/>
      <c r="AD472" s="49"/>
      <c r="AE472" s="49"/>
      <c r="AF472" s="51"/>
      <c r="AG472" s="51"/>
      <c r="AH472" s="49"/>
      <c r="AI472" s="49"/>
      <c r="AJ472" s="50"/>
      <c r="AK472" s="50"/>
      <c r="AL472" s="50"/>
      <c r="AM472" s="50"/>
      <c r="AN472" s="50"/>
      <c r="AO472" s="50"/>
      <c r="AP472" s="50"/>
      <c r="AQ472" s="49"/>
      <c r="AR472" s="27"/>
    </row>
    <row r="473" spans="3:44">
      <c r="C473" s="83">
        <f t="shared" si="7"/>
        <v>0</v>
      </c>
      <c r="D473" s="50"/>
      <c r="E473" s="50"/>
      <c r="F473" s="49"/>
      <c r="G473" s="49"/>
      <c r="H473" s="74"/>
      <c r="I473" s="75"/>
      <c r="J473" s="49"/>
      <c r="K473" s="51"/>
      <c r="L473" s="49"/>
      <c r="M473" s="49"/>
      <c r="N473" s="49"/>
      <c r="O473" s="50"/>
      <c r="P473" s="50"/>
      <c r="Q473" s="50"/>
      <c r="R473" s="50"/>
      <c r="S473" s="50"/>
      <c r="T473" s="49"/>
      <c r="U473" s="49"/>
      <c r="V473" s="51"/>
      <c r="W473" s="49"/>
      <c r="X473" s="49"/>
      <c r="Y473" s="51"/>
      <c r="Z473" s="49"/>
      <c r="AA473" s="49"/>
      <c r="AB473" s="49"/>
      <c r="AC473" s="51"/>
      <c r="AD473" s="49"/>
      <c r="AE473" s="49"/>
      <c r="AF473" s="51"/>
      <c r="AG473" s="51"/>
      <c r="AH473" s="49"/>
      <c r="AI473" s="49"/>
      <c r="AJ473" s="50"/>
      <c r="AK473" s="50"/>
      <c r="AL473" s="50"/>
      <c r="AM473" s="50"/>
      <c r="AN473" s="50"/>
      <c r="AO473" s="50"/>
      <c r="AP473" s="50"/>
      <c r="AQ473" s="49"/>
      <c r="AR473" s="27"/>
    </row>
    <row r="474" spans="3:44">
      <c r="C474" s="83">
        <f t="shared" si="7"/>
        <v>0</v>
      </c>
      <c r="D474" s="50"/>
      <c r="E474" s="50"/>
      <c r="F474" s="49"/>
      <c r="G474" s="49"/>
      <c r="H474" s="74"/>
      <c r="I474" s="75"/>
      <c r="J474" s="49"/>
      <c r="K474" s="51"/>
      <c r="L474" s="49"/>
      <c r="M474" s="49"/>
      <c r="N474" s="49"/>
      <c r="O474" s="50"/>
      <c r="P474" s="50"/>
      <c r="Q474" s="50"/>
      <c r="R474" s="50"/>
      <c r="S474" s="50"/>
      <c r="T474" s="49"/>
      <c r="U474" s="49"/>
      <c r="V474" s="51"/>
      <c r="W474" s="49"/>
      <c r="X474" s="49"/>
      <c r="Y474" s="51"/>
      <c r="Z474" s="49"/>
      <c r="AA474" s="49"/>
      <c r="AB474" s="49"/>
      <c r="AC474" s="51"/>
      <c r="AD474" s="49"/>
      <c r="AE474" s="49"/>
      <c r="AF474" s="51"/>
      <c r="AG474" s="51"/>
      <c r="AH474" s="49"/>
      <c r="AI474" s="49"/>
      <c r="AJ474" s="50"/>
      <c r="AK474" s="50"/>
      <c r="AL474" s="50"/>
      <c r="AM474" s="50"/>
      <c r="AN474" s="50"/>
      <c r="AO474" s="50"/>
      <c r="AP474" s="50"/>
      <c r="AQ474" s="49"/>
      <c r="AR474" s="27"/>
    </row>
    <row r="475" spans="3:44">
      <c r="C475" s="83">
        <f t="shared" ref="C475:C538" si="8">SUM(D475:AR475)</f>
        <v>0</v>
      </c>
      <c r="D475" s="50"/>
      <c r="E475" s="50"/>
      <c r="F475" s="49"/>
      <c r="G475" s="49"/>
      <c r="H475" s="74"/>
      <c r="I475" s="75"/>
      <c r="J475" s="49"/>
      <c r="K475" s="51"/>
      <c r="L475" s="49"/>
      <c r="M475" s="49"/>
      <c r="N475" s="49"/>
      <c r="O475" s="50"/>
      <c r="P475" s="50"/>
      <c r="Q475" s="50"/>
      <c r="R475" s="50"/>
      <c r="S475" s="50"/>
      <c r="T475" s="49"/>
      <c r="U475" s="49"/>
      <c r="V475" s="51"/>
      <c r="W475" s="49"/>
      <c r="X475" s="49"/>
      <c r="Y475" s="51"/>
      <c r="Z475" s="49"/>
      <c r="AA475" s="49"/>
      <c r="AB475" s="49"/>
      <c r="AC475" s="51"/>
      <c r="AD475" s="49"/>
      <c r="AE475" s="49"/>
      <c r="AF475" s="51"/>
      <c r="AG475" s="51"/>
      <c r="AH475" s="49"/>
      <c r="AI475" s="49"/>
      <c r="AJ475" s="50"/>
      <c r="AK475" s="50"/>
      <c r="AL475" s="50"/>
      <c r="AM475" s="50"/>
      <c r="AN475" s="50"/>
      <c r="AO475" s="50"/>
      <c r="AP475" s="50"/>
      <c r="AQ475" s="49"/>
      <c r="AR475" s="27"/>
    </row>
    <row r="476" spans="3:44">
      <c r="C476" s="83">
        <f t="shared" si="8"/>
        <v>0</v>
      </c>
      <c r="D476" s="50"/>
      <c r="E476" s="50"/>
      <c r="F476" s="49"/>
      <c r="G476" s="49"/>
      <c r="H476" s="74"/>
      <c r="I476" s="75"/>
      <c r="J476" s="49"/>
      <c r="K476" s="51"/>
      <c r="L476" s="49"/>
      <c r="M476" s="49"/>
      <c r="N476" s="49"/>
      <c r="O476" s="50"/>
      <c r="P476" s="50"/>
      <c r="Q476" s="50"/>
      <c r="R476" s="50"/>
      <c r="S476" s="50"/>
      <c r="T476" s="49"/>
      <c r="U476" s="49"/>
      <c r="V476" s="51"/>
      <c r="W476" s="49"/>
      <c r="X476" s="49"/>
      <c r="Y476" s="51"/>
      <c r="Z476" s="49"/>
      <c r="AA476" s="49"/>
      <c r="AB476" s="49"/>
      <c r="AC476" s="51"/>
      <c r="AD476" s="49"/>
      <c r="AE476" s="49"/>
      <c r="AF476" s="51"/>
      <c r="AG476" s="51"/>
      <c r="AH476" s="49"/>
      <c r="AI476" s="49"/>
      <c r="AJ476" s="50"/>
      <c r="AK476" s="50"/>
      <c r="AL476" s="50"/>
      <c r="AM476" s="50"/>
      <c r="AN476" s="50"/>
      <c r="AO476" s="50"/>
      <c r="AP476" s="50"/>
      <c r="AQ476" s="49"/>
      <c r="AR476" s="27"/>
    </row>
    <row r="477" spans="3:44">
      <c r="C477" s="83">
        <f t="shared" si="8"/>
        <v>0</v>
      </c>
      <c r="D477" s="50"/>
      <c r="E477" s="50"/>
      <c r="F477" s="49"/>
      <c r="G477" s="49"/>
      <c r="H477" s="74"/>
      <c r="I477" s="75"/>
      <c r="J477" s="49"/>
      <c r="K477" s="51"/>
      <c r="L477" s="49"/>
      <c r="M477" s="49"/>
      <c r="N477" s="49"/>
      <c r="O477" s="50"/>
      <c r="P477" s="50"/>
      <c r="Q477" s="50"/>
      <c r="R477" s="50"/>
      <c r="S477" s="50"/>
      <c r="T477" s="49"/>
      <c r="U477" s="49"/>
      <c r="V477" s="51"/>
      <c r="W477" s="49"/>
      <c r="X477" s="49"/>
      <c r="Y477" s="51"/>
      <c r="Z477" s="49"/>
      <c r="AA477" s="49"/>
      <c r="AB477" s="49"/>
      <c r="AC477" s="51"/>
      <c r="AD477" s="49"/>
      <c r="AE477" s="49"/>
      <c r="AF477" s="51"/>
      <c r="AG477" s="51"/>
      <c r="AH477" s="49"/>
      <c r="AI477" s="49"/>
      <c r="AJ477" s="50"/>
      <c r="AK477" s="50"/>
      <c r="AL477" s="50"/>
      <c r="AM477" s="50"/>
      <c r="AN477" s="50"/>
      <c r="AO477" s="50"/>
      <c r="AP477" s="50"/>
      <c r="AQ477" s="49"/>
      <c r="AR477" s="27"/>
    </row>
    <row r="478" spans="3:44">
      <c r="C478" s="83">
        <f t="shared" si="8"/>
        <v>0</v>
      </c>
      <c r="D478" s="50"/>
      <c r="E478" s="50"/>
      <c r="F478" s="49"/>
      <c r="G478" s="49"/>
      <c r="H478" s="74"/>
      <c r="I478" s="75"/>
      <c r="J478" s="49"/>
      <c r="K478" s="51"/>
      <c r="L478" s="49"/>
      <c r="M478" s="49"/>
      <c r="N478" s="49"/>
      <c r="O478" s="50"/>
      <c r="P478" s="50"/>
      <c r="Q478" s="50"/>
      <c r="R478" s="50"/>
      <c r="S478" s="50"/>
      <c r="T478" s="49"/>
      <c r="U478" s="49"/>
      <c r="V478" s="51"/>
      <c r="W478" s="49"/>
      <c r="X478" s="49"/>
      <c r="Y478" s="51"/>
      <c r="Z478" s="49"/>
      <c r="AA478" s="49"/>
      <c r="AB478" s="49"/>
      <c r="AC478" s="51"/>
      <c r="AD478" s="49"/>
      <c r="AE478" s="49"/>
      <c r="AF478" s="51"/>
      <c r="AG478" s="51"/>
      <c r="AH478" s="49"/>
      <c r="AI478" s="49"/>
      <c r="AJ478" s="50"/>
      <c r="AK478" s="50"/>
      <c r="AL478" s="50"/>
      <c r="AM478" s="50"/>
      <c r="AN478" s="50"/>
      <c r="AO478" s="50"/>
      <c r="AP478" s="50"/>
      <c r="AQ478" s="49"/>
      <c r="AR478" s="27"/>
    </row>
    <row r="479" spans="3:44">
      <c r="C479" s="83">
        <f t="shared" si="8"/>
        <v>0</v>
      </c>
      <c r="D479" s="50"/>
      <c r="E479" s="50"/>
      <c r="F479" s="49"/>
      <c r="G479" s="49"/>
      <c r="H479" s="74"/>
      <c r="I479" s="75"/>
      <c r="J479" s="49"/>
      <c r="K479" s="51"/>
      <c r="L479" s="49"/>
      <c r="M479" s="49"/>
      <c r="N479" s="49"/>
      <c r="O479" s="50"/>
      <c r="P479" s="50"/>
      <c r="Q479" s="50"/>
      <c r="R479" s="50"/>
      <c r="S479" s="50"/>
      <c r="T479" s="49"/>
      <c r="U479" s="49"/>
      <c r="V479" s="51"/>
      <c r="W479" s="49"/>
      <c r="X479" s="49"/>
      <c r="Y479" s="51"/>
      <c r="Z479" s="49"/>
      <c r="AA479" s="49"/>
      <c r="AB479" s="49"/>
      <c r="AC479" s="51"/>
      <c r="AD479" s="49"/>
      <c r="AE479" s="49"/>
      <c r="AF479" s="51"/>
      <c r="AG479" s="51"/>
      <c r="AH479" s="49"/>
      <c r="AI479" s="49"/>
      <c r="AJ479" s="50"/>
      <c r="AK479" s="50"/>
      <c r="AL479" s="50"/>
      <c r="AM479" s="50"/>
      <c r="AN479" s="50"/>
      <c r="AO479" s="50"/>
      <c r="AP479" s="50"/>
      <c r="AQ479" s="49"/>
      <c r="AR479" s="27"/>
    </row>
    <row r="480" spans="3:44">
      <c r="C480" s="83">
        <f t="shared" si="8"/>
        <v>0</v>
      </c>
      <c r="D480" s="50"/>
      <c r="E480" s="50"/>
      <c r="F480" s="49"/>
      <c r="G480" s="49"/>
      <c r="H480" s="74"/>
      <c r="I480" s="75"/>
      <c r="J480" s="49"/>
      <c r="K480" s="51"/>
      <c r="L480" s="49"/>
      <c r="M480" s="49"/>
      <c r="N480" s="49"/>
      <c r="O480" s="50"/>
      <c r="P480" s="50"/>
      <c r="Q480" s="50"/>
      <c r="R480" s="50"/>
      <c r="S480" s="50"/>
      <c r="T480" s="49"/>
      <c r="U480" s="49"/>
      <c r="V480" s="51"/>
      <c r="W480" s="49"/>
      <c r="X480" s="49"/>
      <c r="Y480" s="51"/>
      <c r="Z480" s="49"/>
      <c r="AA480" s="49"/>
      <c r="AB480" s="49"/>
      <c r="AC480" s="51"/>
      <c r="AD480" s="49"/>
      <c r="AE480" s="49"/>
      <c r="AF480" s="51"/>
      <c r="AG480" s="51"/>
      <c r="AH480" s="49"/>
      <c r="AI480" s="49"/>
      <c r="AJ480" s="50"/>
      <c r="AK480" s="50"/>
      <c r="AL480" s="50"/>
      <c r="AM480" s="50"/>
      <c r="AN480" s="50"/>
      <c r="AO480" s="50"/>
      <c r="AP480" s="50"/>
      <c r="AQ480" s="49"/>
      <c r="AR480" s="27"/>
    </row>
    <row r="481" spans="3:44">
      <c r="C481" s="83">
        <f t="shared" si="8"/>
        <v>0</v>
      </c>
      <c r="D481" s="50"/>
      <c r="E481" s="50"/>
      <c r="F481" s="49"/>
      <c r="G481" s="49"/>
      <c r="H481" s="74"/>
      <c r="I481" s="75"/>
      <c r="J481" s="49"/>
      <c r="K481" s="51"/>
      <c r="L481" s="49"/>
      <c r="M481" s="49"/>
      <c r="N481" s="49"/>
      <c r="O481" s="50"/>
      <c r="P481" s="50"/>
      <c r="Q481" s="50"/>
      <c r="R481" s="50"/>
      <c r="S481" s="50"/>
      <c r="T481" s="49"/>
      <c r="U481" s="49"/>
      <c r="V481" s="51"/>
      <c r="W481" s="49"/>
      <c r="X481" s="49"/>
      <c r="Y481" s="51"/>
      <c r="Z481" s="49"/>
      <c r="AA481" s="49"/>
      <c r="AB481" s="49"/>
      <c r="AC481" s="51"/>
      <c r="AD481" s="49"/>
      <c r="AE481" s="49"/>
      <c r="AF481" s="51"/>
      <c r="AG481" s="51"/>
      <c r="AH481" s="49"/>
      <c r="AI481" s="49"/>
      <c r="AJ481" s="50"/>
      <c r="AK481" s="50"/>
      <c r="AL481" s="50"/>
      <c r="AM481" s="50"/>
      <c r="AN481" s="50"/>
      <c r="AO481" s="50"/>
      <c r="AP481" s="50"/>
      <c r="AQ481" s="49"/>
      <c r="AR481" s="27"/>
    </row>
    <row r="482" spans="3:44">
      <c r="C482" s="83">
        <f t="shared" si="8"/>
        <v>0</v>
      </c>
      <c r="D482" s="50"/>
      <c r="E482" s="50"/>
      <c r="F482" s="49"/>
      <c r="G482" s="49"/>
      <c r="H482" s="74"/>
      <c r="I482" s="75"/>
      <c r="J482" s="49"/>
      <c r="K482" s="51"/>
      <c r="L482" s="49"/>
      <c r="M482" s="49"/>
      <c r="N482" s="49"/>
      <c r="O482" s="50"/>
      <c r="P482" s="50"/>
      <c r="Q482" s="50"/>
      <c r="R482" s="50"/>
      <c r="S482" s="50"/>
      <c r="T482" s="49"/>
      <c r="U482" s="49"/>
      <c r="V482" s="51"/>
      <c r="W482" s="49"/>
      <c r="X482" s="49"/>
      <c r="Y482" s="51"/>
      <c r="Z482" s="49"/>
      <c r="AA482" s="49"/>
      <c r="AB482" s="49"/>
      <c r="AC482" s="51"/>
      <c r="AD482" s="49"/>
      <c r="AE482" s="49"/>
      <c r="AF482" s="51"/>
      <c r="AG482" s="51"/>
      <c r="AH482" s="49"/>
      <c r="AI482" s="49"/>
      <c r="AJ482" s="50"/>
      <c r="AK482" s="50"/>
      <c r="AL482" s="50"/>
      <c r="AM482" s="50"/>
      <c r="AN482" s="50"/>
      <c r="AO482" s="50"/>
      <c r="AP482" s="50"/>
      <c r="AQ482" s="49"/>
      <c r="AR482" s="27"/>
    </row>
    <row r="483" spans="3:44">
      <c r="C483" s="83">
        <f t="shared" si="8"/>
        <v>0</v>
      </c>
      <c r="D483" s="50"/>
      <c r="E483" s="50"/>
      <c r="F483" s="49"/>
      <c r="G483" s="49"/>
      <c r="H483" s="74"/>
      <c r="I483" s="75"/>
      <c r="J483" s="49"/>
      <c r="K483" s="51"/>
      <c r="L483" s="49"/>
      <c r="M483" s="49"/>
      <c r="N483" s="49"/>
      <c r="O483" s="50"/>
      <c r="P483" s="50"/>
      <c r="Q483" s="50"/>
      <c r="R483" s="50"/>
      <c r="S483" s="50"/>
      <c r="T483" s="49"/>
      <c r="U483" s="49"/>
      <c r="V483" s="51"/>
      <c r="W483" s="49"/>
      <c r="X483" s="49"/>
      <c r="Y483" s="51"/>
      <c r="Z483" s="49"/>
      <c r="AA483" s="49"/>
      <c r="AB483" s="49"/>
      <c r="AC483" s="51"/>
      <c r="AD483" s="49"/>
      <c r="AE483" s="49"/>
      <c r="AF483" s="51"/>
      <c r="AG483" s="51"/>
      <c r="AH483" s="49"/>
      <c r="AI483" s="49"/>
      <c r="AJ483" s="50"/>
      <c r="AK483" s="50"/>
      <c r="AL483" s="50"/>
      <c r="AM483" s="50"/>
      <c r="AN483" s="50"/>
      <c r="AO483" s="50"/>
      <c r="AP483" s="50"/>
      <c r="AQ483" s="49"/>
      <c r="AR483" s="27"/>
    </row>
    <row r="484" spans="3:44">
      <c r="C484" s="83">
        <f t="shared" si="8"/>
        <v>0</v>
      </c>
      <c r="D484" s="50"/>
      <c r="E484" s="50"/>
      <c r="F484" s="49"/>
      <c r="G484" s="49"/>
      <c r="H484" s="74"/>
      <c r="I484" s="75"/>
      <c r="J484" s="49"/>
      <c r="K484" s="51"/>
      <c r="L484" s="49"/>
      <c r="M484" s="49"/>
      <c r="N484" s="49"/>
      <c r="O484" s="50"/>
      <c r="P484" s="50"/>
      <c r="Q484" s="50"/>
      <c r="R484" s="50"/>
      <c r="S484" s="50"/>
      <c r="T484" s="49"/>
      <c r="U484" s="49"/>
      <c r="V484" s="51"/>
      <c r="W484" s="49"/>
      <c r="X484" s="49"/>
      <c r="Y484" s="51"/>
      <c r="Z484" s="49"/>
      <c r="AA484" s="49"/>
      <c r="AB484" s="49"/>
      <c r="AC484" s="51"/>
      <c r="AD484" s="49"/>
      <c r="AE484" s="49"/>
      <c r="AF484" s="51"/>
      <c r="AG484" s="51"/>
      <c r="AH484" s="49"/>
      <c r="AI484" s="49"/>
      <c r="AJ484" s="50"/>
      <c r="AK484" s="50"/>
      <c r="AL484" s="50"/>
      <c r="AM484" s="50"/>
      <c r="AN484" s="50"/>
      <c r="AO484" s="50"/>
      <c r="AP484" s="50"/>
      <c r="AQ484" s="49"/>
      <c r="AR484" s="27"/>
    </row>
    <row r="485" spans="3:44">
      <c r="C485" s="83">
        <f t="shared" si="8"/>
        <v>0</v>
      </c>
      <c r="D485" s="50"/>
      <c r="E485" s="50"/>
      <c r="F485" s="49"/>
      <c r="G485" s="49"/>
      <c r="H485" s="74"/>
      <c r="I485" s="75"/>
      <c r="J485" s="49"/>
      <c r="K485" s="51"/>
      <c r="L485" s="49"/>
      <c r="M485" s="49"/>
      <c r="N485" s="49"/>
      <c r="O485" s="50"/>
      <c r="P485" s="50"/>
      <c r="Q485" s="50"/>
      <c r="R485" s="50"/>
      <c r="S485" s="50"/>
      <c r="T485" s="49"/>
      <c r="U485" s="49"/>
      <c r="V485" s="51"/>
      <c r="W485" s="49"/>
      <c r="X485" s="49"/>
      <c r="Y485" s="51"/>
      <c r="Z485" s="49"/>
      <c r="AA485" s="49"/>
      <c r="AB485" s="49"/>
      <c r="AC485" s="51"/>
      <c r="AD485" s="49"/>
      <c r="AE485" s="49"/>
      <c r="AF485" s="51"/>
      <c r="AG485" s="51"/>
      <c r="AH485" s="49"/>
      <c r="AI485" s="49"/>
      <c r="AJ485" s="50"/>
      <c r="AK485" s="50"/>
      <c r="AL485" s="50"/>
      <c r="AM485" s="50"/>
      <c r="AN485" s="50"/>
      <c r="AO485" s="50"/>
      <c r="AP485" s="50"/>
      <c r="AQ485" s="49"/>
      <c r="AR485" s="27"/>
    </row>
    <row r="486" spans="3:44">
      <c r="C486" s="83">
        <f t="shared" si="8"/>
        <v>0</v>
      </c>
      <c r="D486" s="50"/>
      <c r="E486" s="50"/>
      <c r="F486" s="49"/>
      <c r="G486" s="49"/>
      <c r="H486" s="74"/>
      <c r="I486" s="75"/>
      <c r="J486" s="49"/>
      <c r="K486" s="51"/>
      <c r="L486" s="49"/>
      <c r="M486" s="49"/>
      <c r="N486" s="49"/>
      <c r="O486" s="50"/>
      <c r="P486" s="50"/>
      <c r="Q486" s="50"/>
      <c r="R486" s="50"/>
      <c r="S486" s="50"/>
      <c r="T486" s="49"/>
      <c r="U486" s="49"/>
      <c r="V486" s="51"/>
      <c r="W486" s="49"/>
      <c r="X486" s="49"/>
      <c r="Y486" s="51"/>
      <c r="Z486" s="49"/>
      <c r="AA486" s="49"/>
      <c r="AB486" s="49"/>
      <c r="AC486" s="51"/>
      <c r="AD486" s="49"/>
      <c r="AE486" s="49"/>
      <c r="AF486" s="51"/>
      <c r="AG486" s="51"/>
      <c r="AH486" s="49"/>
      <c r="AI486" s="49"/>
      <c r="AJ486" s="50"/>
      <c r="AK486" s="50"/>
      <c r="AL486" s="50"/>
      <c r="AM486" s="50"/>
      <c r="AN486" s="50"/>
      <c r="AO486" s="50"/>
      <c r="AP486" s="50"/>
      <c r="AQ486" s="49"/>
      <c r="AR486" s="27"/>
    </row>
    <row r="487" spans="3:44">
      <c r="C487" s="83">
        <f t="shared" si="8"/>
        <v>0</v>
      </c>
      <c r="D487" s="50"/>
      <c r="E487" s="50"/>
      <c r="F487" s="49"/>
      <c r="G487" s="49"/>
      <c r="H487" s="74"/>
      <c r="I487" s="75"/>
      <c r="J487" s="49"/>
      <c r="K487" s="51"/>
      <c r="L487" s="49"/>
      <c r="M487" s="49"/>
      <c r="N487" s="49"/>
      <c r="O487" s="50"/>
      <c r="P487" s="50"/>
      <c r="Q487" s="50"/>
      <c r="R487" s="50"/>
      <c r="S487" s="50"/>
      <c r="T487" s="49"/>
      <c r="U487" s="49"/>
      <c r="V487" s="51"/>
      <c r="W487" s="49"/>
      <c r="X487" s="49"/>
      <c r="Y487" s="51"/>
      <c r="Z487" s="49"/>
      <c r="AA487" s="49"/>
      <c r="AB487" s="49"/>
      <c r="AC487" s="51"/>
      <c r="AD487" s="49"/>
      <c r="AE487" s="49"/>
      <c r="AF487" s="51"/>
      <c r="AG487" s="51"/>
      <c r="AH487" s="49"/>
      <c r="AI487" s="49"/>
      <c r="AJ487" s="50"/>
      <c r="AK487" s="50"/>
      <c r="AL487" s="50"/>
      <c r="AM487" s="50"/>
      <c r="AN487" s="50"/>
      <c r="AO487" s="50"/>
      <c r="AP487" s="50"/>
      <c r="AQ487" s="49"/>
      <c r="AR487" s="27"/>
    </row>
    <row r="488" spans="3:44">
      <c r="C488" s="83">
        <f t="shared" si="8"/>
        <v>0</v>
      </c>
      <c r="D488" s="50"/>
      <c r="E488" s="50"/>
      <c r="F488" s="49"/>
      <c r="G488" s="49"/>
      <c r="H488" s="74"/>
      <c r="I488" s="75"/>
      <c r="J488" s="49"/>
      <c r="K488" s="51"/>
      <c r="L488" s="49"/>
      <c r="M488" s="49"/>
      <c r="N488" s="49"/>
      <c r="O488" s="50"/>
      <c r="P488" s="50"/>
      <c r="Q488" s="50"/>
      <c r="R488" s="50"/>
      <c r="S488" s="50"/>
      <c r="T488" s="49"/>
      <c r="U488" s="49"/>
      <c r="V488" s="51"/>
      <c r="W488" s="49"/>
      <c r="X488" s="49"/>
      <c r="Y488" s="51"/>
      <c r="Z488" s="49"/>
      <c r="AA488" s="49"/>
      <c r="AB488" s="49"/>
      <c r="AC488" s="51"/>
      <c r="AD488" s="49"/>
      <c r="AE488" s="49"/>
      <c r="AF488" s="51"/>
      <c r="AG488" s="51"/>
      <c r="AH488" s="49"/>
      <c r="AI488" s="49"/>
      <c r="AJ488" s="50"/>
      <c r="AK488" s="50"/>
      <c r="AL488" s="50"/>
      <c r="AM488" s="50"/>
      <c r="AN488" s="50"/>
      <c r="AO488" s="50"/>
      <c r="AP488" s="50"/>
      <c r="AQ488" s="49"/>
      <c r="AR488" s="27"/>
    </row>
    <row r="489" spans="3:44">
      <c r="C489" s="83">
        <f t="shared" si="8"/>
        <v>0</v>
      </c>
      <c r="D489" s="50"/>
      <c r="E489" s="50"/>
      <c r="F489" s="49"/>
      <c r="G489" s="49"/>
      <c r="H489" s="74"/>
      <c r="I489" s="75"/>
      <c r="J489" s="49"/>
      <c r="K489" s="51"/>
      <c r="L489" s="49"/>
      <c r="M489" s="49"/>
      <c r="N489" s="49"/>
      <c r="O489" s="50"/>
      <c r="P489" s="50"/>
      <c r="Q489" s="50"/>
      <c r="R489" s="50"/>
      <c r="S489" s="50"/>
      <c r="T489" s="49"/>
      <c r="U489" s="49"/>
      <c r="V489" s="51"/>
      <c r="W489" s="49"/>
      <c r="X489" s="49"/>
      <c r="Y489" s="51"/>
      <c r="Z489" s="49"/>
      <c r="AA489" s="49"/>
      <c r="AB489" s="49"/>
      <c r="AC489" s="51"/>
      <c r="AD489" s="49"/>
      <c r="AE489" s="49"/>
      <c r="AF489" s="51"/>
      <c r="AG489" s="51"/>
      <c r="AH489" s="49"/>
      <c r="AI489" s="49"/>
      <c r="AJ489" s="50"/>
      <c r="AK489" s="50"/>
      <c r="AL489" s="50"/>
      <c r="AM489" s="50"/>
      <c r="AN489" s="50"/>
      <c r="AO489" s="50"/>
      <c r="AP489" s="50"/>
      <c r="AQ489" s="49"/>
      <c r="AR489" s="27"/>
    </row>
    <row r="490" spans="3:44">
      <c r="C490" s="83">
        <f t="shared" si="8"/>
        <v>0</v>
      </c>
      <c r="D490" s="50"/>
      <c r="E490" s="50"/>
      <c r="F490" s="49"/>
      <c r="G490" s="49"/>
      <c r="H490" s="74"/>
      <c r="I490" s="75"/>
      <c r="J490" s="49"/>
      <c r="K490" s="51"/>
      <c r="L490" s="49"/>
      <c r="M490" s="49"/>
      <c r="N490" s="49"/>
      <c r="O490" s="50"/>
      <c r="P490" s="50"/>
      <c r="Q490" s="50"/>
      <c r="R490" s="50"/>
      <c r="S490" s="50"/>
      <c r="T490" s="49"/>
      <c r="U490" s="49"/>
      <c r="V490" s="51"/>
      <c r="W490" s="49"/>
      <c r="X490" s="49"/>
      <c r="Y490" s="51"/>
      <c r="Z490" s="49"/>
      <c r="AA490" s="49"/>
      <c r="AB490" s="49"/>
      <c r="AC490" s="51"/>
      <c r="AD490" s="49"/>
      <c r="AE490" s="49"/>
      <c r="AF490" s="51"/>
      <c r="AG490" s="51"/>
      <c r="AH490" s="49"/>
      <c r="AI490" s="49"/>
      <c r="AJ490" s="50"/>
      <c r="AK490" s="50"/>
      <c r="AL490" s="50"/>
      <c r="AM490" s="50"/>
      <c r="AN490" s="50"/>
      <c r="AO490" s="50"/>
      <c r="AP490" s="50"/>
      <c r="AQ490" s="49"/>
      <c r="AR490" s="27"/>
    </row>
    <row r="491" spans="3:44">
      <c r="C491" s="83">
        <f t="shared" si="8"/>
        <v>0</v>
      </c>
      <c r="D491" s="50"/>
      <c r="E491" s="50"/>
      <c r="F491" s="49"/>
      <c r="G491" s="49"/>
      <c r="H491" s="74"/>
      <c r="I491" s="75"/>
      <c r="J491" s="49"/>
      <c r="K491" s="51"/>
      <c r="L491" s="49"/>
      <c r="M491" s="49"/>
      <c r="N491" s="49"/>
      <c r="O491" s="50"/>
      <c r="P491" s="50"/>
      <c r="Q491" s="50"/>
      <c r="R491" s="50"/>
      <c r="S491" s="50"/>
      <c r="T491" s="49"/>
      <c r="U491" s="49"/>
      <c r="V491" s="51"/>
      <c r="W491" s="49"/>
      <c r="X491" s="49"/>
      <c r="Y491" s="51"/>
      <c r="Z491" s="49"/>
      <c r="AA491" s="49"/>
      <c r="AB491" s="49"/>
      <c r="AC491" s="51"/>
      <c r="AD491" s="49"/>
      <c r="AE491" s="49"/>
      <c r="AF491" s="51"/>
      <c r="AG491" s="51"/>
      <c r="AH491" s="49"/>
      <c r="AI491" s="49"/>
      <c r="AJ491" s="50"/>
      <c r="AK491" s="50"/>
      <c r="AL491" s="50"/>
      <c r="AM491" s="50"/>
      <c r="AN491" s="50"/>
      <c r="AO491" s="50"/>
      <c r="AP491" s="50"/>
      <c r="AQ491" s="49"/>
      <c r="AR491" s="27"/>
    </row>
    <row r="492" spans="3:44">
      <c r="C492" s="83">
        <f t="shared" si="8"/>
        <v>0</v>
      </c>
      <c r="D492" s="50"/>
      <c r="E492" s="50"/>
      <c r="F492" s="49"/>
      <c r="G492" s="49"/>
      <c r="H492" s="74"/>
      <c r="I492" s="75"/>
      <c r="J492" s="49"/>
      <c r="K492" s="51"/>
      <c r="L492" s="49"/>
      <c r="M492" s="49"/>
      <c r="N492" s="49"/>
      <c r="O492" s="50"/>
      <c r="P492" s="50"/>
      <c r="Q492" s="50"/>
      <c r="R492" s="50"/>
      <c r="S492" s="50"/>
      <c r="T492" s="49"/>
      <c r="U492" s="49"/>
      <c r="V492" s="51"/>
      <c r="W492" s="49"/>
      <c r="X492" s="49"/>
      <c r="Y492" s="51"/>
      <c r="Z492" s="49"/>
      <c r="AA492" s="49"/>
      <c r="AB492" s="49"/>
      <c r="AC492" s="51"/>
      <c r="AD492" s="49"/>
      <c r="AE492" s="49"/>
      <c r="AF492" s="51"/>
      <c r="AG492" s="51"/>
      <c r="AH492" s="49"/>
      <c r="AI492" s="49"/>
      <c r="AJ492" s="50"/>
      <c r="AK492" s="50"/>
      <c r="AL492" s="50"/>
      <c r="AM492" s="50"/>
      <c r="AN492" s="50"/>
      <c r="AO492" s="50"/>
      <c r="AP492" s="50"/>
      <c r="AQ492" s="49"/>
      <c r="AR492" s="27"/>
    </row>
    <row r="493" spans="3:44">
      <c r="C493" s="83">
        <f t="shared" si="8"/>
        <v>0</v>
      </c>
      <c r="D493" s="50"/>
      <c r="E493" s="50"/>
      <c r="F493" s="49"/>
      <c r="G493" s="49"/>
      <c r="H493" s="74"/>
      <c r="I493" s="75"/>
      <c r="J493" s="49"/>
      <c r="K493" s="51"/>
      <c r="L493" s="49"/>
      <c r="M493" s="49"/>
      <c r="N493" s="49"/>
      <c r="O493" s="50"/>
      <c r="P493" s="50"/>
      <c r="Q493" s="50"/>
      <c r="R493" s="50"/>
      <c r="S493" s="50"/>
      <c r="T493" s="49"/>
      <c r="U493" s="49"/>
      <c r="V493" s="51"/>
      <c r="W493" s="49"/>
      <c r="X493" s="49"/>
      <c r="Y493" s="51"/>
      <c r="Z493" s="49"/>
      <c r="AA493" s="49"/>
      <c r="AB493" s="49"/>
      <c r="AC493" s="51"/>
      <c r="AD493" s="49"/>
      <c r="AE493" s="49"/>
      <c r="AF493" s="51"/>
      <c r="AG493" s="51"/>
      <c r="AH493" s="49"/>
      <c r="AI493" s="49"/>
      <c r="AJ493" s="50"/>
      <c r="AK493" s="50"/>
      <c r="AL493" s="50"/>
      <c r="AM493" s="50"/>
      <c r="AN493" s="50"/>
      <c r="AO493" s="50"/>
      <c r="AP493" s="50"/>
      <c r="AQ493" s="49"/>
      <c r="AR493" s="27"/>
    </row>
    <row r="494" spans="3:44">
      <c r="C494" s="83">
        <f t="shared" si="8"/>
        <v>0</v>
      </c>
      <c r="D494" s="50"/>
      <c r="E494" s="50"/>
      <c r="F494" s="49"/>
      <c r="G494" s="49"/>
      <c r="H494" s="74"/>
      <c r="I494" s="75"/>
      <c r="J494" s="49"/>
      <c r="K494" s="51"/>
      <c r="L494" s="49"/>
      <c r="M494" s="49"/>
      <c r="N494" s="49"/>
      <c r="O494" s="50"/>
      <c r="P494" s="50"/>
      <c r="Q494" s="50"/>
      <c r="R494" s="50"/>
      <c r="S494" s="50"/>
      <c r="T494" s="49"/>
      <c r="U494" s="49"/>
      <c r="V494" s="51"/>
      <c r="W494" s="49"/>
      <c r="X494" s="49"/>
      <c r="Y494" s="51"/>
      <c r="Z494" s="49"/>
      <c r="AA494" s="49"/>
      <c r="AB494" s="49"/>
      <c r="AC494" s="51"/>
      <c r="AD494" s="49"/>
      <c r="AE494" s="49"/>
      <c r="AF494" s="51"/>
      <c r="AG494" s="51"/>
      <c r="AH494" s="49"/>
      <c r="AI494" s="49"/>
      <c r="AJ494" s="50"/>
      <c r="AK494" s="50"/>
      <c r="AL494" s="50"/>
      <c r="AM494" s="50"/>
      <c r="AN494" s="50"/>
      <c r="AO494" s="50"/>
      <c r="AP494" s="50"/>
      <c r="AQ494" s="49"/>
      <c r="AR494" s="27"/>
    </row>
    <row r="495" spans="3:44">
      <c r="C495" s="83">
        <f t="shared" si="8"/>
        <v>0</v>
      </c>
      <c r="D495" s="50"/>
      <c r="E495" s="50"/>
      <c r="F495" s="49"/>
      <c r="G495" s="49"/>
      <c r="H495" s="74"/>
      <c r="I495" s="75"/>
      <c r="J495" s="49"/>
      <c r="K495" s="51"/>
      <c r="L495" s="49"/>
      <c r="M495" s="49"/>
      <c r="N495" s="49"/>
      <c r="O495" s="50"/>
      <c r="P495" s="50"/>
      <c r="Q495" s="50"/>
      <c r="R495" s="50"/>
      <c r="S495" s="50"/>
      <c r="T495" s="49"/>
      <c r="U495" s="49"/>
      <c r="V495" s="51"/>
      <c r="W495" s="49"/>
      <c r="X495" s="49"/>
      <c r="Y495" s="51"/>
      <c r="Z495" s="49"/>
      <c r="AA495" s="49"/>
      <c r="AB495" s="49"/>
      <c r="AC495" s="51"/>
      <c r="AD495" s="49"/>
      <c r="AE495" s="49"/>
      <c r="AF495" s="51"/>
      <c r="AG495" s="51"/>
      <c r="AH495" s="49"/>
      <c r="AI495" s="49"/>
      <c r="AJ495" s="50"/>
      <c r="AK495" s="50"/>
      <c r="AL495" s="50"/>
      <c r="AM495" s="50"/>
      <c r="AN495" s="50"/>
      <c r="AO495" s="50"/>
      <c r="AP495" s="50"/>
      <c r="AQ495" s="49"/>
      <c r="AR495" s="27"/>
    </row>
    <row r="496" spans="3:44">
      <c r="C496" s="83">
        <f t="shared" si="8"/>
        <v>0</v>
      </c>
      <c r="D496" s="50"/>
      <c r="E496" s="50"/>
      <c r="F496" s="49"/>
      <c r="G496" s="49"/>
      <c r="H496" s="74"/>
      <c r="I496" s="75"/>
      <c r="J496" s="49"/>
      <c r="K496" s="51"/>
      <c r="L496" s="49"/>
      <c r="M496" s="49"/>
      <c r="N496" s="49"/>
      <c r="O496" s="50"/>
      <c r="P496" s="50"/>
      <c r="Q496" s="50"/>
      <c r="R496" s="50"/>
      <c r="S496" s="50"/>
      <c r="T496" s="49"/>
      <c r="U496" s="49"/>
      <c r="V496" s="51"/>
      <c r="W496" s="49"/>
      <c r="X496" s="49"/>
      <c r="Y496" s="51"/>
      <c r="Z496" s="49"/>
      <c r="AA496" s="49"/>
      <c r="AB496" s="49"/>
      <c r="AC496" s="51"/>
      <c r="AD496" s="49"/>
      <c r="AE496" s="49"/>
      <c r="AF496" s="51"/>
      <c r="AG496" s="51"/>
      <c r="AH496" s="49"/>
      <c r="AI496" s="49"/>
      <c r="AJ496" s="50"/>
      <c r="AK496" s="50"/>
      <c r="AL496" s="50"/>
      <c r="AM496" s="50"/>
      <c r="AN496" s="50"/>
      <c r="AO496" s="50"/>
      <c r="AP496" s="50"/>
      <c r="AQ496" s="49"/>
      <c r="AR496" s="27"/>
    </row>
    <row r="497" spans="3:44">
      <c r="C497" s="83">
        <f t="shared" si="8"/>
        <v>0</v>
      </c>
      <c r="D497" s="50"/>
      <c r="E497" s="50"/>
      <c r="F497" s="49"/>
      <c r="G497" s="49"/>
      <c r="H497" s="74"/>
      <c r="I497" s="75"/>
      <c r="J497" s="49"/>
      <c r="K497" s="51"/>
      <c r="L497" s="49"/>
      <c r="M497" s="49"/>
      <c r="N497" s="49"/>
      <c r="O497" s="50"/>
      <c r="P497" s="50"/>
      <c r="Q497" s="50"/>
      <c r="R497" s="50"/>
      <c r="S497" s="50"/>
      <c r="T497" s="49"/>
      <c r="U497" s="49"/>
      <c r="V497" s="51"/>
      <c r="W497" s="49"/>
      <c r="X497" s="49"/>
      <c r="Y497" s="51"/>
      <c r="Z497" s="49"/>
      <c r="AA497" s="49"/>
      <c r="AB497" s="49"/>
      <c r="AC497" s="51"/>
      <c r="AD497" s="49"/>
      <c r="AE497" s="49"/>
      <c r="AF497" s="51"/>
      <c r="AG497" s="51"/>
      <c r="AH497" s="49"/>
      <c r="AI497" s="49"/>
      <c r="AJ497" s="50"/>
      <c r="AK497" s="50"/>
      <c r="AL497" s="50"/>
      <c r="AM497" s="50"/>
      <c r="AN497" s="50"/>
      <c r="AO497" s="50"/>
      <c r="AP497" s="50"/>
      <c r="AQ497" s="49"/>
      <c r="AR497" s="27"/>
    </row>
    <row r="498" spans="3:44">
      <c r="C498" s="83">
        <f t="shared" si="8"/>
        <v>0</v>
      </c>
      <c r="D498" s="50"/>
      <c r="E498" s="50"/>
      <c r="F498" s="49"/>
      <c r="G498" s="49"/>
      <c r="H498" s="74"/>
      <c r="I498" s="75"/>
      <c r="J498" s="49"/>
      <c r="K498" s="51"/>
      <c r="L498" s="49"/>
      <c r="M498" s="49"/>
      <c r="N498" s="49"/>
      <c r="O498" s="50"/>
      <c r="P498" s="50"/>
      <c r="Q498" s="50"/>
      <c r="R498" s="50"/>
      <c r="S498" s="50"/>
      <c r="T498" s="49"/>
      <c r="U498" s="49"/>
      <c r="V498" s="51"/>
      <c r="W498" s="49"/>
      <c r="X498" s="49"/>
      <c r="Y498" s="51"/>
      <c r="Z498" s="49"/>
      <c r="AA498" s="49"/>
      <c r="AB498" s="49"/>
      <c r="AC498" s="51"/>
      <c r="AD498" s="49"/>
      <c r="AE498" s="49"/>
      <c r="AF498" s="51"/>
      <c r="AG498" s="51"/>
      <c r="AH498" s="49"/>
      <c r="AI498" s="49"/>
      <c r="AJ498" s="50"/>
      <c r="AK498" s="50"/>
      <c r="AL498" s="50"/>
      <c r="AM498" s="50"/>
      <c r="AN498" s="50"/>
      <c r="AO498" s="50"/>
      <c r="AP498" s="50"/>
      <c r="AQ498" s="49"/>
      <c r="AR498" s="27"/>
    </row>
    <row r="499" spans="3:44">
      <c r="C499" s="83">
        <f t="shared" si="8"/>
        <v>0</v>
      </c>
      <c r="D499" s="50"/>
      <c r="E499" s="50"/>
      <c r="F499" s="49"/>
      <c r="G499" s="49"/>
      <c r="H499" s="74"/>
      <c r="I499" s="75"/>
      <c r="J499" s="49"/>
      <c r="K499" s="51"/>
      <c r="L499" s="49"/>
      <c r="M499" s="49"/>
      <c r="N499" s="49"/>
      <c r="O499" s="50"/>
      <c r="P499" s="50"/>
      <c r="Q499" s="50"/>
      <c r="R499" s="50"/>
      <c r="S499" s="50"/>
      <c r="T499" s="49"/>
      <c r="U499" s="49"/>
      <c r="V499" s="51"/>
      <c r="W499" s="49"/>
      <c r="X499" s="49"/>
      <c r="Y499" s="51"/>
      <c r="Z499" s="49"/>
      <c r="AA499" s="49"/>
      <c r="AB499" s="49"/>
      <c r="AC499" s="51"/>
      <c r="AD499" s="49"/>
      <c r="AE499" s="49"/>
      <c r="AF499" s="51"/>
      <c r="AG499" s="51"/>
      <c r="AH499" s="49"/>
      <c r="AI499" s="49"/>
      <c r="AJ499" s="50"/>
      <c r="AK499" s="50"/>
      <c r="AL499" s="50"/>
      <c r="AM499" s="50"/>
      <c r="AN499" s="50"/>
      <c r="AO499" s="50"/>
      <c r="AP499" s="50"/>
      <c r="AQ499" s="49"/>
      <c r="AR499" s="27"/>
    </row>
    <row r="500" spans="3:44">
      <c r="C500" s="83">
        <f t="shared" si="8"/>
        <v>0</v>
      </c>
      <c r="D500" s="50"/>
      <c r="E500" s="50"/>
      <c r="F500" s="49"/>
      <c r="G500" s="49"/>
      <c r="H500" s="74"/>
      <c r="I500" s="75"/>
      <c r="J500" s="49"/>
      <c r="K500" s="51"/>
      <c r="L500" s="49"/>
      <c r="M500" s="49"/>
      <c r="N500" s="49"/>
      <c r="O500" s="50"/>
      <c r="P500" s="50"/>
      <c r="Q500" s="50"/>
      <c r="R500" s="50"/>
      <c r="S500" s="50"/>
      <c r="T500" s="49"/>
      <c r="U500" s="49"/>
      <c r="V500" s="51"/>
      <c r="W500" s="49"/>
      <c r="X500" s="49"/>
      <c r="Y500" s="51"/>
      <c r="Z500" s="49"/>
      <c r="AA500" s="49"/>
      <c r="AB500" s="49"/>
      <c r="AC500" s="51"/>
      <c r="AD500" s="49"/>
      <c r="AE500" s="49"/>
      <c r="AF500" s="51"/>
      <c r="AG500" s="51"/>
      <c r="AH500" s="49"/>
      <c r="AI500" s="49"/>
      <c r="AJ500" s="50"/>
      <c r="AK500" s="50"/>
      <c r="AL500" s="50"/>
      <c r="AM500" s="50"/>
      <c r="AN500" s="50"/>
      <c r="AO500" s="50"/>
      <c r="AP500" s="50"/>
      <c r="AQ500" s="49"/>
      <c r="AR500" s="27"/>
    </row>
    <row r="501" spans="3:44">
      <c r="C501" s="83">
        <f t="shared" si="8"/>
        <v>0</v>
      </c>
      <c r="D501" s="50"/>
      <c r="E501" s="50"/>
      <c r="F501" s="49"/>
      <c r="G501" s="49"/>
      <c r="H501" s="74"/>
      <c r="I501" s="75"/>
      <c r="J501" s="49"/>
      <c r="K501" s="51"/>
      <c r="L501" s="49"/>
      <c r="M501" s="49"/>
      <c r="N501" s="49"/>
      <c r="O501" s="50"/>
      <c r="P501" s="50"/>
      <c r="Q501" s="50"/>
      <c r="R501" s="50"/>
      <c r="S501" s="50"/>
      <c r="T501" s="49"/>
      <c r="U501" s="49"/>
      <c r="V501" s="51"/>
      <c r="W501" s="49"/>
      <c r="X501" s="49"/>
      <c r="Y501" s="51"/>
      <c r="Z501" s="49"/>
      <c r="AA501" s="49"/>
      <c r="AB501" s="49"/>
      <c r="AC501" s="51"/>
      <c r="AD501" s="49"/>
      <c r="AE501" s="49"/>
      <c r="AF501" s="51"/>
      <c r="AG501" s="51"/>
      <c r="AH501" s="49"/>
      <c r="AI501" s="49"/>
      <c r="AJ501" s="50"/>
      <c r="AK501" s="50"/>
      <c r="AL501" s="50"/>
      <c r="AM501" s="50"/>
      <c r="AN501" s="50"/>
      <c r="AO501" s="50"/>
      <c r="AP501" s="50"/>
      <c r="AQ501" s="49"/>
      <c r="AR501" s="27"/>
    </row>
    <row r="502" spans="3:44">
      <c r="C502" s="83">
        <f t="shared" si="8"/>
        <v>0</v>
      </c>
      <c r="D502" s="50"/>
      <c r="E502" s="50"/>
      <c r="F502" s="49"/>
      <c r="G502" s="49"/>
      <c r="H502" s="74"/>
      <c r="I502" s="75"/>
      <c r="J502" s="49"/>
      <c r="K502" s="51"/>
      <c r="L502" s="49"/>
      <c r="M502" s="49"/>
      <c r="N502" s="49"/>
      <c r="O502" s="50"/>
      <c r="P502" s="50"/>
      <c r="Q502" s="50"/>
      <c r="R502" s="50"/>
      <c r="S502" s="50"/>
      <c r="T502" s="49"/>
      <c r="U502" s="49"/>
      <c r="V502" s="51"/>
      <c r="W502" s="49"/>
      <c r="X502" s="49"/>
      <c r="Y502" s="51"/>
      <c r="Z502" s="49"/>
      <c r="AA502" s="49"/>
      <c r="AB502" s="49"/>
      <c r="AC502" s="51"/>
      <c r="AD502" s="49"/>
      <c r="AE502" s="49"/>
      <c r="AF502" s="51"/>
      <c r="AG502" s="51"/>
      <c r="AH502" s="49"/>
      <c r="AI502" s="49"/>
      <c r="AJ502" s="50"/>
      <c r="AK502" s="50"/>
      <c r="AL502" s="50"/>
      <c r="AM502" s="50"/>
      <c r="AN502" s="50"/>
      <c r="AO502" s="50"/>
      <c r="AP502" s="50"/>
      <c r="AQ502" s="49"/>
      <c r="AR502" s="27"/>
    </row>
    <row r="503" spans="3:44">
      <c r="C503" s="83">
        <f t="shared" si="8"/>
        <v>0</v>
      </c>
      <c r="D503" s="50"/>
      <c r="E503" s="50"/>
      <c r="F503" s="49"/>
      <c r="G503" s="49"/>
      <c r="H503" s="74"/>
      <c r="I503" s="75"/>
      <c r="J503" s="49"/>
      <c r="K503" s="51"/>
      <c r="L503" s="49"/>
      <c r="M503" s="49"/>
      <c r="N503" s="49"/>
      <c r="O503" s="50"/>
      <c r="P503" s="50"/>
      <c r="Q503" s="50"/>
      <c r="R503" s="50"/>
      <c r="S503" s="50"/>
      <c r="T503" s="49"/>
      <c r="U503" s="49"/>
      <c r="V503" s="51"/>
      <c r="W503" s="49"/>
      <c r="X503" s="49"/>
      <c r="Y503" s="51"/>
      <c r="Z503" s="49"/>
      <c r="AA503" s="49"/>
      <c r="AB503" s="49"/>
      <c r="AC503" s="51"/>
      <c r="AD503" s="49"/>
      <c r="AE503" s="49"/>
      <c r="AF503" s="51"/>
      <c r="AG503" s="51"/>
      <c r="AH503" s="49"/>
      <c r="AI503" s="49"/>
      <c r="AJ503" s="50"/>
      <c r="AK503" s="50"/>
      <c r="AL503" s="50"/>
      <c r="AM503" s="50"/>
      <c r="AN503" s="50"/>
      <c r="AO503" s="50"/>
      <c r="AP503" s="50"/>
      <c r="AQ503" s="49"/>
      <c r="AR503" s="27"/>
    </row>
    <row r="504" spans="3:44">
      <c r="C504" s="83">
        <f t="shared" si="8"/>
        <v>0</v>
      </c>
      <c r="D504" s="50"/>
      <c r="E504" s="50"/>
      <c r="F504" s="49"/>
      <c r="G504" s="49"/>
      <c r="H504" s="74"/>
      <c r="I504" s="75"/>
      <c r="J504" s="49"/>
      <c r="K504" s="51"/>
      <c r="L504" s="49"/>
      <c r="M504" s="49"/>
      <c r="N504" s="49"/>
      <c r="O504" s="50"/>
      <c r="P504" s="50"/>
      <c r="Q504" s="50"/>
      <c r="R504" s="50"/>
      <c r="S504" s="50"/>
      <c r="T504" s="49"/>
      <c r="U504" s="49"/>
      <c r="V504" s="51"/>
      <c r="W504" s="49"/>
      <c r="X504" s="49"/>
      <c r="Y504" s="51"/>
      <c r="Z504" s="49"/>
      <c r="AA504" s="49"/>
      <c r="AB504" s="49"/>
      <c r="AC504" s="51"/>
      <c r="AD504" s="49"/>
      <c r="AE504" s="49"/>
      <c r="AF504" s="51"/>
      <c r="AG504" s="51"/>
      <c r="AH504" s="49"/>
      <c r="AI504" s="49"/>
      <c r="AJ504" s="50"/>
      <c r="AK504" s="50"/>
      <c r="AL504" s="50"/>
      <c r="AM504" s="50"/>
      <c r="AN504" s="50"/>
      <c r="AO504" s="50"/>
      <c r="AP504" s="50"/>
      <c r="AQ504" s="49"/>
      <c r="AR504" s="27"/>
    </row>
    <row r="505" spans="3:44">
      <c r="C505" s="83">
        <f t="shared" si="8"/>
        <v>0</v>
      </c>
      <c r="D505" s="50"/>
      <c r="E505" s="50"/>
      <c r="F505" s="49"/>
      <c r="G505" s="49"/>
      <c r="H505" s="74"/>
      <c r="I505" s="75"/>
      <c r="J505" s="49"/>
      <c r="K505" s="51"/>
      <c r="L505" s="49"/>
      <c r="M505" s="49"/>
      <c r="N505" s="49"/>
      <c r="O505" s="50"/>
      <c r="P505" s="50"/>
      <c r="Q505" s="50"/>
      <c r="R505" s="50"/>
      <c r="S505" s="50"/>
      <c r="T505" s="49"/>
      <c r="U505" s="49"/>
      <c r="V505" s="51"/>
      <c r="W505" s="49"/>
      <c r="X505" s="49"/>
      <c r="Y505" s="51"/>
      <c r="Z505" s="49"/>
      <c r="AA505" s="49"/>
      <c r="AB505" s="49"/>
      <c r="AC505" s="51"/>
      <c r="AD505" s="49"/>
      <c r="AE505" s="49"/>
      <c r="AF505" s="51"/>
      <c r="AG505" s="51"/>
      <c r="AH505" s="49"/>
      <c r="AI505" s="49"/>
      <c r="AJ505" s="50"/>
      <c r="AK505" s="50"/>
      <c r="AL505" s="50"/>
      <c r="AM505" s="50"/>
      <c r="AN505" s="50"/>
      <c r="AO505" s="50"/>
      <c r="AP505" s="50"/>
      <c r="AQ505" s="49"/>
      <c r="AR505" s="27"/>
    </row>
    <row r="506" spans="3:44">
      <c r="C506" s="83">
        <f t="shared" si="8"/>
        <v>0</v>
      </c>
      <c r="D506" s="50"/>
      <c r="E506" s="50"/>
      <c r="F506" s="49"/>
      <c r="G506" s="49"/>
      <c r="H506" s="74"/>
      <c r="I506" s="75"/>
      <c r="J506" s="49"/>
      <c r="K506" s="51"/>
      <c r="L506" s="49"/>
      <c r="M506" s="49"/>
      <c r="N506" s="49"/>
      <c r="O506" s="50"/>
      <c r="P506" s="50"/>
      <c r="Q506" s="50"/>
      <c r="R506" s="50"/>
      <c r="S506" s="50"/>
      <c r="T506" s="49"/>
      <c r="U506" s="49"/>
      <c r="V506" s="51"/>
      <c r="W506" s="49"/>
      <c r="X506" s="49"/>
      <c r="Y506" s="51"/>
      <c r="Z506" s="49"/>
      <c r="AA506" s="49"/>
      <c r="AB506" s="49"/>
      <c r="AC506" s="51"/>
      <c r="AD506" s="49"/>
      <c r="AE506" s="49"/>
      <c r="AF506" s="51"/>
      <c r="AG506" s="51"/>
      <c r="AH506" s="49"/>
      <c r="AI506" s="49"/>
      <c r="AJ506" s="50"/>
      <c r="AK506" s="50"/>
      <c r="AL506" s="50"/>
      <c r="AM506" s="50"/>
      <c r="AN506" s="50"/>
      <c r="AO506" s="50"/>
      <c r="AP506" s="50"/>
      <c r="AQ506" s="49"/>
      <c r="AR506" s="27"/>
    </row>
    <row r="507" spans="3:44">
      <c r="C507" s="83">
        <f t="shared" si="8"/>
        <v>0</v>
      </c>
      <c r="D507" s="50"/>
      <c r="E507" s="50"/>
      <c r="F507" s="49"/>
      <c r="G507" s="49"/>
      <c r="H507" s="74"/>
      <c r="I507" s="75"/>
      <c r="J507" s="49"/>
      <c r="K507" s="51"/>
      <c r="L507" s="49"/>
      <c r="M507" s="49"/>
      <c r="N507" s="49"/>
      <c r="O507" s="50"/>
      <c r="P507" s="50"/>
      <c r="Q507" s="50"/>
      <c r="R507" s="50"/>
      <c r="S507" s="50"/>
      <c r="T507" s="49"/>
      <c r="U507" s="49"/>
      <c r="V507" s="51"/>
      <c r="W507" s="49"/>
      <c r="X507" s="49"/>
      <c r="Y507" s="51"/>
      <c r="Z507" s="49"/>
      <c r="AA507" s="49"/>
      <c r="AB507" s="49"/>
      <c r="AC507" s="51"/>
      <c r="AD507" s="49"/>
      <c r="AE507" s="49"/>
      <c r="AF507" s="51"/>
      <c r="AG507" s="51"/>
      <c r="AH507" s="49"/>
      <c r="AI507" s="49"/>
      <c r="AJ507" s="50"/>
      <c r="AK507" s="50"/>
      <c r="AL507" s="50"/>
      <c r="AM507" s="50"/>
      <c r="AN507" s="50"/>
      <c r="AO507" s="50"/>
      <c r="AP507" s="50"/>
      <c r="AQ507" s="49"/>
      <c r="AR507" s="27"/>
    </row>
    <row r="508" spans="3:44">
      <c r="C508" s="83">
        <f t="shared" si="8"/>
        <v>0</v>
      </c>
      <c r="D508" s="50"/>
      <c r="E508" s="50"/>
      <c r="F508" s="49"/>
      <c r="G508" s="49"/>
      <c r="H508" s="74"/>
      <c r="I508" s="75"/>
      <c r="J508" s="49"/>
      <c r="K508" s="51"/>
      <c r="L508" s="49"/>
      <c r="M508" s="49"/>
      <c r="N508" s="49"/>
      <c r="O508" s="50"/>
      <c r="P508" s="50"/>
      <c r="Q508" s="50"/>
      <c r="R508" s="50"/>
      <c r="S508" s="50"/>
      <c r="T508" s="49"/>
      <c r="U508" s="49"/>
      <c r="V508" s="51"/>
      <c r="W508" s="49"/>
      <c r="X508" s="49"/>
      <c r="Y508" s="51"/>
      <c r="Z508" s="49"/>
      <c r="AA508" s="49"/>
      <c r="AB508" s="49"/>
      <c r="AC508" s="51"/>
      <c r="AD508" s="49"/>
      <c r="AE508" s="49"/>
      <c r="AF508" s="51"/>
      <c r="AG508" s="51"/>
      <c r="AH508" s="49"/>
      <c r="AI508" s="49"/>
      <c r="AJ508" s="50"/>
      <c r="AK508" s="50"/>
      <c r="AL508" s="50"/>
      <c r="AM508" s="50"/>
      <c r="AN508" s="50"/>
      <c r="AO508" s="50"/>
      <c r="AP508" s="50"/>
      <c r="AQ508" s="49"/>
      <c r="AR508" s="27"/>
    </row>
    <row r="509" spans="3:44">
      <c r="C509" s="83">
        <f t="shared" si="8"/>
        <v>0</v>
      </c>
      <c r="D509" s="50"/>
      <c r="E509" s="50"/>
      <c r="F509" s="49"/>
      <c r="G509" s="49"/>
      <c r="H509" s="74"/>
      <c r="I509" s="75"/>
      <c r="J509" s="49"/>
      <c r="K509" s="51"/>
      <c r="L509" s="49"/>
      <c r="M509" s="49"/>
      <c r="N509" s="49"/>
      <c r="O509" s="50"/>
      <c r="P509" s="50"/>
      <c r="Q509" s="50"/>
      <c r="R509" s="50"/>
      <c r="S509" s="50"/>
      <c r="T509" s="49"/>
      <c r="U509" s="49"/>
      <c r="V509" s="51"/>
      <c r="W509" s="49"/>
      <c r="X509" s="49"/>
      <c r="Y509" s="51"/>
      <c r="Z509" s="49"/>
      <c r="AA509" s="49"/>
      <c r="AB509" s="49"/>
      <c r="AC509" s="51"/>
      <c r="AD509" s="49"/>
      <c r="AE509" s="49"/>
      <c r="AF509" s="51"/>
      <c r="AG509" s="51"/>
      <c r="AH509" s="49"/>
      <c r="AI509" s="49"/>
      <c r="AJ509" s="50"/>
      <c r="AK509" s="50"/>
      <c r="AL509" s="50"/>
      <c r="AM509" s="50"/>
      <c r="AN509" s="50"/>
      <c r="AO509" s="50"/>
      <c r="AP509" s="50"/>
      <c r="AQ509" s="49"/>
      <c r="AR509" s="27"/>
    </row>
    <row r="510" spans="3:44">
      <c r="C510" s="83">
        <f t="shared" si="8"/>
        <v>0</v>
      </c>
      <c r="D510" s="50"/>
      <c r="E510" s="50"/>
      <c r="F510" s="49"/>
      <c r="G510" s="49"/>
      <c r="H510" s="74"/>
      <c r="I510" s="75"/>
      <c r="J510" s="49"/>
      <c r="K510" s="51"/>
      <c r="L510" s="49"/>
      <c r="M510" s="49"/>
      <c r="N510" s="49"/>
      <c r="O510" s="50"/>
      <c r="P510" s="50"/>
      <c r="Q510" s="50"/>
      <c r="R510" s="50"/>
      <c r="S510" s="50"/>
      <c r="T510" s="49"/>
      <c r="U510" s="49"/>
      <c r="V510" s="51"/>
      <c r="W510" s="49"/>
      <c r="X510" s="49"/>
      <c r="Y510" s="51"/>
      <c r="Z510" s="49"/>
      <c r="AA510" s="49"/>
      <c r="AB510" s="49"/>
      <c r="AC510" s="51"/>
      <c r="AD510" s="49"/>
      <c r="AE510" s="49"/>
      <c r="AF510" s="51"/>
      <c r="AG510" s="51"/>
      <c r="AH510" s="49"/>
      <c r="AI510" s="49"/>
      <c r="AJ510" s="50"/>
      <c r="AK510" s="50"/>
      <c r="AL510" s="50"/>
      <c r="AM510" s="50"/>
      <c r="AN510" s="50"/>
      <c r="AO510" s="50"/>
      <c r="AP510" s="50"/>
      <c r="AQ510" s="49"/>
      <c r="AR510" s="27"/>
    </row>
    <row r="511" spans="3:44">
      <c r="C511" s="83">
        <f t="shared" si="8"/>
        <v>0</v>
      </c>
      <c r="D511" s="50"/>
      <c r="E511" s="50"/>
      <c r="F511" s="49"/>
      <c r="G511" s="49"/>
      <c r="H511" s="74"/>
      <c r="I511" s="75"/>
      <c r="J511" s="49"/>
      <c r="K511" s="51"/>
      <c r="L511" s="49"/>
      <c r="M511" s="49"/>
      <c r="N511" s="49"/>
      <c r="O511" s="50"/>
      <c r="P511" s="50"/>
      <c r="Q511" s="50"/>
      <c r="R511" s="50"/>
      <c r="S511" s="50"/>
      <c r="T511" s="49"/>
      <c r="U511" s="49"/>
      <c r="V511" s="51"/>
      <c r="W511" s="49"/>
      <c r="X511" s="49"/>
      <c r="Y511" s="51"/>
      <c r="Z511" s="49"/>
      <c r="AA511" s="49"/>
      <c r="AB511" s="49"/>
      <c r="AC511" s="51"/>
      <c r="AD511" s="49"/>
      <c r="AE511" s="49"/>
      <c r="AF511" s="51"/>
      <c r="AG511" s="51"/>
      <c r="AH511" s="49"/>
      <c r="AI511" s="49"/>
      <c r="AJ511" s="50"/>
      <c r="AK511" s="50"/>
      <c r="AL511" s="50"/>
      <c r="AM511" s="50"/>
      <c r="AN511" s="50"/>
      <c r="AO511" s="50"/>
      <c r="AP511" s="50"/>
      <c r="AQ511" s="49"/>
      <c r="AR511" s="27"/>
    </row>
    <row r="512" spans="3:44">
      <c r="C512" s="83">
        <f t="shared" si="8"/>
        <v>0</v>
      </c>
      <c r="D512" s="50"/>
      <c r="E512" s="50"/>
      <c r="F512" s="49"/>
      <c r="G512" s="49"/>
      <c r="H512" s="74"/>
      <c r="I512" s="75"/>
      <c r="J512" s="49"/>
      <c r="K512" s="51"/>
      <c r="L512" s="49"/>
      <c r="M512" s="49"/>
      <c r="N512" s="49"/>
      <c r="O512" s="50"/>
      <c r="P512" s="50"/>
      <c r="Q512" s="50"/>
      <c r="R512" s="50"/>
      <c r="S512" s="50"/>
      <c r="T512" s="49"/>
      <c r="U512" s="49"/>
      <c r="V512" s="51"/>
      <c r="W512" s="49"/>
      <c r="X512" s="49"/>
      <c r="Y512" s="51"/>
      <c r="Z512" s="49"/>
      <c r="AA512" s="49"/>
      <c r="AB512" s="49"/>
      <c r="AC512" s="51"/>
      <c r="AD512" s="49"/>
      <c r="AE512" s="49"/>
      <c r="AF512" s="51"/>
      <c r="AG512" s="51"/>
      <c r="AH512" s="49"/>
      <c r="AI512" s="49"/>
      <c r="AJ512" s="50"/>
      <c r="AK512" s="50"/>
      <c r="AL512" s="50"/>
      <c r="AM512" s="50"/>
      <c r="AN512" s="50"/>
      <c r="AO512" s="50"/>
      <c r="AP512" s="50"/>
      <c r="AQ512" s="49"/>
      <c r="AR512" s="27"/>
    </row>
    <row r="513" spans="3:44">
      <c r="C513" s="83">
        <f t="shared" si="8"/>
        <v>0</v>
      </c>
      <c r="D513" s="50"/>
      <c r="E513" s="50"/>
      <c r="F513" s="49"/>
      <c r="G513" s="49"/>
      <c r="H513" s="74"/>
      <c r="I513" s="75"/>
      <c r="J513" s="49"/>
      <c r="K513" s="51"/>
      <c r="L513" s="49"/>
      <c r="M513" s="49"/>
      <c r="N513" s="49"/>
      <c r="O513" s="50"/>
      <c r="P513" s="50"/>
      <c r="Q513" s="50"/>
      <c r="R513" s="50"/>
      <c r="S513" s="50"/>
      <c r="T513" s="49"/>
      <c r="U513" s="49"/>
      <c r="V513" s="51"/>
      <c r="W513" s="49"/>
      <c r="X513" s="49"/>
      <c r="Y513" s="51"/>
      <c r="Z513" s="49"/>
      <c r="AA513" s="49"/>
      <c r="AB513" s="49"/>
      <c r="AC513" s="51"/>
      <c r="AD513" s="49"/>
      <c r="AE513" s="49"/>
      <c r="AF513" s="51"/>
      <c r="AG513" s="51"/>
      <c r="AH513" s="49"/>
      <c r="AI513" s="49"/>
      <c r="AJ513" s="50"/>
      <c r="AK513" s="50"/>
      <c r="AL513" s="50"/>
      <c r="AM513" s="50"/>
      <c r="AN513" s="50"/>
      <c r="AO513" s="50"/>
      <c r="AP513" s="50"/>
      <c r="AQ513" s="49"/>
      <c r="AR513" s="27"/>
    </row>
    <row r="514" spans="3:44">
      <c r="C514" s="83">
        <f t="shared" si="8"/>
        <v>0</v>
      </c>
      <c r="D514" s="50"/>
      <c r="E514" s="50"/>
      <c r="F514" s="49"/>
      <c r="G514" s="49"/>
      <c r="H514" s="74"/>
      <c r="I514" s="75"/>
      <c r="J514" s="49"/>
      <c r="K514" s="51"/>
      <c r="L514" s="49"/>
      <c r="M514" s="49"/>
      <c r="N514" s="49"/>
      <c r="O514" s="50"/>
      <c r="P514" s="50"/>
      <c r="Q514" s="50"/>
      <c r="R514" s="50"/>
      <c r="S514" s="50"/>
      <c r="T514" s="49"/>
      <c r="U514" s="49"/>
      <c r="V514" s="51"/>
      <c r="W514" s="49"/>
      <c r="X514" s="49"/>
      <c r="Y514" s="51"/>
      <c r="Z514" s="49"/>
      <c r="AA514" s="49"/>
      <c r="AB514" s="49"/>
      <c r="AC514" s="51"/>
      <c r="AD514" s="49"/>
      <c r="AE514" s="49"/>
      <c r="AF514" s="51"/>
      <c r="AG514" s="51"/>
      <c r="AH514" s="49"/>
      <c r="AI514" s="49"/>
      <c r="AJ514" s="50"/>
      <c r="AK514" s="50"/>
      <c r="AL514" s="50"/>
      <c r="AM514" s="50"/>
      <c r="AN514" s="50"/>
      <c r="AO514" s="50"/>
      <c r="AP514" s="50"/>
      <c r="AQ514" s="49"/>
      <c r="AR514" s="27"/>
    </row>
    <row r="515" spans="3:44">
      <c r="C515" s="83">
        <f t="shared" si="8"/>
        <v>0</v>
      </c>
      <c r="D515" s="50"/>
      <c r="E515" s="50"/>
      <c r="F515" s="49"/>
      <c r="G515" s="49"/>
      <c r="H515" s="74"/>
      <c r="I515" s="75"/>
      <c r="J515" s="49"/>
      <c r="K515" s="51"/>
      <c r="L515" s="49"/>
      <c r="M515" s="49"/>
      <c r="N515" s="49"/>
      <c r="O515" s="50"/>
      <c r="P515" s="50"/>
      <c r="Q515" s="50"/>
      <c r="R515" s="50"/>
      <c r="S515" s="50"/>
      <c r="T515" s="49"/>
      <c r="U515" s="49"/>
      <c r="V515" s="51"/>
      <c r="W515" s="49"/>
      <c r="X515" s="49"/>
      <c r="Y515" s="51"/>
      <c r="Z515" s="49"/>
      <c r="AA515" s="49"/>
      <c r="AB515" s="49"/>
      <c r="AC515" s="51"/>
      <c r="AD515" s="49"/>
      <c r="AE515" s="49"/>
      <c r="AF515" s="51"/>
      <c r="AG515" s="51"/>
      <c r="AH515" s="49"/>
      <c r="AI515" s="49"/>
      <c r="AJ515" s="50"/>
      <c r="AK515" s="50"/>
      <c r="AL515" s="50"/>
      <c r="AM515" s="50"/>
      <c r="AN515" s="50"/>
      <c r="AO515" s="50"/>
      <c r="AP515" s="50"/>
      <c r="AQ515" s="49"/>
      <c r="AR515" s="27"/>
    </row>
    <row r="516" spans="3:44">
      <c r="C516" s="83">
        <f t="shared" si="8"/>
        <v>0</v>
      </c>
      <c r="D516" s="50"/>
      <c r="E516" s="50"/>
      <c r="F516" s="49"/>
      <c r="G516" s="49"/>
      <c r="H516" s="74"/>
      <c r="I516" s="75"/>
      <c r="J516" s="49"/>
      <c r="K516" s="51"/>
      <c r="L516" s="49"/>
      <c r="M516" s="49"/>
      <c r="N516" s="49"/>
      <c r="O516" s="50"/>
      <c r="P516" s="50"/>
      <c r="Q516" s="50"/>
      <c r="R516" s="50"/>
      <c r="S516" s="50"/>
      <c r="T516" s="49"/>
      <c r="U516" s="49"/>
      <c r="V516" s="51"/>
      <c r="W516" s="49"/>
      <c r="X516" s="49"/>
      <c r="Y516" s="51"/>
      <c r="Z516" s="49"/>
      <c r="AA516" s="49"/>
      <c r="AB516" s="49"/>
      <c r="AC516" s="51"/>
      <c r="AD516" s="49"/>
      <c r="AE516" s="49"/>
      <c r="AF516" s="51"/>
      <c r="AG516" s="51"/>
      <c r="AH516" s="49"/>
      <c r="AI516" s="49"/>
      <c r="AJ516" s="50"/>
      <c r="AK516" s="50"/>
      <c r="AL516" s="50"/>
      <c r="AM516" s="50"/>
      <c r="AN516" s="50"/>
      <c r="AO516" s="50"/>
      <c r="AP516" s="50"/>
      <c r="AQ516" s="49"/>
      <c r="AR516" s="27"/>
    </row>
    <row r="517" spans="3:44">
      <c r="C517" s="83">
        <f t="shared" si="8"/>
        <v>0</v>
      </c>
      <c r="D517" s="50"/>
      <c r="E517" s="50"/>
      <c r="F517" s="49"/>
      <c r="G517" s="49"/>
      <c r="H517" s="74"/>
      <c r="I517" s="75"/>
      <c r="J517" s="49"/>
      <c r="K517" s="51"/>
      <c r="L517" s="49"/>
      <c r="M517" s="49"/>
      <c r="N517" s="49"/>
      <c r="O517" s="50"/>
      <c r="P517" s="50"/>
      <c r="Q517" s="50"/>
      <c r="R517" s="50"/>
      <c r="S517" s="50"/>
      <c r="T517" s="49"/>
      <c r="U517" s="49"/>
      <c r="V517" s="51"/>
      <c r="W517" s="49"/>
      <c r="X517" s="49"/>
      <c r="Y517" s="51"/>
      <c r="Z517" s="49"/>
      <c r="AA517" s="49"/>
      <c r="AB517" s="49"/>
      <c r="AC517" s="51"/>
      <c r="AD517" s="49"/>
      <c r="AE517" s="49"/>
      <c r="AF517" s="51"/>
      <c r="AG517" s="51"/>
      <c r="AH517" s="49"/>
      <c r="AI517" s="49"/>
      <c r="AJ517" s="50"/>
      <c r="AK517" s="50"/>
      <c r="AL517" s="50"/>
      <c r="AM517" s="50"/>
      <c r="AN517" s="50"/>
      <c r="AO517" s="50"/>
      <c r="AP517" s="50"/>
      <c r="AQ517" s="49"/>
      <c r="AR517" s="27"/>
    </row>
    <row r="518" spans="3:44">
      <c r="C518" s="83">
        <f t="shared" si="8"/>
        <v>0</v>
      </c>
      <c r="D518" s="50"/>
      <c r="E518" s="50"/>
      <c r="F518" s="49"/>
      <c r="G518" s="49"/>
      <c r="H518" s="74"/>
      <c r="I518" s="75"/>
      <c r="J518" s="49"/>
      <c r="K518" s="51"/>
      <c r="L518" s="49"/>
      <c r="M518" s="49"/>
      <c r="N518" s="49"/>
      <c r="O518" s="50"/>
      <c r="P518" s="50"/>
      <c r="Q518" s="50"/>
      <c r="R518" s="50"/>
      <c r="S518" s="50"/>
      <c r="T518" s="49"/>
      <c r="U518" s="49"/>
      <c r="V518" s="51"/>
      <c r="W518" s="49"/>
      <c r="X518" s="49"/>
      <c r="Y518" s="51"/>
      <c r="Z518" s="49"/>
      <c r="AA518" s="49"/>
      <c r="AB518" s="49"/>
      <c r="AC518" s="51"/>
      <c r="AD518" s="49"/>
      <c r="AE518" s="49"/>
      <c r="AF518" s="51"/>
      <c r="AG518" s="51"/>
      <c r="AH518" s="49"/>
      <c r="AI518" s="49"/>
      <c r="AJ518" s="50"/>
      <c r="AK518" s="50"/>
      <c r="AL518" s="50"/>
      <c r="AM518" s="50"/>
      <c r="AN518" s="50"/>
      <c r="AO518" s="50"/>
      <c r="AP518" s="50"/>
      <c r="AQ518" s="49"/>
      <c r="AR518" s="27"/>
    </row>
    <row r="519" spans="3:44">
      <c r="C519" s="83">
        <f t="shared" si="8"/>
        <v>0</v>
      </c>
      <c r="D519" s="50"/>
      <c r="E519" s="50"/>
      <c r="F519" s="49"/>
      <c r="G519" s="49"/>
      <c r="H519" s="74"/>
      <c r="I519" s="75"/>
      <c r="J519" s="49"/>
      <c r="K519" s="51"/>
      <c r="L519" s="49"/>
      <c r="M519" s="49"/>
      <c r="N519" s="49"/>
      <c r="O519" s="50"/>
      <c r="P519" s="50"/>
      <c r="Q519" s="50"/>
      <c r="R519" s="50"/>
      <c r="S519" s="50"/>
      <c r="T519" s="49"/>
      <c r="U519" s="49"/>
      <c r="V519" s="51"/>
      <c r="W519" s="49"/>
      <c r="X519" s="49"/>
      <c r="Y519" s="51"/>
      <c r="Z519" s="49"/>
      <c r="AA519" s="49"/>
      <c r="AB519" s="49"/>
      <c r="AC519" s="51"/>
      <c r="AD519" s="49"/>
      <c r="AE519" s="49"/>
      <c r="AF519" s="51"/>
      <c r="AG519" s="51"/>
      <c r="AH519" s="49"/>
      <c r="AI519" s="49"/>
      <c r="AJ519" s="50"/>
      <c r="AK519" s="50"/>
      <c r="AL519" s="50"/>
      <c r="AM519" s="50"/>
      <c r="AN519" s="50"/>
      <c r="AO519" s="50"/>
      <c r="AP519" s="50"/>
      <c r="AQ519" s="49"/>
      <c r="AR519" s="27"/>
    </row>
    <row r="520" spans="3:44">
      <c r="C520" s="83">
        <f t="shared" si="8"/>
        <v>0</v>
      </c>
      <c r="D520" s="50"/>
      <c r="E520" s="50"/>
      <c r="F520" s="49"/>
      <c r="G520" s="49"/>
      <c r="H520" s="74"/>
      <c r="I520" s="75"/>
      <c r="J520" s="49"/>
      <c r="K520" s="51"/>
      <c r="L520" s="49"/>
      <c r="M520" s="49"/>
      <c r="N520" s="49"/>
      <c r="O520" s="50"/>
      <c r="P520" s="50"/>
      <c r="Q520" s="50"/>
      <c r="R520" s="50"/>
      <c r="S520" s="50"/>
      <c r="T520" s="49"/>
      <c r="U520" s="49"/>
      <c r="V520" s="51"/>
      <c r="W520" s="49"/>
      <c r="X520" s="49"/>
      <c r="Y520" s="51"/>
      <c r="Z520" s="49"/>
      <c r="AA520" s="49"/>
      <c r="AB520" s="49"/>
      <c r="AC520" s="51"/>
      <c r="AD520" s="49"/>
      <c r="AE520" s="49"/>
      <c r="AF520" s="51"/>
      <c r="AG520" s="51"/>
      <c r="AH520" s="49"/>
      <c r="AI520" s="49"/>
      <c r="AJ520" s="50"/>
      <c r="AK520" s="50"/>
      <c r="AL520" s="50"/>
      <c r="AM520" s="50"/>
      <c r="AN520" s="50"/>
      <c r="AO520" s="50"/>
      <c r="AP520" s="50"/>
      <c r="AQ520" s="49"/>
      <c r="AR520" s="27"/>
    </row>
    <row r="521" spans="3:44">
      <c r="C521" s="83">
        <f t="shared" si="8"/>
        <v>0</v>
      </c>
      <c r="D521" s="50"/>
      <c r="E521" s="50"/>
      <c r="F521" s="49"/>
      <c r="G521" s="49"/>
      <c r="H521" s="74"/>
      <c r="I521" s="75"/>
      <c r="J521" s="49"/>
      <c r="K521" s="51"/>
      <c r="L521" s="49"/>
      <c r="M521" s="49"/>
      <c r="N521" s="49"/>
      <c r="O521" s="50"/>
      <c r="P521" s="50"/>
      <c r="Q521" s="50"/>
      <c r="R521" s="50"/>
      <c r="S521" s="50"/>
      <c r="T521" s="49"/>
      <c r="U521" s="49"/>
      <c r="V521" s="51"/>
      <c r="W521" s="49"/>
      <c r="X521" s="49"/>
      <c r="Y521" s="51"/>
      <c r="Z521" s="49"/>
      <c r="AA521" s="49"/>
      <c r="AB521" s="49"/>
      <c r="AC521" s="51"/>
      <c r="AD521" s="49"/>
      <c r="AE521" s="49"/>
      <c r="AF521" s="51"/>
      <c r="AG521" s="51"/>
      <c r="AH521" s="49"/>
      <c r="AI521" s="49"/>
      <c r="AJ521" s="50"/>
      <c r="AK521" s="50"/>
      <c r="AL521" s="50"/>
      <c r="AM521" s="50"/>
      <c r="AN521" s="50"/>
      <c r="AO521" s="50"/>
      <c r="AP521" s="50"/>
      <c r="AQ521" s="49"/>
      <c r="AR521" s="27"/>
    </row>
    <row r="522" spans="3:44">
      <c r="C522" s="83">
        <f t="shared" si="8"/>
        <v>0</v>
      </c>
      <c r="D522" s="50"/>
      <c r="E522" s="50"/>
      <c r="F522" s="49"/>
      <c r="G522" s="49"/>
      <c r="H522" s="74"/>
      <c r="I522" s="75"/>
      <c r="J522" s="49"/>
      <c r="K522" s="51"/>
      <c r="L522" s="49"/>
      <c r="M522" s="49"/>
      <c r="N522" s="49"/>
      <c r="O522" s="50"/>
      <c r="P522" s="50"/>
      <c r="Q522" s="50"/>
      <c r="R522" s="50"/>
      <c r="S522" s="50"/>
      <c r="T522" s="49"/>
      <c r="U522" s="49"/>
      <c r="V522" s="51"/>
      <c r="W522" s="49"/>
      <c r="X522" s="49"/>
      <c r="Y522" s="51"/>
      <c r="Z522" s="49"/>
      <c r="AA522" s="49"/>
      <c r="AB522" s="49"/>
      <c r="AC522" s="51"/>
      <c r="AD522" s="49"/>
      <c r="AE522" s="49"/>
      <c r="AF522" s="51"/>
      <c r="AG522" s="51"/>
      <c r="AH522" s="49"/>
      <c r="AI522" s="49"/>
      <c r="AJ522" s="50"/>
      <c r="AK522" s="50"/>
      <c r="AL522" s="50"/>
      <c r="AM522" s="50"/>
      <c r="AN522" s="50"/>
      <c r="AO522" s="50"/>
      <c r="AP522" s="50"/>
      <c r="AQ522" s="49"/>
      <c r="AR522" s="27"/>
    </row>
    <row r="523" spans="3:44">
      <c r="C523" s="83">
        <f t="shared" si="8"/>
        <v>0</v>
      </c>
      <c r="D523" s="50"/>
      <c r="E523" s="50"/>
      <c r="F523" s="49"/>
      <c r="G523" s="49"/>
      <c r="H523" s="74"/>
      <c r="I523" s="75"/>
      <c r="J523" s="49"/>
      <c r="K523" s="51"/>
      <c r="L523" s="49"/>
      <c r="M523" s="49"/>
      <c r="N523" s="49"/>
      <c r="O523" s="50"/>
      <c r="P523" s="50"/>
      <c r="Q523" s="50"/>
      <c r="R523" s="50"/>
      <c r="S523" s="50"/>
      <c r="T523" s="49"/>
      <c r="U523" s="49"/>
      <c r="V523" s="51"/>
      <c r="W523" s="49"/>
      <c r="X523" s="49"/>
      <c r="Y523" s="51"/>
      <c r="Z523" s="49"/>
      <c r="AA523" s="49"/>
      <c r="AB523" s="49"/>
      <c r="AC523" s="51"/>
      <c r="AD523" s="49"/>
      <c r="AE523" s="49"/>
      <c r="AF523" s="51"/>
      <c r="AG523" s="51"/>
      <c r="AH523" s="49"/>
      <c r="AI523" s="49"/>
      <c r="AJ523" s="50"/>
      <c r="AK523" s="50"/>
      <c r="AL523" s="50"/>
      <c r="AM523" s="50"/>
      <c r="AN523" s="50"/>
      <c r="AO523" s="50"/>
      <c r="AP523" s="50"/>
      <c r="AQ523" s="49"/>
      <c r="AR523" s="27"/>
    </row>
    <row r="524" spans="3:44">
      <c r="C524" s="83">
        <f t="shared" si="8"/>
        <v>0</v>
      </c>
      <c r="D524" s="50"/>
      <c r="E524" s="50"/>
      <c r="F524" s="49"/>
      <c r="G524" s="49"/>
      <c r="H524" s="74"/>
      <c r="I524" s="75"/>
      <c r="J524" s="49"/>
      <c r="K524" s="51"/>
      <c r="L524" s="49"/>
      <c r="M524" s="49"/>
      <c r="N524" s="49"/>
      <c r="O524" s="50"/>
      <c r="P524" s="50"/>
      <c r="Q524" s="50"/>
      <c r="R524" s="50"/>
      <c r="S524" s="50"/>
      <c r="T524" s="49"/>
      <c r="U524" s="49"/>
      <c r="V524" s="51"/>
      <c r="W524" s="49"/>
      <c r="X524" s="49"/>
      <c r="Y524" s="51"/>
      <c r="Z524" s="49"/>
      <c r="AA524" s="49"/>
      <c r="AB524" s="49"/>
      <c r="AC524" s="51"/>
      <c r="AD524" s="49"/>
      <c r="AE524" s="49"/>
      <c r="AF524" s="51"/>
      <c r="AG524" s="51"/>
      <c r="AH524" s="49"/>
      <c r="AI524" s="49"/>
      <c r="AJ524" s="50"/>
      <c r="AK524" s="50"/>
      <c r="AL524" s="50"/>
      <c r="AM524" s="50"/>
      <c r="AN524" s="50"/>
      <c r="AO524" s="50"/>
      <c r="AP524" s="50"/>
      <c r="AQ524" s="49"/>
      <c r="AR524" s="27"/>
    </row>
    <row r="525" spans="3:44">
      <c r="C525" s="83">
        <f t="shared" si="8"/>
        <v>0</v>
      </c>
      <c r="D525" s="50"/>
      <c r="E525" s="50"/>
      <c r="F525" s="49"/>
      <c r="G525" s="49"/>
      <c r="H525" s="74"/>
      <c r="I525" s="75"/>
      <c r="J525" s="49"/>
      <c r="K525" s="51"/>
      <c r="L525" s="49"/>
      <c r="M525" s="49"/>
      <c r="N525" s="49"/>
      <c r="O525" s="50"/>
      <c r="P525" s="50"/>
      <c r="Q525" s="50"/>
      <c r="R525" s="50"/>
      <c r="S525" s="50"/>
      <c r="T525" s="49"/>
      <c r="U525" s="49"/>
      <c r="V525" s="51"/>
      <c r="W525" s="49"/>
      <c r="X525" s="49"/>
      <c r="Y525" s="51"/>
      <c r="Z525" s="49"/>
      <c r="AA525" s="49"/>
      <c r="AB525" s="49"/>
      <c r="AC525" s="51"/>
      <c r="AD525" s="49"/>
      <c r="AE525" s="49"/>
      <c r="AF525" s="51"/>
      <c r="AG525" s="51"/>
      <c r="AH525" s="49"/>
      <c r="AI525" s="49"/>
      <c r="AJ525" s="50"/>
      <c r="AK525" s="50"/>
      <c r="AL525" s="50"/>
      <c r="AM525" s="50"/>
      <c r="AN525" s="50"/>
      <c r="AO525" s="50"/>
      <c r="AP525" s="50"/>
      <c r="AQ525" s="49"/>
      <c r="AR525" s="27"/>
    </row>
    <row r="526" spans="3:44">
      <c r="C526" s="83">
        <f t="shared" si="8"/>
        <v>0</v>
      </c>
      <c r="D526" s="50"/>
      <c r="E526" s="50"/>
      <c r="F526" s="49"/>
      <c r="G526" s="49"/>
      <c r="H526" s="74"/>
      <c r="I526" s="75"/>
      <c r="J526" s="49"/>
      <c r="K526" s="51"/>
      <c r="L526" s="49"/>
      <c r="M526" s="49"/>
      <c r="N526" s="49"/>
      <c r="O526" s="50"/>
      <c r="P526" s="50"/>
      <c r="Q526" s="50"/>
      <c r="R526" s="50"/>
      <c r="S526" s="50"/>
      <c r="T526" s="49"/>
      <c r="U526" s="49"/>
      <c r="V526" s="51"/>
      <c r="W526" s="49"/>
      <c r="X526" s="49"/>
      <c r="Y526" s="51"/>
      <c r="Z526" s="49"/>
      <c r="AA526" s="49"/>
      <c r="AB526" s="49"/>
      <c r="AC526" s="51"/>
      <c r="AD526" s="49"/>
      <c r="AE526" s="49"/>
      <c r="AF526" s="51"/>
      <c r="AG526" s="51"/>
      <c r="AH526" s="49"/>
      <c r="AI526" s="49"/>
      <c r="AJ526" s="50"/>
      <c r="AK526" s="50"/>
      <c r="AL526" s="50"/>
      <c r="AM526" s="50"/>
      <c r="AN526" s="50"/>
      <c r="AO526" s="50"/>
      <c r="AP526" s="50"/>
      <c r="AQ526" s="49"/>
      <c r="AR526" s="27"/>
    </row>
    <row r="527" spans="3:44">
      <c r="C527" s="83">
        <f t="shared" si="8"/>
        <v>0</v>
      </c>
      <c r="D527" s="50"/>
      <c r="E527" s="50"/>
      <c r="F527" s="49"/>
      <c r="G527" s="49"/>
      <c r="H527" s="74"/>
      <c r="I527" s="75"/>
      <c r="J527" s="49"/>
      <c r="K527" s="51"/>
      <c r="L527" s="49"/>
      <c r="M527" s="49"/>
      <c r="N527" s="49"/>
      <c r="O527" s="50"/>
      <c r="P527" s="50"/>
      <c r="Q527" s="50"/>
      <c r="R527" s="50"/>
      <c r="S527" s="50"/>
      <c r="T527" s="49"/>
      <c r="U527" s="49"/>
      <c r="V527" s="51"/>
      <c r="W527" s="49"/>
      <c r="X527" s="49"/>
      <c r="Y527" s="51"/>
      <c r="Z527" s="49"/>
      <c r="AA527" s="49"/>
      <c r="AB527" s="49"/>
      <c r="AC527" s="51"/>
      <c r="AD527" s="49"/>
      <c r="AE527" s="49"/>
      <c r="AF527" s="51"/>
      <c r="AG527" s="51"/>
      <c r="AH527" s="49"/>
      <c r="AI527" s="49"/>
      <c r="AJ527" s="50"/>
      <c r="AK527" s="50"/>
      <c r="AL527" s="50"/>
      <c r="AM527" s="50"/>
      <c r="AN527" s="50"/>
      <c r="AO527" s="50"/>
      <c r="AP527" s="50"/>
      <c r="AQ527" s="49"/>
      <c r="AR527" s="27"/>
    </row>
    <row r="528" spans="3:44">
      <c r="C528" s="83">
        <f t="shared" si="8"/>
        <v>0</v>
      </c>
      <c r="D528" s="50"/>
      <c r="E528" s="50"/>
      <c r="F528" s="49"/>
      <c r="G528" s="49"/>
      <c r="H528" s="74"/>
      <c r="I528" s="75"/>
      <c r="J528" s="49"/>
      <c r="K528" s="51"/>
      <c r="L528" s="49"/>
      <c r="M528" s="49"/>
      <c r="N528" s="49"/>
      <c r="O528" s="50"/>
      <c r="P528" s="50"/>
      <c r="Q528" s="50"/>
      <c r="R528" s="50"/>
      <c r="S528" s="50"/>
      <c r="T528" s="49"/>
      <c r="U528" s="49"/>
      <c r="V528" s="51"/>
      <c r="W528" s="49"/>
      <c r="X528" s="49"/>
      <c r="Y528" s="51"/>
      <c r="Z528" s="49"/>
      <c r="AA528" s="49"/>
      <c r="AB528" s="49"/>
      <c r="AC528" s="51"/>
      <c r="AD528" s="49"/>
      <c r="AE528" s="49"/>
      <c r="AF528" s="51"/>
      <c r="AG528" s="51"/>
      <c r="AH528" s="49"/>
      <c r="AI528" s="49"/>
      <c r="AJ528" s="50"/>
      <c r="AK528" s="50"/>
      <c r="AL528" s="50"/>
      <c r="AM528" s="50"/>
      <c r="AN528" s="50"/>
      <c r="AO528" s="50"/>
      <c r="AP528" s="50"/>
      <c r="AQ528" s="49"/>
      <c r="AR528" s="27"/>
    </row>
    <row r="529" spans="3:44">
      <c r="C529" s="83">
        <f t="shared" si="8"/>
        <v>0</v>
      </c>
      <c r="D529" s="50"/>
      <c r="E529" s="50"/>
      <c r="F529" s="49"/>
      <c r="G529" s="49"/>
      <c r="H529" s="74"/>
      <c r="I529" s="75"/>
      <c r="J529" s="49"/>
      <c r="K529" s="51"/>
      <c r="L529" s="49"/>
      <c r="M529" s="49"/>
      <c r="N529" s="49"/>
      <c r="O529" s="50"/>
      <c r="P529" s="50"/>
      <c r="Q529" s="50"/>
      <c r="R529" s="50"/>
      <c r="S529" s="50"/>
      <c r="T529" s="49"/>
      <c r="U529" s="49"/>
      <c r="V529" s="51"/>
      <c r="W529" s="49"/>
      <c r="X529" s="49"/>
      <c r="Y529" s="51"/>
      <c r="Z529" s="49"/>
      <c r="AA529" s="49"/>
      <c r="AB529" s="49"/>
      <c r="AC529" s="51"/>
      <c r="AD529" s="49"/>
      <c r="AE529" s="49"/>
      <c r="AF529" s="51"/>
      <c r="AG529" s="51"/>
      <c r="AH529" s="49"/>
      <c r="AI529" s="49"/>
      <c r="AJ529" s="50"/>
      <c r="AK529" s="50"/>
      <c r="AL529" s="50"/>
      <c r="AM529" s="50"/>
      <c r="AN529" s="50"/>
      <c r="AO529" s="50"/>
      <c r="AP529" s="50"/>
      <c r="AQ529" s="49"/>
      <c r="AR529" s="27"/>
    </row>
    <row r="530" spans="3:44">
      <c r="C530" s="83">
        <f t="shared" si="8"/>
        <v>0</v>
      </c>
      <c r="D530" s="50"/>
      <c r="E530" s="50"/>
      <c r="F530" s="49"/>
      <c r="G530" s="49"/>
      <c r="H530" s="74"/>
      <c r="I530" s="75"/>
      <c r="J530" s="49"/>
      <c r="K530" s="51"/>
      <c r="L530" s="49"/>
      <c r="M530" s="49"/>
      <c r="N530" s="49"/>
      <c r="O530" s="50"/>
      <c r="P530" s="50"/>
      <c r="Q530" s="50"/>
      <c r="R530" s="50"/>
      <c r="S530" s="50"/>
      <c r="T530" s="49"/>
      <c r="U530" s="49"/>
      <c r="V530" s="51"/>
      <c r="W530" s="49"/>
      <c r="X530" s="49"/>
      <c r="Y530" s="51"/>
      <c r="Z530" s="49"/>
      <c r="AA530" s="49"/>
      <c r="AB530" s="49"/>
      <c r="AC530" s="51"/>
      <c r="AD530" s="49"/>
      <c r="AE530" s="49"/>
      <c r="AF530" s="51"/>
      <c r="AG530" s="51"/>
      <c r="AH530" s="49"/>
      <c r="AI530" s="49"/>
      <c r="AJ530" s="50"/>
      <c r="AK530" s="50"/>
      <c r="AL530" s="50"/>
      <c r="AM530" s="50"/>
      <c r="AN530" s="50"/>
      <c r="AO530" s="50"/>
      <c r="AP530" s="50"/>
      <c r="AQ530" s="49"/>
      <c r="AR530" s="27"/>
    </row>
    <row r="531" spans="3:44">
      <c r="C531" s="83">
        <f t="shared" si="8"/>
        <v>0</v>
      </c>
      <c r="D531" s="50"/>
      <c r="E531" s="50"/>
      <c r="F531" s="49"/>
      <c r="G531" s="49"/>
      <c r="H531" s="74"/>
      <c r="I531" s="75"/>
      <c r="J531" s="49"/>
      <c r="K531" s="51"/>
      <c r="L531" s="49"/>
      <c r="M531" s="49"/>
      <c r="N531" s="49"/>
      <c r="O531" s="50"/>
      <c r="P531" s="50"/>
      <c r="Q531" s="50"/>
      <c r="R531" s="50"/>
      <c r="S531" s="50"/>
      <c r="T531" s="49"/>
      <c r="U531" s="49"/>
      <c r="V531" s="51"/>
      <c r="W531" s="49"/>
      <c r="X531" s="49"/>
      <c r="Y531" s="51"/>
      <c r="Z531" s="49"/>
      <c r="AA531" s="49"/>
      <c r="AB531" s="49"/>
      <c r="AC531" s="51"/>
      <c r="AD531" s="49"/>
      <c r="AE531" s="49"/>
      <c r="AF531" s="51"/>
      <c r="AG531" s="51"/>
      <c r="AH531" s="49"/>
      <c r="AI531" s="49"/>
      <c r="AJ531" s="50"/>
      <c r="AK531" s="50"/>
      <c r="AL531" s="50"/>
      <c r="AM531" s="50"/>
      <c r="AN531" s="50"/>
      <c r="AO531" s="50"/>
      <c r="AP531" s="50"/>
      <c r="AQ531" s="49"/>
      <c r="AR531" s="27"/>
    </row>
    <row r="532" spans="3:44">
      <c r="C532" s="83">
        <f t="shared" si="8"/>
        <v>0</v>
      </c>
      <c r="D532" s="50"/>
      <c r="E532" s="50"/>
      <c r="F532" s="49"/>
      <c r="G532" s="49"/>
      <c r="H532" s="74"/>
      <c r="I532" s="75"/>
      <c r="J532" s="49"/>
      <c r="K532" s="51"/>
      <c r="L532" s="49"/>
      <c r="M532" s="49"/>
      <c r="N532" s="49"/>
      <c r="O532" s="50"/>
      <c r="P532" s="50"/>
      <c r="Q532" s="50"/>
      <c r="R532" s="50"/>
      <c r="S532" s="50"/>
      <c r="T532" s="49"/>
      <c r="U532" s="49"/>
      <c r="V532" s="51"/>
      <c r="W532" s="49"/>
      <c r="X532" s="49"/>
      <c r="Y532" s="51"/>
      <c r="Z532" s="49"/>
      <c r="AA532" s="49"/>
      <c r="AB532" s="49"/>
      <c r="AC532" s="51"/>
      <c r="AD532" s="49"/>
      <c r="AE532" s="49"/>
      <c r="AF532" s="51"/>
      <c r="AG532" s="51"/>
      <c r="AH532" s="49"/>
      <c r="AI532" s="49"/>
      <c r="AJ532" s="50"/>
      <c r="AK532" s="50"/>
      <c r="AL532" s="50"/>
      <c r="AM532" s="50"/>
      <c r="AN532" s="50"/>
      <c r="AO532" s="50"/>
      <c r="AP532" s="50"/>
      <c r="AQ532" s="49"/>
      <c r="AR532" s="27"/>
    </row>
    <row r="533" spans="3:44">
      <c r="C533" s="83">
        <f t="shared" si="8"/>
        <v>0</v>
      </c>
      <c r="D533" s="50"/>
      <c r="E533" s="50"/>
      <c r="F533" s="49"/>
      <c r="G533" s="49"/>
      <c r="H533" s="74"/>
      <c r="I533" s="75"/>
      <c r="J533" s="49"/>
      <c r="K533" s="51"/>
      <c r="L533" s="49"/>
      <c r="M533" s="49"/>
      <c r="N533" s="49"/>
      <c r="O533" s="50"/>
      <c r="P533" s="50"/>
      <c r="Q533" s="50"/>
      <c r="R533" s="50"/>
      <c r="S533" s="50"/>
      <c r="T533" s="49"/>
      <c r="U533" s="49"/>
      <c r="V533" s="51"/>
      <c r="W533" s="49"/>
      <c r="X533" s="49"/>
      <c r="Y533" s="51"/>
      <c r="Z533" s="49"/>
      <c r="AA533" s="49"/>
      <c r="AB533" s="49"/>
      <c r="AC533" s="51"/>
      <c r="AD533" s="49"/>
      <c r="AE533" s="49"/>
      <c r="AF533" s="51"/>
      <c r="AG533" s="51"/>
      <c r="AH533" s="49"/>
      <c r="AI533" s="49"/>
      <c r="AJ533" s="50"/>
      <c r="AK533" s="50"/>
      <c r="AL533" s="50"/>
      <c r="AM533" s="50"/>
      <c r="AN533" s="50"/>
      <c r="AO533" s="50"/>
      <c r="AP533" s="50"/>
      <c r="AQ533" s="49"/>
      <c r="AR533" s="27"/>
    </row>
    <row r="534" spans="3:44">
      <c r="C534" s="83">
        <f t="shared" si="8"/>
        <v>0</v>
      </c>
      <c r="D534" s="50"/>
      <c r="E534" s="50"/>
      <c r="F534" s="49"/>
      <c r="G534" s="49"/>
      <c r="H534" s="74"/>
      <c r="I534" s="75"/>
      <c r="J534" s="49"/>
      <c r="K534" s="51"/>
      <c r="L534" s="49"/>
      <c r="M534" s="49"/>
      <c r="N534" s="49"/>
      <c r="O534" s="50"/>
      <c r="P534" s="50"/>
      <c r="Q534" s="50"/>
      <c r="R534" s="50"/>
      <c r="S534" s="50"/>
      <c r="T534" s="49"/>
      <c r="U534" s="49"/>
      <c r="V534" s="51"/>
      <c r="W534" s="49"/>
      <c r="X534" s="49"/>
      <c r="Y534" s="51"/>
      <c r="Z534" s="49"/>
      <c r="AA534" s="49"/>
      <c r="AB534" s="49"/>
      <c r="AC534" s="51"/>
      <c r="AD534" s="49"/>
      <c r="AE534" s="49"/>
      <c r="AF534" s="51"/>
      <c r="AG534" s="51"/>
      <c r="AH534" s="49"/>
      <c r="AI534" s="49"/>
      <c r="AJ534" s="50"/>
      <c r="AK534" s="50"/>
      <c r="AL534" s="50"/>
      <c r="AM534" s="50"/>
      <c r="AN534" s="50"/>
      <c r="AO534" s="50"/>
      <c r="AP534" s="50"/>
      <c r="AQ534" s="49"/>
      <c r="AR534" s="27"/>
    </row>
    <row r="535" spans="3:44">
      <c r="C535" s="83">
        <f t="shared" si="8"/>
        <v>0</v>
      </c>
      <c r="D535" s="50"/>
      <c r="E535" s="50"/>
      <c r="F535" s="49"/>
      <c r="G535" s="49"/>
      <c r="H535" s="74"/>
      <c r="I535" s="75"/>
      <c r="J535" s="49"/>
      <c r="K535" s="51"/>
      <c r="L535" s="49"/>
      <c r="M535" s="49"/>
      <c r="N535" s="49"/>
      <c r="O535" s="50"/>
      <c r="P535" s="50"/>
      <c r="Q535" s="50"/>
      <c r="R535" s="50"/>
      <c r="S535" s="50"/>
      <c r="T535" s="49"/>
      <c r="U535" s="49"/>
      <c r="V535" s="51"/>
      <c r="W535" s="49"/>
      <c r="X535" s="49"/>
      <c r="Y535" s="51"/>
      <c r="Z535" s="49"/>
      <c r="AA535" s="49"/>
      <c r="AB535" s="49"/>
      <c r="AC535" s="51"/>
      <c r="AD535" s="49"/>
      <c r="AE535" s="49"/>
      <c r="AF535" s="51"/>
      <c r="AG535" s="51"/>
      <c r="AH535" s="49"/>
      <c r="AI535" s="49"/>
      <c r="AJ535" s="50"/>
      <c r="AK535" s="50"/>
      <c r="AL535" s="50"/>
      <c r="AM535" s="50"/>
      <c r="AN535" s="50"/>
      <c r="AO535" s="50"/>
      <c r="AP535" s="50"/>
      <c r="AQ535" s="49"/>
      <c r="AR535" s="27"/>
    </row>
    <row r="536" spans="3:44">
      <c r="C536" s="83">
        <f t="shared" si="8"/>
        <v>0</v>
      </c>
      <c r="D536" s="50"/>
      <c r="E536" s="50"/>
      <c r="F536" s="49"/>
      <c r="G536" s="49"/>
      <c r="H536" s="74"/>
      <c r="I536" s="75"/>
      <c r="J536" s="49"/>
      <c r="K536" s="51"/>
      <c r="L536" s="49"/>
      <c r="M536" s="49"/>
      <c r="N536" s="49"/>
      <c r="O536" s="50"/>
      <c r="P536" s="50"/>
      <c r="Q536" s="50"/>
      <c r="R536" s="50"/>
      <c r="S536" s="50"/>
      <c r="T536" s="49"/>
      <c r="U536" s="49"/>
      <c r="V536" s="51"/>
      <c r="W536" s="49"/>
      <c r="X536" s="49"/>
      <c r="Y536" s="51"/>
      <c r="Z536" s="49"/>
      <c r="AA536" s="49"/>
      <c r="AB536" s="49"/>
      <c r="AC536" s="51"/>
      <c r="AD536" s="49"/>
      <c r="AE536" s="49"/>
      <c r="AF536" s="51"/>
      <c r="AG536" s="51"/>
      <c r="AH536" s="49"/>
      <c r="AI536" s="49"/>
      <c r="AJ536" s="50"/>
      <c r="AK536" s="50"/>
      <c r="AL536" s="50"/>
      <c r="AM536" s="50"/>
      <c r="AN536" s="50"/>
      <c r="AO536" s="50"/>
      <c r="AP536" s="50"/>
      <c r="AQ536" s="49"/>
      <c r="AR536" s="27"/>
    </row>
    <row r="537" spans="3:44">
      <c r="C537" s="83">
        <f t="shared" si="8"/>
        <v>0</v>
      </c>
      <c r="D537" s="50"/>
      <c r="E537" s="50"/>
      <c r="F537" s="49"/>
      <c r="G537" s="49"/>
      <c r="H537" s="74"/>
      <c r="I537" s="75"/>
      <c r="J537" s="49"/>
      <c r="K537" s="51"/>
      <c r="L537" s="49"/>
      <c r="M537" s="49"/>
      <c r="N537" s="49"/>
      <c r="O537" s="50"/>
      <c r="P537" s="50"/>
      <c r="Q537" s="50"/>
      <c r="R537" s="50"/>
      <c r="S537" s="50"/>
      <c r="T537" s="49"/>
      <c r="U537" s="49"/>
      <c r="V537" s="51"/>
      <c r="W537" s="49"/>
      <c r="X537" s="49"/>
      <c r="Y537" s="51"/>
      <c r="Z537" s="49"/>
      <c r="AA537" s="49"/>
      <c r="AB537" s="49"/>
      <c r="AC537" s="51"/>
      <c r="AD537" s="49"/>
      <c r="AE537" s="49"/>
      <c r="AF537" s="51"/>
      <c r="AG537" s="51"/>
      <c r="AH537" s="49"/>
      <c r="AI537" s="49"/>
      <c r="AJ537" s="50"/>
      <c r="AK537" s="50"/>
      <c r="AL537" s="50"/>
      <c r="AM537" s="50"/>
      <c r="AN537" s="50"/>
      <c r="AO537" s="50"/>
      <c r="AP537" s="50"/>
      <c r="AQ537" s="49"/>
      <c r="AR537" s="27"/>
    </row>
    <row r="538" spans="3:44">
      <c r="C538" s="83">
        <f t="shared" si="8"/>
        <v>0</v>
      </c>
      <c r="D538" s="50"/>
      <c r="E538" s="50"/>
      <c r="F538" s="49"/>
      <c r="G538" s="49"/>
      <c r="H538" s="74"/>
      <c r="I538" s="75"/>
      <c r="J538" s="49"/>
      <c r="K538" s="51"/>
      <c r="L538" s="49"/>
      <c r="M538" s="49"/>
      <c r="N538" s="49"/>
      <c r="O538" s="50"/>
      <c r="P538" s="50"/>
      <c r="Q538" s="50"/>
      <c r="R538" s="50"/>
      <c r="S538" s="50"/>
      <c r="T538" s="49"/>
      <c r="U538" s="49"/>
      <c r="V538" s="51"/>
      <c r="W538" s="49"/>
      <c r="X538" s="49"/>
      <c r="Y538" s="51"/>
      <c r="Z538" s="49"/>
      <c r="AA538" s="49"/>
      <c r="AB538" s="49"/>
      <c r="AC538" s="51"/>
      <c r="AD538" s="49"/>
      <c r="AE538" s="49"/>
      <c r="AF538" s="51"/>
      <c r="AG538" s="51"/>
      <c r="AH538" s="49"/>
      <c r="AI538" s="49"/>
      <c r="AJ538" s="50"/>
      <c r="AK538" s="50"/>
      <c r="AL538" s="50"/>
      <c r="AM538" s="50"/>
      <c r="AN538" s="50"/>
      <c r="AO538" s="50"/>
      <c r="AP538" s="50"/>
      <c r="AQ538" s="49"/>
      <c r="AR538" s="27"/>
    </row>
    <row r="539" spans="3:44">
      <c r="C539" s="83">
        <f t="shared" ref="C539:C602" si="9">SUM(D539:AR539)</f>
        <v>0</v>
      </c>
      <c r="D539" s="50"/>
      <c r="E539" s="50"/>
      <c r="F539" s="49"/>
      <c r="G539" s="49"/>
      <c r="H539" s="74"/>
      <c r="I539" s="75"/>
      <c r="J539" s="49"/>
      <c r="K539" s="51"/>
      <c r="L539" s="49"/>
      <c r="M539" s="49"/>
      <c r="N539" s="49"/>
      <c r="O539" s="50"/>
      <c r="P539" s="50"/>
      <c r="Q539" s="50"/>
      <c r="R539" s="50"/>
      <c r="S539" s="50"/>
      <c r="T539" s="49"/>
      <c r="U539" s="49"/>
      <c r="V539" s="51"/>
      <c r="W539" s="49"/>
      <c r="X539" s="49"/>
      <c r="Y539" s="51"/>
      <c r="Z539" s="49"/>
      <c r="AA539" s="49"/>
      <c r="AB539" s="49"/>
      <c r="AC539" s="51"/>
      <c r="AD539" s="49"/>
      <c r="AE539" s="49"/>
      <c r="AF539" s="51"/>
      <c r="AG539" s="51"/>
      <c r="AH539" s="49"/>
      <c r="AI539" s="49"/>
      <c r="AJ539" s="50"/>
      <c r="AK539" s="50"/>
      <c r="AL539" s="50"/>
      <c r="AM539" s="50"/>
      <c r="AN539" s="50"/>
      <c r="AO539" s="50"/>
      <c r="AP539" s="50"/>
      <c r="AQ539" s="49"/>
      <c r="AR539" s="27"/>
    </row>
    <row r="540" spans="3:44">
      <c r="C540" s="83">
        <f t="shared" si="9"/>
        <v>0</v>
      </c>
      <c r="D540" s="50"/>
      <c r="E540" s="50"/>
      <c r="F540" s="49"/>
      <c r="G540" s="49"/>
      <c r="H540" s="74"/>
      <c r="I540" s="75"/>
      <c r="J540" s="49"/>
      <c r="K540" s="51"/>
      <c r="L540" s="49"/>
      <c r="M540" s="49"/>
      <c r="N540" s="49"/>
      <c r="O540" s="50"/>
      <c r="P540" s="50"/>
      <c r="Q540" s="50"/>
      <c r="R540" s="50"/>
      <c r="S540" s="50"/>
      <c r="T540" s="49"/>
      <c r="U540" s="49"/>
      <c r="V540" s="51"/>
      <c r="W540" s="49"/>
      <c r="X540" s="49"/>
      <c r="Y540" s="51"/>
      <c r="Z540" s="49"/>
      <c r="AA540" s="49"/>
      <c r="AB540" s="49"/>
      <c r="AC540" s="51"/>
      <c r="AD540" s="49"/>
      <c r="AE540" s="49"/>
      <c r="AF540" s="51"/>
      <c r="AG540" s="51"/>
      <c r="AH540" s="49"/>
      <c r="AI540" s="49"/>
      <c r="AJ540" s="50"/>
      <c r="AK540" s="50"/>
      <c r="AL540" s="50"/>
      <c r="AM540" s="50"/>
      <c r="AN540" s="50"/>
      <c r="AO540" s="50"/>
      <c r="AP540" s="50"/>
      <c r="AQ540" s="49"/>
      <c r="AR540" s="27"/>
    </row>
    <row r="541" spans="3:44">
      <c r="C541" s="83">
        <f t="shared" si="9"/>
        <v>0</v>
      </c>
      <c r="D541" s="50"/>
      <c r="E541" s="50"/>
      <c r="F541" s="49"/>
      <c r="G541" s="49"/>
      <c r="H541" s="74"/>
      <c r="I541" s="75"/>
      <c r="J541" s="49"/>
      <c r="K541" s="51"/>
      <c r="L541" s="49"/>
      <c r="M541" s="49"/>
      <c r="N541" s="49"/>
      <c r="O541" s="50"/>
      <c r="P541" s="50"/>
      <c r="Q541" s="50"/>
      <c r="R541" s="50"/>
      <c r="S541" s="50"/>
      <c r="T541" s="49"/>
      <c r="U541" s="49"/>
      <c r="V541" s="51"/>
      <c r="W541" s="49"/>
      <c r="X541" s="49"/>
      <c r="Y541" s="51"/>
      <c r="Z541" s="49"/>
      <c r="AA541" s="49"/>
      <c r="AB541" s="49"/>
      <c r="AC541" s="51"/>
      <c r="AD541" s="49"/>
      <c r="AE541" s="49"/>
      <c r="AF541" s="51"/>
      <c r="AG541" s="51"/>
      <c r="AH541" s="49"/>
      <c r="AI541" s="49"/>
      <c r="AJ541" s="50"/>
      <c r="AK541" s="50"/>
      <c r="AL541" s="50"/>
      <c r="AM541" s="50"/>
      <c r="AN541" s="50"/>
      <c r="AO541" s="50"/>
      <c r="AP541" s="50"/>
      <c r="AQ541" s="49"/>
      <c r="AR541" s="27"/>
    </row>
    <row r="542" spans="3:44">
      <c r="C542" s="83">
        <f t="shared" si="9"/>
        <v>0</v>
      </c>
      <c r="D542" s="50"/>
      <c r="E542" s="50"/>
      <c r="F542" s="49"/>
      <c r="G542" s="49"/>
      <c r="H542" s="74"/>
      <c r="I542" s="75"/>
      <c r="J542" s="49"/>
      <c r="K542" s="51"/>
      <c r="L542" s="49"/>
      <c r="M542" s="49"/>
      <c r="N542" s="49"/>
      <c r="O542" s="50"/>
      <c r="P542" s="50"/>
      <c r="Q542" s="50"/>
      <c r="R542" s="50"/>
      <c r="S542" s="50"/>
      <c r="T542" s="49"/>
      <c r="U542" s="49"/>
      <c r="V542" s="51"/>
      <c r="W542" s="49"/>
      <c r="X542" s="49"/>
      <c r="Y542" s="51"/>
      <c r="Z542" s="49"/>
      <c r="AA542" s="49"/>
      <c r="AB542" s="49"/>
      <c r="AC542" s="51"/>
      <c r="AD542" s="49"/>
      <c r="AE542" s="49"/>
      <c r="AF542" s="51"/>
      <c r="AG542" s="51"/>
      <c r="AH542" s="49"/>
      <c r="AI542" s="49"/>
      <c r="AJ542" s="50"/>
      <c r="AK542" s="50"/>
      <c r="AL542" s="50"/>
      <c r="AM542" s="50"/>
      <c r="AN542" s="50"/>
      <c r="AO542" s="50"/>
      <c r="AP542" s="50"/>
      <c r="AQ542" s="49"/>
      <c r="AR542" s="27"/>
    </row>
    <row r="543" spans="3:44">
      <c r="C543" s="83">
        <f t="shared" si="9"/>
        <v>0</v>
      </c>
      <c r="D543" s="50"/>
      <c r="E543" s="50"/>
      <c r="F543" s="49"/>
      <c r="G543" s="49"/>
      <c r="H543" s="74"/>
      <c r="I543" s="75"/>
      <c r="J543" s="49"/>
      <c r="K543" s="51"/>
      <c r="L543" s="49"/>
      <c r="M543" s="49"/>
      <c r="N543" s="49"/>
      <c r="O543" s="50"/>
      <c r="P543" s="50"/>
      <c r="Q543" s="50"/>
      <c r="R543" s="50"/>
      <c r="S543" s="50"/>
      <c r="T543" s="49"/>
      <c r="U543" s="49"/>
      <c r="V543" s="51"/>
      <c r="W543" s="49"/>
      <c r="X543" s="49"/>
      <c r="Y543" s="51"/>
      <c r="Z543" s="49"/>
      <c r="AA543" s="49"/>
      <c r="AB543" s="49"/>
      <c r="AC543" s="51"/>
      <c r="AD543" s="49"/>
      <c r="AE543" s="49"/>
      <c r="AF543" s="51"/>
      <c r="AG543" s="51"/>
      <c r="AH543" s="49"/>
      <c r="AI543" s="49"/>
      <c r="AJ543" s="50"/>
      <c r="AK543" s="50"/>
      <c r="AL543" s="50"/>
      <c r="AM543" s="50"/>
      <c r="AN543" s="50"/>
      <c r="AO543" s="50"/>
      <c r="AP543" s="50"/>
      <c r="AQ543" s="49"/>
      <c r="AR543" s="27"/>
    </row>
    <row r="544" spans="3:44">
      <c r="C544" s="83">
        <f t="shared" si="9"/>
        <v>0</v>
      </c>
      <c r="D544" s="50"/>
      <c r="E544" s="50"/>
      <c r="F544" s="49"/>
      <c r="G544" s="49"/>
      <c r="H544" s="74"/>
      <c r="I544" s="75"/>
      <c r="J544" s="49"/>
      <c r="K544" s="51"/>
      <c r="L544" s="49"/>
      <c r="M544" s="49"/>
      <c r="N544" s="49"/>
      <c r="O544" s="50"/>
      <c r="P544" s="50"/>
      <c r="Q544" s="50"/>
      <c r="R544" s="50"/>
      <c r="S544" s="50"/>
      <c r="T544" s="49"/>
      <c r="U544" s="49"/>
      <c r="V544" s="51"/>
      <c r="W544" s="49"/>
      <c r="X544" s="49"/>
      <c r="Y544" s="51"/>
      <c r="Z544" s="49"/>
      <c r="AA544" s="49"/>
      <c r="AB544" s="49"/>
      <c r="AC544" s="51"/>
      <c r="AD544" s="49"/>
      <c r="AE544" s="49"/>
      <c r="AF544" s="51"/>
      <c r="AG544" s="51"/>
      <c r="AH544" s="49"/>
      <c r="AI544" s="49"/>
      <c r="AJ544" s="50"/>
      <c r="AK544" s="50"/>
      <c r="AL544" s="50"/>
      <c r="AM544" s="50"/>
      <c r="AN544" s="50"/>
      <c r="AO544" s="50"/>
      <c r="AP544" s="50"/>
      <c r="AQ544" s="49"/>
      <c r="AR544" s="27"/>
    </row>
    <row r="545" spans="3:44">
      <c r="C545" s="83">
        <f t="shared" si="9"/>
        <v>0</v>
      </c>
      <c r="D545" s="50"/>
      <c r="E545" s="50"/>
      <c r="F545" s="49"/>
      <c r="G545" s="49"/>
      <c r="H545" s="74"/>
      <c r="I545" s="75"/>
      <c r="J545" s="49"/>
      <c r="K545" s="51"/>
      <c r="L545" s="49"/>
      <c r="M545" s="49"/>
      <c r="N545" s="49"/>
      <c r="O545" s="50"/>
      <c r="P545" s="50"/>
      <c r="Q545" s="50"/>
      <c r="R545" s="50"/>
      <c r="S545" s="50"/>
      <c r="T545" s="49"/>
      <c r="U545" s="49"/>
      <c r="V545" s="51"/>
      <c r="W545" s="49"/>
      <c r="X545" s="49"/>
      <c r="Y545" s="51"/>
      <c r="Z545" s="49"/>
      <c r="AA545" s="49"/>
      <c r="AB545" s="49"/>
      <c r="AC545" s="51"/>
      <c r="AD545" s="49"/>
      <c r="AE545" s="49"/>
      <c r="AF545" s="51"/>
      <c r="AG545" s="51"/>
      <c r="AH545" s="49"/>
      <c r="AI545" s="49"/>
      <c r="AJ545" s="50"/>
      <c r="AK545" s="50"/>
      <c r="AL545" s="50"/>
      <c r="AM545" s="50"/>
      <c r="AN545" s="50"/>
      <c r="AO545" s="50"/>
      <c r="AP545" s="50"/>
      <c r="AQ545" s="49"/>
      <c r="AR545" s="27"/>
    </row>
    <row r="546" spans="3:44">
      <c r="C546" s="83">
        <f t="shared" si="9"/>
        <v>0</v>
      </c>
      <c r="D546" s="50"/>
      <c r="E546" s="50"/>
      <c r="F546" s="49"/>
      <c r="G546" s="49"/>
      <c r="H546" s="74"/>
      <c r="I546" s="75"/>
      <c r="J546" s="49"/>
      <c r="K546" s="51"/>
      <c r="L546" s="49"/>
      <c r="M546" s="49"/>
      <c r="N546" s="49"/>
      <c r="O546" s="50"/>
      <c r="P546" s="50"/>
      <c r="Q546" s="50"/>
      <c r="R546" s="50"/>
      <c r="S546" s="50"/>
      <c r="T546" s="49"/>
      <c r="U546" s="49"/>
      <c r="V546" s="51"/>
      <c r="W546" s="49"/>
      <c r="X546" s="49"/>
      <c r="Y546" s="51"/>
      <c r="Z546" s="49"/>
      <c r="AA546" s="49"/>
      <c r="AB546" s="49"/>
      <c r="AC546" s="51"/>
      <c r="AD546" s="49"/>
      <c r="AE546" s="49"/>
      <c r="AF546" s="51"/>
      <c r="AG546" s="51"/>
      <c r="AH546" s="49"/>
      <c r="AI546" s="49"/>
      <c r="AJ546" s="50"/>
      <c r="AK546" s="50"/>
      <c r="AL546" s="50"/>
      <c r="AM546" s="50"/>
      <c r="AN546" s="50"/>
      <c r="AO546" s="50"/>
      <c r="AP546" s="50"/>
      <c r="AQ546" s="49"/>
      <c r="AR546" s="27"/>
    </row>
    <row r="547" spans="3:44">
      <c r="C547" s="83">
        <f t="shared" si="9"/>
        <v>0</v>
      </c>
      <c r="D547" s="50"/>
      <c r="E547" s="50"/>
      <c r="F547" s="49"/>
      <c r="G547" s="49"/>
      <c r="H547" s="74"/>
      <c r="I547" s="75"/>
      <c r="J547" s="49"/>
      <c r="K547" s="51"/>
      <c r="L547" s="49"/>
      <c r="M547" s="49"/>
      <c r="N547" s="49"/>
      <c r="O547" s="50"/>
      <c r="P547" s="50"/>
      <c r="Q547" s="50"/>
      <c r="R547" s="50"/>
      <c r="S547" s="50"/>
      <c r="T547" s="49"/>
      <c r="U547" s="49"/>
      <c r="V547" s="51"/>
      <c r="W547" s="49"/>
      <c r="X547" s="49"/>
      <c r="Y547" s="51"/>
      <c r="Z547" s="49"/>
      <c r="AA547" s="49"/>
      <c r="AB547" s="49"/>
      <c r="AC547" s="51"/>
      <c r="AD547" s="49"/>
      <c r="AE547" s="49"/>
      <c r="AF547" s="51"/>
      <c r="AG547" s="51"/>
      <c r="AH547" s="49"/>
      <c r="AI547" s="49"/>
      <c r="AJ547" s="50"/>
      <c r="AK547" s="50"/>
      <c r="AL547" s="50"/>
      <c r="AM547" s="50"/>
      <c r="AN547" s="50"/>
      <c r="AO547" s="50"/>
      <c r="AP547" s="50"/>
      <c r="AQ547" s="49"/>
      <c r="AR547" s="27"/>
    </row>
    <row r="548" spans="3:44">
      <c r="C548" s="83">
        <f t="shared" si="9"/>
        <v>0</v>
      </c>
      <c r="D548" s="50"/>
      <c r="E548" s="50"/>
      <c r="F548" s="49"/>
      <c r="G548" s="49"/>
      <c r="H548" s="74"/>
      <c r="I548" s="75"/>
      <c r="J548" s="49"/>
      <c r="K548" s="51"/>
      <c r="L548" s="49"/>
      <c r="M548" s="49"/>
      <c r="N548" s="49"/>
      <c r="O548" s="50"/>
      <c r="P548" s="50"/>
      <c r="Q548" s="50"/>
      <c r="R548" s="50"/>
      <c r="S548" s="50"/>
      <c r="T548" s="49"/>
      <c r="U548" s="49"/>
      <c r="V548" s="51"/>
      <c r="W548" s="49"/>
      <c r="X548" s="49"/>
      <c r="Y548" s="51"/>
      <c r="Z548" s="49"/>
      <c r="AA548" s="49"/>
      <c r="AB548" s="49"/>
      <c r="AC548" s="51"/>
      <c r="AD548" s="49"/>
      <c r="AE548" s="49"/>
      <c r="AF548" s="51"/>
      <c r="AG548" s="51"/>
      <c r="AH548" s="49"/>
      <c r="AI548" s="49"/>
      <c r="AJ548" s="50"/>
      <c r="AK548" s="50"/>
      <c r="AL548" s="50"/>
      <c r="AM548" s="50"/>
      <c r="AN548" s="50"/>
      <c r="AO548" s="50"/>
      <c r="AP548" s="50"/>
      <c r="AQ548" s="49"/>
      <c r="AR548" s="27"/>
    </row>
    <row r="549" spans="3:44">
      <c r="C549" s="83">
        <f t="shared" si="9"/>
        <v>0</v>
      </c>
      <c r="D549" s="50"/>
      <c r="E549" s="50"/>
      <c r="F549" s="49"/>
      <c r="G549" s="49"/>
      <c r="H549" s="74"/>
      <c r="I549" s="75"/>
      <c r="J549" s="49"/>
      <c r="K549" s="51"/>
      <c r="L549" s="49"/>
      <c r="M549" s="49"/>
      <c r="N549" s="49"/>
      <c r="O549" s="50"/>
      <c r="P549" s="50"/>
      <c r="Q549" s="50"/>
      <c r="R549" s="50"/>
      <c r="S549" s="50"/>
      <c r="T549" s="49"/>
      <c r="U549" s="49"/>
      <c r="V549" s="51"/>
      <c r="W549" s="49"/>
      <c r="X549" s="49"/>
      <c r="Y549" s="51"/>
      <c r="Z549" s="49"/>
      <c r="AA549" s="49"/>
      <c r="AB549" s="49"/>
      <c r="AC549" s="51"/>
      <c r="AD549" s="49"/>
      <c r="AE549" s="49"/>
      <c r="AF549" s="51"/>
      <c r="AG549" s="51"/>
      <c r="AH549" s="49"/>
      <c r="AI549" s="49"/>
      <c r="AJ549" s="50"/>
      <c r="AK549" s="50"/>
      <c r="AL549" s="50"/>
      <c r="AM549" s="50"/>
      <c r="AN549" s="50"/>
      <c r="AO549" s="50"/>
      <c r="AP549" s="50"/>
      <c r="AQ549" s="49"/>
      <c r="AR549" s="27"/>
    </row>
    <row r="550" spans="3:44">
      <c r="C550" s="83">
        <f t="shared" si="9"/>
        <v>0</v>
      </c>
      <c r="D550" s="50"/>
      <c r="E550" s="50"/>
      <c r="F550" s="49"/>
      <c r="G550" s="49"/>
      <c r="H550" s="74"/>
      <c r="I550" s="75"/>
      <c r="J550" s="49"/>
      <c r="K550" s="51"/>
      <c r="L550" s="49"/>
      <c r="M550" s="49"/>
      <c r="N550" s="49"/>
      <c r="O550" s="50"/>
      <c r="P550" s="50"/>
      <c r="Q550" s="50"/>
      <c r="R550" s="50"/>
      <c r="S550" s="50"/>
      <c r="T550" s="49"/>
      <c r="U550" s="49"/>
      <c r="V550" s="51"/>
      <c r="W550" s="49"/>
      <c r="X550" s="49"/>
      <c r="Y550" s="51"/>
      <c r="Z550" s="49"/>
      <c r="AA550" s="49"/>
      <c r="AB550" s="49"/>
      <c r="AC550" s="51"/>
      <c r="AD550" s="49"/>
      <c r="AE550" s="49"/>
      <c r="AF550" s="51"/>
      <c r="AG550" s="51"/>
      <c r="AH550" s="49"/>
      <c r="AI550" s="49"/>
      <c r="AJ550" s="50"/>
      <c r="AK550" s="50"/>
      <c r="AL550" s="50"/>
      <c r="AM550" s="50"/>
      <c r="AN550" s="50"/>
      <c r="AO550" s="50"/>
      <c r="AP550" s="50"/>
      <c r="AQ550" s="49"/>
      <c r="AR550" s="27"/>
    </row>
    <row r="551" spans="3:44">
      <c r="C551" s="83">
        <f t="shared" si="9"/>
        <v>0</v>
      </c>
      <c r="D551" s="50"/>
      <c r="E551" s="50"/>
      <c r="F551" s="49"/>
      <c r="G551" s="49"/>
      <c r="H551" s="74"/>
      <c r="I551" s="75"/>
      <c r="J551" s="49"/>
      <c r="K551" s="51"/>
      <c r="L551" s="49"/>
      <c r="M551" s="49"/>
      <c r="N551" s="49"/>
      <c r="O551" s="50"/>
      <c r="P551" s="50"/>
      <c r="Q551" s="50"/>
      <c r="R551" s="50"/>
      <c r="S551" s="50"/>
      <c r="T551" s="49"/>
      <c r="U551" s="49"/>
      <c r="V551" s="51"/>
      <c r="W551" s="49"/>
      <c r="X551" s="49"/>
      <c r="Y551" s="51"/>
      <c r="Z551" s="49"/>
      <c r="AA551" s="49"/>
      <c r="AB551" s="49"/>
      <c r="AC551" s="51"/>
      <c r="AD551" s="49"/>
      <c r="AE551" s="49"/>
      <c r="AF551" s="51"/>
      <c r="AG551" s="51"/>
      <c r="AH551" s="49"/>
      <c r="AI551" s="49"/>
      <c r="AJ551" s="50"/>
      <c r="AK551" s="50"/>
      <c r="AL551" s="50"/>
      <c r="AM551" s="50"/>
      <c r="AN551" s="50"/>
      <c r="AO551" s="50"/>
      <c r="AP551" s="50"/>
      <c r="AQ551" s="49"/>
      <c r="AR551" s="27"/>
    </row>
    <row r="552" spans="3:44">
      <c r="C552" s="83">
        <f t="shared" si="9"/>
        <v>0</v>
      </c>
      <c r="D552" s="50"/>
      <c r="E552" s="50"/>
      <c r="F552" s="49"/>
      <c r="G552" s="49"/>
      <c r="H552" s="74"/>
      <c r="I552" s="75"/>
      <c r="J552" s="49"/>
      <c r="K552" s="51"/>
      <c r="L552" s="49"/>
      <c r="M552" s="49"/>
      <c r="N552" s="49"/>
      <c r="O552" s="50"/>
      <c r="P552" s="50"/>
      <c r="Q552" s="50"/>
      <c r="R552" s="50"/>
      <c r="S552" s="50"/>
      <c r="T552" s="49"/>
      <c r="U552" s="49"/>
      <c r="V552" s="51"/>
      <c r="W552" s="49"/>
      <c r="X552" s="49"/>
      <c r="Y552" s="51"/>
      <c r="Z552" s="49"/>
      <c r="AA552" s="49"/>
      <c r="AB552" s="49"/>
      <c r="AC552" s="51"/>
      <c r="AD552" s="49"/>
      <c r="AE552" s="49"/>
      <c r="AF552" s="51"/>
      <c r="AG552" s="51"/>
      <c r="AH552" s="49"/>
      <c r="AI552" s="49"/>
      <c r="AJ552" s="50"/>
      <c r="AK552" s="50"/>
      <c r="AL552" s="50"/>
      <c r="AM552" s="50"/>
      <c r="AN552" s="50"/>
      <c r="AO552" s="50"/>
      <c r="AP552" s="50"/>
      <c r="AQ552" s="49"/>
      <c r="AR552" s="27"/>
    </row>
    <row r="553" spans="3:44">
      <c r="C553" s="83">
        <f t="shared" si="9"/>
        <v>0</v>
      </c>
      <c r="D553" s="50"/>
      <c r="E553" s="50"/>
      <c r="F553" s="49"/>
      <c r="G553" s="49"/>
      <c r="H553" s="74"/>
      <c r="I553" s="75"/>
      <c r="J553" s="49"/>
      <c r="K553" s="51"/>
      <c r="L553" s="49"/>
      <c r="M553" s="49"/>
      <c r="N553" s="49"/>
      <c r="O553" s="50"/>
      <c r="P553" s="50"/>
      <c r="Q553" s="50"/>
      <c r="R553" s="50"/>
      <c r="S553" s="50"/>
      <c r="T553" s="49"/>
      <c r="U553" s="49"/>
      <c r="V553" s="51"/>
      <c r="W553" s="49"/>
      <c r="X553" s="49"/>
      <c r="Y553" s="51"/>
      <c r="Z553" s="49"/>
      <c r="AA553" s="49"/>
      <c r="AB553" s="49"/>
      <c r="AC553" s="51"/>
      <c r="AD553" s="49"/>
      <c r="AE553" s="49"/>
      <c r="AF553" s="51"/>
      <c r="AG553" s="51"/>
      <c r="AH553" s="49"/>
      <c r="AI553" s="49"/>
      <c r="AJ553" s="50"/>
      <c r="AK553" s="50"/>
      <c r="AL553" s="50"/>
      <c r="AM553" s="50"/>
      <c r="AN553" s="50"/>
      <c r="AO553" s="50"/>
      <c r="AP553" s="50"/>
      <c r="AQ553" s="49"/>
      <c r="AR553" s="27"/>
    </row>
    <row r="554" spans="3:44">
      <c r="C554" s="83">
        <f t="shared" si="9"/>
        <v>0</v>
      </c>
      <c r="D554" s="50"/>
      <c r="E554" s="50"/>
      <c r="F554" s="49"/>
      <c r="G554" s="49"/>
      <c r="H554" s="74"/>
      <c r="I554" s="75"/>
      <c r="J554" s="49"/>
      <c r="K554" s="51"/>
      <c r="L554" s="49"/>
      <c r="M554" s="49"/>
      <c r="N554" s="49"/>
      <c r="O554" s="50"/>
      <c r="P554" s="50"/>
      <c r="Q554" s="50"/>
      <c r="R554" s="50"/>
      <c r="S554" s="50"/>
      <c r="T554" s="49"/>
      <c r="U554" s="49"/>
      <c r="V554" s="51"/>
      <c r="W554" s="49"/>
      <c r="X554" s="49"/>
      <c r="Y554" s="51"/>
      <c r="Z554" s="49"/>
      <c r="AA554" s="49"/>
      <c r="AB554" s="49"/>
      <c r="AC554" s="51"/>
      <c r="AD554" s="49"/>
      <c r="AE554" s="49"/>
      <c r="AF554" s="51"/>
      <c r="AG554" s="51"/>
      <c r="AH554" s="49"/>
      <c r="AI554" s="49"/>
      <c r="AJ554" s="50"/>
      <c r="AK554" s="50"/>
      <c r="AL554" s="50"/>
      <c r="AM554" s="50"/>
      <c r="AN554" s="50"/>
      <c r="AO554" s="50"/>
      <c r="AP554" s="50"/>
      <c r="AQ554" s="49"/>
      <c r="AR554" s="27"/>
    </row>
    <row r="555" spans="3:44">
      <c r="C555" s="83">
        <f t="shared" si="9"/>
        <v>0</v>
      </c>
      <c r="D555" s="50"/>
      <c r="E555" s="50"/>
      <c r="F555" s="49"/>
      <c r="G555" s="49"/>
      <c r="H555" s="74"/>
      <c r="I555" s="75"/>
      <c r="J555" s="49"/>
      <c r="K555" s="51"/>
      <c r="L555" s="49"/>
      <c r="M555" s="49"/>
      <c r="N555" s="49"/>
      <c r="O555" s="50"/>
      <c r="P555" s="50"/>
      <c r="Q555" s="50"/>
      <c r="R555" s="50"/>
      <c r="S555" s="50"/>
      <c r="T555" s="49"/>
      <c r="U555" s="49"/>
      <c r="V555" s="51"/>
      <c r="W555" s="49"/>
      <c r="X555" s="49"/>
      <c r="Y555" s="51"/>
      <c r="Z555" s="49"/>
      <c r="AA555" s="49"/>
      <c r="AB555" s="49"/>
      <c r="AC555" s="51"/>
      <c r="AD555" s="49"/>
      <c r="AE555" s="49"/>
      <c r="AF555" s="51"/>
      <c r="AG555" s="51"/>
      <c r="AH555" s="49"/>
      <c r="AI555" s="49"/>
      <c r="AJ555" s="50"/>
      <c r="AK555" s="50"/>
      <c r="AL555" s="50"/>
      <c r="AM555" s="50"/>
      <c r="AN555" s="50"/>
      <c r="AO555" s="50"/>
      <c r="AP555" s="50"/>
      <c r="AQ555" s="49"/>
      <c r="AR555" s="27"/>
    </row>
    <row r="556" spans="3:44">
      <c r="C556" s="83">
        <f t="shared" si="9"/>
        <v>0</v>
      </c>
      <c r="D556" s="50"/>
      <c r="E556" s="50"/>
      <c r="F556" s="49"/>
      <c r="G556" s="49"/>
      <c r="H556" s="74"/>
      <c r="I556" s="75"/>
      <c r="J556" s="49"/>
      <c r="K556" s="51"/>
      <c r="L556" s="49"/>
      <c r="M556" s="49"/>
      <c r="N556" s="49"/>
      <c r="O556" s="50"/>
      <c r="P556" s="50"/>
      <c r="Q556" s="50"/>
      <c r="R556" s="50"/>
      <c r="S556" s="50"/>
      <c r="T556" s="49"/>
      <c r="U556" s="49"/>
      <c r="V556" s="51"/>
      <c r="W556" s="49"/>
      <c r="X556" s="49"/>
      <c r="Y556" s="51"/>
      <c r="Z556" s="49"/>
      <c r="AA556" s="49"/>
      <c r="AB556" s="49"/>
      <c r="AC556" s="51"/>
      <c r="AD556" s="49"/>
      <c r="AE556" s="49"/>
      <c r="AF556" s="51"/>
      <c r="AG556" s="51"/>
      <c r="AH556" s="49"/>
      <c r="AI556" s="49"/>
      <c r="AJ556" s="50"/>
      <c r="AK556" s="50"/>
      <c r="AL556" s="50"/>
      <c r="AM556" s="50"/>
      <c r="AN556" s="50"/>
      <c r="AO556" s="50"/>
      <c r="AP556" s="50"/>
      <c r="AQ556" s="49"/>
      <c r="AR556" s="27"/>
    </row>
    <row r="557" spans="3:44">
      <c r="C557" s="83">
        <f t="shared" si="9"/>
        <v>0</v>
      </c>
      <c r="D557" s="50"/>
      <c r="E557" s="50"/>
      <c r="F557" s="49"/>
      <c r="G557" s="49"/>
      <c r="H557" s="74"/>
      <c r="I557" s="75"/>
      <c r="J557" s="49"/>
      <c r="K557" s="51"/>
      <c r="L557" s="49"/>
      <c r="M557" s="49"/>
      <c r="N557" s="49"/>
      <c r="O557" s="50"/>
      <c r="P557" s="50"/>
      <c r="Q557" s="50"/>
      <c r="R557" s="50"/>
      <c r="S557" s="50"/>
      <c r="T557" s="49"/>
      <c r="U557" s="49"/>
      <c r="V557" s="51"/>
      <c r="W557" s="49"/>
      <c r="X557" s="49"/>
      <c r="Y557" s="51"/>
      <c r="Z557" s="49"/>
      <c r="AA557" s="49"/>
      <c r="AB557" s="49"/>
      <c r="AC557" s="51"/>
      <c r="AD557" s="49"/>
      <c r="AE557" s="49"/>
      <c r="AF557" s="51"/>
      <c r="AG557" s="51"/>
      <c r="AH557" s="49"/>
      <c r="AI557" s="49"/>
      <c r="AJ557" s="50"/>
      <c r="AK557" s="50"/>
      <c r="AL557" s="50"/>
      <c r="AM557" s="50"/>
      <c r="AN557" s="50"/>
      <c r="AO557" s="50"/>
      <c r="AP557" s="50"/>
      <c r="AQ557" s="49"/>
      <c r="AR557" s="27"/>
    </row>
    <row r="558" spans="3:44">
      <c r="C558" s="83">
        <f t="shared" si="9"/>
        <v>0</v>
      </c>
      <c r="D558" s="50"/>
      <c r="E558" s="50"/>
      <c r="F558" s="49"/>
      <c r="G558" s="49"/>
      <c r="H558" s="74"/>
      <c r="I558" s="75"/>
      <c r="J558" s="49"/>
      <c r="K558" s="51"/>
      <c r="L558" s="49"/>
      <c r="M558" s="49"/>
      <c r="N558" s="49"/>
      <c r="O558" s="50"/>
      <c r="P558" s="50"/>
      <c r="Q558" s="50"/>
      <c r="R558" s="50"/>
      <c r="S558" s="50"/>
      <c r="T558" s="49"/>
      <c r="U558" s="49"/>
      <c r="V558" s="51"/>
      <c r="W558" s="49"/>
      <c r="X558" s="49"/>
      <c r="Y558" s="51"/>
      <c r="Z558" s="49"/>
      <c r="AA558" s="49"/>
      <c r="AB558" s="49"/>
      <c r="AC558" s="51"/>
      <c r="AD558" s="49"/>
      <c r="AE558" s="49"/>
      <c r="AF558" s="51"/>
      <c r="AG558" s="51"/>
      <c r="AH558" s="49"/>
      <c r="AI558" s="49"/>
      <c r="AJ558" s="50"/>
      <c r="AK558" s="50"/>
      <c r="AL558" s="50"/>
      <c r="AM558" s="50"/>
      <c r="AN558" s="50"/>
      <c r="AO558" s="50"/>
      <c r="AP558" s="50"/>
      <c r="AQ558" s="49"/>
      <c r="AR558" s="27"/>
    </row>
    <row r="559" spans="3:44">
      <c r="C559" s="83">
        <f t="shared" si="9"/>
        <v>0</v>
      </c>
      <c r="D559" s="50"/>
      <c r="E559" s="50"/>
      <c r="F559" s="49"/>
      <c r="G559" s="49"/>
      <c r="H559" s="74"/>
      <c r="I559" s="75"/>
      <c r="J559" s="49"/>
      <c r="K559" s="51"/>
      <c r="L559" s="49"/>
      <c r="M559" s="49"/>
      <c r="N559" s="49"/>
      <c r="O559" s="50"/>
      <c r="P559" s="50"/>
      <c r="Q559" s="50"/>
      <c r="R559" s="50"/>
      <c r="S559" s="50"/>
      <c r="T559" s="49"/>
      <c r="U559" s="49"/>
      <c r="V559" s="51"/>
      <c r="W559" s="49"/>
      <c r="X559" s="49"/>
      <c r="Y559" s="51"/>
      <c r="Z559" s="49"/>
      <c r="AA559" s="49"/>
      <c r="AB559" s="49"/>
      <c r="AC559" s="51"/>
      <c r="AD559" s="49"/>
      <c r="AE559" s="49"/>
      <c r="AF559" s="51"/>
      <c r="AG559" s="51"/>
      <c r="AH559" s="49"/>
      <c r="AI559" s="49"/>
      <c r="AJ559" s="50"/>
      <c r="AK559" s="50"/>
      <c r="AL559" s="50"/>
      <c r="AM559" s="50"/>
      <c r="AN559" s="50"/>
      <c r="AO559" s="50"/>
      <c r="AP559" s="50"/>
      <c r="AQ559" s="49"/>
      <c r="AR559" s="27"/>
    </row>
    <row r="560" spans="3:44">
      <c r="C560" s="83">
        <f t="shared" si="9"/>
        <v>0</v>
      </c>
      <c r="D560" s="50"/>
      <c r="E560" s="50"/>
      <c r="F560" s="49"/>
      <c r="G560" s="49"/>
      <c r="H560" s="74"/>
      <c r="I560" s="75"/>
      <c r="J560" s="49"/>
      <c r="K560" s="51"/>
      <c r="L560" s="49"/>
      <c r="M560" s="49"/>
      <c r="N560" s="49"/>
      <c r="O560" s="50"/>
      <c r="P560" s="50"/>
      <c r="Q560" s="50"/>
      <c r="R560" s="50"/>
      <c r="S560" s="50"/>
      <c r="T560" s="49"/>
      <c r="U560" s="49"/>
      <c r="V560" s="51"/>
      <c r="W560" s="49"/>
      <c r="X560" s="49"/>
      <c r="Y560" s="51"/>
      <c r="Z560" s="49"/>
      <c r="AA560" s="49"/>
      <c r="AB560" s="49"/>
      <c r="AC560" s="51"/>
      <c r="AD560" s="49"/>
      <c r="AE560" s="49"/>
      <c r="AF560" s="51"/>
      <c r="AG560" s="51"/>
      <c r="AH560" s="49"/>
      <c r="AI560" s="49"/>
      <c r="AJ560" s="50"/>
      <c r="AK560" s="50"/>
      <c r="AL560" s="50"/>
      <c r="AM560" s="50"/>
      <c r="AN560" s="50"/>
      <c r="AO560" s="50"/>
      <c r="AP560" s="50"/>
      <c r="AQ560" s="49"/>
      <c r="AR560" s="27"/>
    </row>
    <row r="561" spans="3:44">
      <c r="C561" s="83">
        <f t="shared" si="9"/>
        <v>0</v>
      </c>
      <c r="D561" s="50"/>
      <c r="E561" s="50"/>
      <c r="F561" s="49"/>
      <c r="G561" s="49"/>
      <c r="H561" s="74"/>
      <c r="I561" s="75"/>
      <c r="J561" s="49"/>
      <c r="K561" s="51"/>
      <c r="L561" s="49"/>
      <c r="M561" s="49"/>
      <c r="N561" s="49"/>
      <c r="O561" s="50"/>
      <c r="P561" s="50"/>
      <c r="Q561" s="50"/>
      <c r="R561" s="50"/>
      <c r="S561" s="50"/>
      <c r="T561" s="49"/>
      <c r="U561" s="49"/>
      <c r="V561" s="51"/>
      <c r="W561" s="49"/>
      <c r="X561" s="49"/>
      <c r="Y561" s="51"/>
      <c r="Z561" s="49"/>
      <c r="AA561" s="49"/>
      <c r="AB561" s="49"/>
      <c r="AC561" s="51"/>
      <c r="AD561" s="49"/>
      <c r="AE561" s="49"/>
      <c r="AF561" s="51"/>
      <c r="AG561" s="51"/>
      <c r="AH561" s="49"/>
      <c r="AI561" s="49"/>
      <c r="AJ561" s="50"/>
      <c r="AK561" s="50"/>
      <c r="AL561" s="50"/>
      <c r="AM561" s="50"/>
      <c r="AN561" s="50"/>
      <c r="AO561" s="50"/>
      <c r="AP561" s="50"/>
      <c r="AQ561" s="49"/>
      <c r="AR561" s="27"/>
    </row>
    <row r="562" spans="3:44">
      <c r="C562" s="83">
        <f t="shared" si="9"/>
        <v>0</v>
      </c>
      <c r="D562" s="50"/>
      <c r="E562" s="50"/>
      <c r="F562" s="49"/>
      <c r="G562" s="49"/>
      <c r="H562" s="74"/>
      <c r="I562" s="75"/>
      <c r="J562" s="49"/>
      <c r="K562" s="51"/>
      <c r="L562" s="49"/>
      <c r="M562" s="49"/>
      <c r="N562" s="49"/>
      <c r="O562" s="50"/>
      <c r="P562" s="50"/>
      <c r="Q562" s="50"/>
      <c r="R562" s="50"/>
      <c r="S562" s="50"/>
      <c r="T562" s="49"/>
      <c r="U562" s="49"/>
      <c r="V562" s="51"/>
      <c r="W562" s="49"/>
      <c r="X562" s="49"/>
      <c r="Y562" s="51"/>
      <c r="Z562" s="49"/>
      <c r="AA562" s="49"/>
      <c r="AB562" s="49"/>
      <c r="AC562" s="51"/>
      <c r="AD562" s="49"/>
      <c r="AE562" s="49"/>
      <c r="AF562" s="51"/>
      <c r="AG562" s="51"/>
      <c r="AH562" s="49"/>
      <c r="AI562" s="49"/>
      <c r="AJ562" s="50"/>
      <c r="AK562" s="50"/>
      <c r="AL562" s="50"/>
      <c r="AM562" s="50"/>
      <c r="AN562" s="50"/>
      <c r="AO562" s="50"/>
      <c r="AP562" s="50"/>
      <c r="AQ562" s="49"/>
      <c r="AR562" s="27"/>
    </row>
    <row r="563" spans="3:44">
      <c r="C563" s="83">
        <f t="shared" si="9"/>
        <v>0</v>
      </c>
      <c r="D563" s="50"/>
      <c r="E563" s="50"/>
      <c r="F563" s="49"/>
      <c r="G563" s="49"/>
      <c r="H563" s="74"/>
      <c r="I563" s="75"/>
      <c r="J563" s="49"/>
      <c r="K563" s="51"/>
      <c r="L563" s="49"/>
      <c r="M563" s="49"/>
      <c r="N563" s="49"/>
      <c r="O563" s="50"/>
      <c r="P563" s="50"/>
      <c r="Q563" s="50"/>
      <c r="R563" s="50"/>
      <c r="S563" s="50"/>
      <c r="T563" s="49"/>
      <c r="U563" s="49"/>
      <c r="V563" s="51"/>
      <c r="W563" s="49"/>
      <c r="X563" s="49"/>
      <c r="Y563" s="51"/>
      <c r="Z563" s="49"/>
      <c r="AA563" s="49"/>
      <c r="AB563" s="49"/>
      <c r="AC563" s="51"/>
      <c r="AD563" s="49"/>
      <c r="AE563" s="49"/>
      <c r="AF563" s="51"/>
      <c r="AG563" s="51"/>
      <c r="AH563" s="49"/>
      <c r="AI563" s="49"/>
      <c r="AJ563" s="50"/>
      <c r="AK563" s="50"/>
      <c r="AL563" s="50"/>
      <c r="AM563" s="50"/>
      <c r="AN563" s="50"/>
      <c r="AO563" s="50"/>
      <c r="AP563" s="50"/>
      <c r="AQ563" s="49"/>
      <c r="AR563" s="27"/>
    </row>
    <row r="564" spans="3:44">
      <c r="C564" s="83">
        <f t="shared" si="9"/>
        <v>0</v>
      </c>
      <c r="D564" s="50"/>
      <c r="E564" s="50"/>
      <c r="F564" s="49"/>
      <c r="G564" s="49"/>
      <c r="H564" s="74"/>
      <c r="I564" s="75"/>
      <c r="J564" s="49"/>
      <c r="K564" s="51"/>
      <c r="L564" s="49"/>
      <c r="M564" s="49"/>
      <c r="N564" s="49"/>
      <c r="O564" s="50"/>
      <c r="P564" s="50"/>
      <c r="Q564" s="50"/>
      <c r="R564" s="50"/>
      <c r="S564" s="50"/>
      <c r="T564" s="49"/>
      <c r="U564" s="49"/>
      <c r="V564" s="51"/>
      <c r="W564" s="49"/>
      <c r="X564" s="49"/>
      <c r="Y564" s="51"/>
      <c r="Z564" s="49"/>
      <c r="AA564" s="49"/>
      <c r="AB564" s="49"/>
      <c r="AC564" s="51"/>
      <c r="AD564" s="49"/>
      <c r="AE564" s="49"/>
      <c r="AF564" s="51"/>
      <c r="AG564" s="51"/>
      <c r="AH564" s="49"/>
      <c r="AI564" s="49"/>
      <c r="AJ564" s="50"/>
      <c r="AK564" s="50"/>
      <c r="AL564" s="50"/>
      <c r="AM564" s="50"/>
      <c r="AN564" s="50"/>
      <c r="AO564" s="50"/>
      <c r="AP564" s="50"/>
      <c r="AQ564" s="49"/>
      <c r="AR564" s="27"/>
    </row>
    <row r="565" spans="3:44">
      <c r="C565" s="83">
        <f t="shared" si="9"/>
        <v>0</v>
      </c>
      <c r="D565" s="50"/>
      <c r="E565" s="50"/>
      <c r="F565" s="49"/>
      <c r="G565" s="49"/>
      <c r="H565" s="74"/>
      <c r="I565" s="75"/>
      <c r="J565" s="49"/>
      <c r="K565" s="51"/>
      <c r="L565" s="49"/>
      <c r="M565" s="49"/>
      <c r="N565" s="49"/>
      <c r="O565" s="50"/>
      <c r="P565" s="50"/>
      <c r="Q565" s="50"/>
      <c r="R565" s="50"/>
      <c r="S565" s="50"/>
      <c r="T565" s="49"/>
      <c r="U565" s="49"/>
      <c r="V565" s="51"/>
      <c r="W565" s="49"/>
      <c r="X565" s="49"/>
      <c r="Y565" s="51"/>
      <c r="Z565" s="49"/>
      <c r="AA565" s="49"/>
      <c r="AB565" s="49"/>
      <c r="AC565" s="51"/>
      <c r="AD565" s="49"/>
      <c r="AE565" s="49"/>
      <c r="AF565" s="51"/>
      <c r="AG565" s="51"/>
      <c r="AH565" s="49"/>
      <c r="AI565" s="49"/>
      <c r="AJ565" s="50"/>
      <c r="AK565" s="50"/>
      <c r="AL565" s="50"/>
      <c r="AM565" s="50"/>
      <c r="AN565" s="50"/>
      <c r="AO565" s="50"/>
      <c r="AP565" s="50"/>
      <c r="AQ565" s="49"/>
      <c r="AR565" s="27"/>
    </row>
    <row r="566" spans="3:44">
      <c r="C566" s="83">
        <f t="shared" si="9"/>
        <v>0</v>
      </c>
      <c r="D566" s="50"/>
      <c r="E566" s="50"/>
      <c r="F566" s="49"/>
      <c r="G566" s="49"/>
      <c r="H566" s="74"/>
      <c r="I566" s="75"/>
      <c r="J566" s="49"/>
      <c r="K566" s="51"/>
      <c r="L566" s="49"/>
      <c r="M566" s="49"/>
      <c r="N566" s="49"/>
      <c r="O566" s="50"/>
      <c r="P566" s="50"/>
      <c r="Q566" s="50"/>
      <c r="R566" s="50"/>
      <c r="S566" s="50"/>
      <c r="T566" s="49"/>
      <c r="U566" s="49"/>
      <c r="V566" s="51"/>
      <c r="W566" s="49"/>
      <c r="X566" s="49"/>
      <c r="Y566" s="51"/>
      <c r="Z566" s="49"/>
      <c r="AA566" s="49"/>
      <c r="AB566" s="49"/>
      <c r="AC566" s="51"/>
      <c r="AD566" s="49"/>
      <c r="AE566" s="49"/>
      <c r="AF566" s="51"/>
      <c r="AG566" s="51"/>
      <c r="AH566" s="49"/>
      <c r="AI566" s="49"/>
      <c r="AJ566" s="50"/>
      <c r="AK566" s="50"/>
      <c r="AL566" s="50"/>
      <c r="AM566" s="50"/>
      <c r="AN566" s="50"/>
      <c r="AO566" s="50"/>
      <c r="AP566" s="50"/>
      <c r="AQ566" s="49"/>
      <c r="AR566" s="27"/>
    </row>
    <row r="567" spans="3:44">
      <c r="C567" s="83">
        <f t="shared" si="9"/>
        <v>0</v>
      </c>
      <c r="D567" s="50"/>
      <c r="E567" s="50"/>
      <c r="F567" s="49"/>
      <c r="G567" s="49"/>
      <c r="H567" s="74"/>
      <c r="I567" s="75"/>
      <c r="J567" s="49"/>
      <c r="K567" s="51"/>
      <c r="L567" s="49"/>
      <c r="M567" s="49"/>
      <c r="N567" s="49"/>
      <c r="O567" s="50"/>
      <c r="P567" s="50"/>
      <c r="Q567" s="50"/>
      <c r="R567" s="50"/>
      <c r="S567" s="50"/>
      <c r="T567" s="49"/>
      <c r="U567" s="49"/>
      <c r="V567" s="51"/>
      <c r="W567" s="49"/>
      <c r="X567" s="49"/>
      <c r="Y567" s="51"/>
      <c r="Z567" s="49"/>
      <c r="AA567" s="49"/>
      <c r="AB567" s="49"/>
      <c r="AC567" s="51"/>
      <c r="AD567" s="49"/>
      <c r="AE567" s="49"/>
      <c r="AF567" s="51"/>
      <c r="AG567" s="51"/>
      <c r="AH567" s="49"/>
      <c r="AI567" s="49"/>
      <c r="AJ567" s="50"/>
      <c r="AK567" s="50"/>
      <c r="AL567" s="50"/>
      <c r="AM567" s="50"/>
      <c r="AN567" s="50"/>
      <c r="AO567" s="50"/>
      <c r="AP567" s="50"/>
      <c r="AQ567" s="49"/>
      <c r="AR567" s="27"/>
    </row>
    <row r="568" spans="3:44">
      <c r="C568" s="83">
        <f t="shared" si="9"/>
        <v>0</v>
      </c>
      <c r="D568" s="50"/>
      <c r="E568" s="50"/>
      <c r="F568" s="49"/>
      <c r="G568" s="49"/>
      <c r="H568" s="74"/>
      <c r="I568" s="75"/>
      <c r="J568" s="49"/>
      <c r="K568" s="51"/>
      <c r="L568" s="49"/>
      <c r="M568" s="49"/>
      <c r="N568" s="49"/>
      <c r="O568" s="50"/>
      <c r="P568" s="50"/>
      <c r="Q568" s="50"/>
      <c r="R568" s="50"/>
      <c r="S568" s="50"/>
      <c r="T568" s="49"/>
      <c r="U568" s="49"/>
      <c r="V568" s="51"/>
      <c r="W568" s="49"/>
      <c r="X568" s="49"/>
      <c r="Y568" s="51"/>
      <c r="Z568" s="49"/>
      <c r="AA568" s="49"/>
      <c r="AB568" s="49"/>
      <c r="AC568" s="51"/>
      <c r="AD568" s="49"/>
      <c r="AE568" s="49"/>
      <c r="AF568" s="51"/>
      <c r="AG568" s="51"/>
      <c r="AH568" s="49"/>
      <c r="AI568" s="49"/>
      <c r="AJ568" s="50"/>
      <c r="AK568" s="50"/>
      <c r="AL568" s="50"/>
      <c r="AM568" s="50"/>
      <c r="AN568" s="50"/>
      <c r="AO568" s="50"/>
      <c r="AP568" s="50"/>
      <c r="AQ568" s="49"/>
      <c r="AR568" s="27"/>
    </row>
    <row r="569" spans="3:44">
      <c r="C569" s="83">
        <f t="shared" si="9"/>
        <v>0</v>
      </c>
      <c r="D569" s="50"/>
      <c r="E569" s="50"/>
      <c r="F569" s="49"/>
      <c r="G569" s="49"/>
      <c r="H569" s="74"/>
      <c r="I569" s="75"/>
      <c r="J569" s="49"/>
      <c r="K569" s="51"/>
      <c r="L569" s="49"/>
      <c r="M569" s="49"/>
      <c r="N569" s="49"/>
      <c r="O569" s="50"/>
      <c r="P569" s="50"/>
      <c r="Q569" s="50"/>
      <c r="R569" s="50"/>
      <c r="S569" s="50"/>
      <c r="T569" s="49"/>
      <c r="U569" s="49"/>
      <c r="V569" s="51"/>
      <c r="W569" s="49"/>
      <c r="X569" s="49"/>
      <c r="Y569" s="51"/>
      <c r="Z569" s="49"/>
      <c r="AA569" s="49"/>
      <c r="AB569" s="49"/>
      <c r="AC569" s="51"/>
      <c r="AD569" s="49"/>
      <c r="AE569" s="49"/>
      <c r="AF569" s="51"/>
      <c r="AG569" s="51"/>
      <c r="AH569" s="49"/>
      <c r="AI569" s="49"/>
      <c r="AJ569" s="50"/>
      <c r="AK569" s="50"/>
      <c r="AL569" s="50"/>
      <c r="AM569" s="50"/>
      <c r="AN569" s="50"/>
      <c r="AO569" s="50"/>
      <c r="AP569" s="50"/>
      <c r="AQ569" s="49"/>
      <c r="AR569" s="27"/>
    </row>
    <row r="570" spans="3:44">
      <c r="C570" s="83">
        <f t="shared" si="9"/>
        <v>0</v>
      </c>
      <c r="D570" s="50"/>
      <c r="E570" s="50"/>
      <c r="F570" s="49"/>
      <c r="G570" s="49"/>
      <c r="H570" s="74"/>
      <c r="I570" s="75"/>
      <c r="J570" s="49"/>
      <c r="K570" s="51"/>
      <c r="L570" s="49"/>
      <c r="M570" s="49"/>
      <c r="N570" s="49"/>
      <c r="O570" s="50"/>
      <c r="P570" s="50"/>
      <c r="Q570" s="50"/>
      <c r="R570" s="50"/>
      <c r="S570" s="50"/>
      <c r="T570" s="49"/>
      <c r="U570" s="49"/>
      <c r="V570" s="51"/>
      <c r="W570" s="49"/>
      <c r="X570" s="49"/>
      <c r="Y570" s="51"/>
      <c r="Z570" s="49"/>
      <c r="AA570" s="49"/>
      <c r="AB570" s="49"/>
      <c r="AC570" s="51"/>
      <c r="AD570" s="49"/>
      <c r="AE570" s="49"/>
      <c r="AF570" s="51"/>
      <c r="AG570" s="51"/>
      <c r="AH570" s="49"/>
      <c r="AI570" s="49"/>
      <c r="AJ570" s="50"/>
      <c r="AK570" s="50"/>
      <c r="AL570" s="50"/>
      <c r="AM570" s="50"/>
      <c r="AN570" s="50"/>
      <c r="AO570" s="50"/>
      <c r="AP570" s="50"/>
      <c r="AQ570" s="49"/>
      <c r="AR570" s="27"/>
    </row>
    <row r="571" spans="3:44">
      <c r="C571" s="83">
        <f t="shared" si="9"/>
        <v>0</v>
      </c>
      <c r="D571" s="50"/>
      <c r="E571" s="50"/>
      <c r="F571" s="49"/>
      <c r="G571" s="49"/>
      <c r="H571" s="74"/>
      <c r="I571" s="75"/>
      <c r="J571" s="49"/>
      <c r="K571" s="51"/>
      <c r="L571" s="49"/>
      <c r="M571" s="49"/>
      <c r="N571" s="49"/>
      <c r="O571" s="50"/>
      <c r="P571" s="50"/>
      <c r="Q571" s="50"/>
      <c r="R571" s="50"/>
      <c r="S571" s="50"/>
      <c r="T571" s="49"/>
      <c r="U571" s="49"/>
      <c r="V571" s="51"/>
      <c r="W571" s="49"/>
      <c r="X571" s="49"/>
      <c r="Y571" s="51"/>
      <c r="Z571" s="49"/>
      <c r="AA571" s="49"/>
      <c r="AB571" s="49"/>
      <c r="AC571" s="51"/>
      <c r="AD571" s="49"/>
      <c r="AE571" s="49"/>
      <c r="AF571" s="51"/>
      <c r="AG571" s="51"/>
      <c r="AH571" s="49"/>
      <c r="AI571" s="49"/>
      <c r="AJ571" s="50"/>
      <c r="AK571" s="50"/>
      <c r="AL571" s="50"/>
      <c r="AM571" s="50"/>
      <c r="AN571" s="50"/>
      <c r="AO571" s="50"/>
      <c r="AP571" s="50"/>
      <c r="AQ571" s="49"/>
      <c r="AR571" s="27"/>
    </row>
    <row r="572" spans="3:44">
      <c r="C572" s="83">
        <f t="shared" si="9"/>
        <v>0</v>
      </c>
      <c r="D572" s="50"/>
      <c r="E572" s="50"/>
      <c r="F572" s="49"/>
      <c r="G572" s="49"/>
      <c r="H572" s="74"/>
      <c r="I572" s="75"/>
      <c r="J572" s="49"/>
      <c r="K572" s="51"/>
      <c r="L572" s="49"/>
      <c r="M572" s="49"/>
      <c r="N572" s="49"/>
      <c r="O572" s="50"/>
      <c r="P572" s="50"/>
      <c r="Q572" s="50"/>
      <c r="R572" s="50"/>
      <c r="S572" s="50"/>
      <c r="T572" s="49"/>
      <c r="U572" s="49"/>
      <c r="V572" s="51"/>
      <c r="W572" s="49"/>
      <c r="X572" s="49"/>
      <c r="Y572" s="51"/>
      <c r="Z572" s="49"/>
      <c r="AA572" s="49"/>
      <c r="AB572" s="49"/>
      <c r="AC572" s="51"/>
      <c r="AD572" s="49"/>
      <c r="AE572" s="49"/>
      <c r="AF572" s="51"/>
      <c r="AG572" s="51"/>
      <c r="AH572" s="49"/>
      <c r="AI572" s="49"/>
      <c r="AJ572" s="50"/>
      <c r="AK572" s="50"/>
      <c r="AL572" s="50"/>
      <c r="AM572" s="50"/>
      <c r="AN572" s="50"/>
      <c r="AO572" s="50"/>
      <c r="AP572" s="50"/>
      <c r="AQ572" s="49"/>
      <c r="AR572" s="27"/>
    </row>
    <row r="573" spans="3:44">
      <c r="C573" s="83">
        <f t="shared" si="9"/>
        <v>0</v>
      </c>
      <c r="D573" s="50"/>
      <c r="E573" s="50"/>
      <c r="F573" s="49"/>
      <c r="G573" s="49"/>
      <c r="H573" s="74"/>
      <c r="I573" s="75"/>
      <c r="J573" s="49"/>
      <c r="K573" s="51"/>
      <c r="L573" s="49"/>
      <c r="M573" s="49"/>
      <c r="N573" s="49"/>
      <c r="O573" s="50"/>
      <c r="P573" s="50"/>
      <c r="Q573" s="50"/>
      <c r="R573" s="50"/>
      <c r="S573" s="50"/>
      <c r="T573" s="49"/>
      <c r="U573" s="49"/>
      <c r="V573" s="51"/>
      <c r="W573" s="49"/>
      <c r="X573" s="49"/>
      <c r="Y573" s="51"/>
      <c r="Z573" s="49"/>
      <c r="AA573" s="49"/>
      <c r="AB573" s="49"/>
      <c r="AC573" s="51"/>
      <c r="AD573" s="49"/>
      <c r="AE573" s="49"/>
      <c r="AF573" s="51"/>
      <c r="AG573" s="51"/>
      <c r="AH573" s="49"/>
      <c r="AI573" s="49"/>
      <c r="AJ573" s="50"/>
      <c r="AK573" s="50"/>
      <c r="AL573" s="50"/>
      <c r="AM573" s="50"/>
      <c r="AN573" s="50"/>
      <c r="AO573" s="50"/>
      <c r="AP573" s="50"/>
      <c r="AQ573" s="49"/>
      <c r="AR573" s="27"/>
    </row>
    <row r="574" spans="3:44">
      <c r="C574" s="83">
        <f t="shared" si="9"/>
        <v>0</v>
      </c>
      <c r="D574" s="50"/>
      <c r="E574" s="50"/>
      <c r="F574" s="49"/>
      <c r="G574" s="49"/>
      <c r="H574" s="74"/>
      <c r="I574" s="75"/>
      <c r="J574" s="49"/>
      <c r="K574" s="51"/>
      <c r="L574" s="49"/>
      <c r="M574" s="49"/>
      <c r="N574" s="49"/>
      <c r="O574" s="50"/>
      <c r="P574" s="50"/>
      <c r="Q574" s="50"/>
      <c r="R574" s="50"/>
      <c r="S574" s="50"/>
      <c r="T574" s="49"/>
      <c r="U574" s="49"/>
      <c r="V574" s="51"/>
      <c r="W574" s="49"/>
      <c r="X574" s="49"/>
      <c r="Y574" s="51"/>
      <c r="Z574" s="49"/>
      <c r="AA574" s="49"/>
      <c r="AB574" s="49"/>
      <c r="AC574" s="51"/>
      <c r="AD574" s="49"/>
      <c r="AE574" s="49"/>
      <c r="AF574" s="51"/>
      <c r="AG574" s="51"/>
      <c r="AH574" s="49"/>
      <c r="AI574" s="49"/>
      <c r="AJ574" s="50"/>
      <c r="AK574" s="50"/>
      <c r="AL574" s="50"/>
      <c r="AM574" s="50"/>
      <c r="AN574" s="50"/>
      <c r="AO574" s="50"/>
      <c r="AP574" s="50"/>
      <c r="AQ574" s="49"/>
      <c r="AR574" s="27"/>
    </row>
    <row r="575" spans="3:44">
      <c r="C575" s="83">
        <f t="shared" si="9"/>
        <v>0</v>
      </c>
      <c r="D575" s="50"/>
      <c r="E575" s="50"/>
      <c r="F575" s="49"/>
      <c r="G575" s="49"/>
      <c r="H575" s="74"/>
      <c r="I575" s="75"/>
      <c r="J575" s="49"/>
      <c r="K575" s="51"/>
      <c r="L575" s="49"/>
      <c r="M575" s="49"/>
      <c r="N575" s="49"/>
      <c r="O575" s="50"/>
      <c r="P575" s="50"/>
      <c r="Q575" s="50"/>
      <c r="R575" s="50"/>
      <c r="S575" s="50"/>
      <c r="T575" s="49"/>
      <c r="U575" s="49"/>
      <c r="V575" s="51"/>
      <c r="W575" s="49"/>
      <c r="X575" s="49"/>
      <c r="Y575" s="51"/>
      <c r="Z575" s="49"/>
      <c r="AA575" s="49"/>
      <c r="AB575" s="49"/>
      <c r="AC575" s="51"/>
      <c r="AD575" s="49"/>
      <c r="AE575" s="49"/>
      <c r="AF575" s="51"/>
      <c r="AG575" s="51"/>
      <c r="AH575" s="49"/>
      <c r="AI575" s="49"/>
      <c r="AJ575" s="50"/>
      <c r="AK575" s="50"/>
      <c r="AL575" s="50"/>
      <c r="AM575" s="50"/>
      <c r="AN575" s="50"/>
      <c r="AO575" s="50"/>
      <c r="AP575" s="50"/>
      <c r="AQ575" s="49"/>
      <c r="AR575" s="27"/>
    </row>
    <row r="576" spans="3:44">
      <c r="C576" s="83">
        <f t="shared" si="9"/>
        <v>0</v>
      </c>
      <c r="D576" s="50"/>
      <c r="E576" s="50"/>
      <c r="F576" s="49"/>
      <c r="G576" s="49"/>
      <c r="H576" s="74"/>
      <c r="I576" s="75"/>
      <c r="J576" s="49"/>
      <c r="K576" s="51"/>
      <c r="L576" s="49"/>
      <c r="M576" s="49"/>
      <c r="N576" s="49"/>
      <c r="O576" s="50"/>
      <c r="P576" s="50"/>
      <c r="Q576" s="50"/>
      <c r="R576" s="50"/>
      <c r="S576" s="50"/>
      <c r="T576" s="49"/>
      <c r="U576" s="49"/>
      <c r="V576" s="51"/>
      <c r="W576" s="49"/>
      <c r="X576" s="49"/>
      <c r="Y576" s="51"/>
      <c r="Z576" s="49"/>
      <c r="AA576" s="49"/>
      <c r="AB576" s="49"/>
      <c r="AC576" s="51"/>
      <c r="AD576" s="49"/>
      <c r="AE576" s="49"/>
      <c r="AF576" s="51"/>
      <c r="AG576" s="51"/>
      <c r="AH576" s="49"/>
      <c r="AI576" s="49"/>
      <c r="AJ576" s="50"/>
      <c r="AK576" s="50"/>
      <c r="AL576" s="50"/>
      <c r="AM576" s="50"/>
      <c r="AN576" s="50"/>
      <c r="AO576" s="50"/>
      <c r="AP576" s="50"/>
      <c r="AQ576" s="49"/>
      <c r="AR576" s="27"/>
    </row>
    <row r="577" spans="3:44">
      <c r="C577" s="83">
        <f t="shared" si="9"/>
        <v>0</v>
      </c>
      <c r="D577" s="50"/>
      <c r="E577" s="50"/>
      <c r="F577" s="49"/>
      <c r="G577" s="49"/>
      <c r="H577" s="74"/>
      <c r="I577" s="75"/>
      <c r="J577" s="49"/>
      <c r="K577" s="51"/>
      <c r="L577" s="49"/>
      <c r="M577" s="49"/>
      <c r="N577" s="49"/>
      <c r="O577" s="50"/>
      <c r="P577" s="50"/>
      <c r="Q577" s="50"/>
      <c r="R577" s="50"/>
      <c r="S577" s="50"/>
      <c r="T577" s="49"/>
      <c r="U577" s="49"/>
      <c r="V577" s="51"/>
      <c r="W577" s="49"/>
      <c r="X577" s="49"/>
      <c r="Y577" s="51"/>
      <c r="Z577" s="49"/>
      <c r="AA577" s="49"/>
      <c r="AB577" s="49"/>
      <c r="AC577" s="51"/>
      <c r="AD577" s="49"/>
      <c r="AE577" s="49"/>
      <c r="AF577" s="51"/>
      <c r="AG577" s="51"/>
      <c r="AH577" s="49"/>
      <c r="AI577" s="49"/>
      <c r="AJ577" s="50"/>
      <c r="AK577" s="50"/>
      <c r="AL577" s="50"/>
      <c r="AM577" s="50"/>
      <c r="AN577" s="50"/>
      <c r="AO577" s="50"/>
      <c r="AP577" s="50"/>
      <c r="AQ577" s="49"/>
      <c r="AR577" s="27"/>
    </row>
    <row r="578" spans="3:44">
      <c r="C578" s="83">
        <f t="shared" si="9"/>
        <v>0</v>
      </c>
      <c r="D578" s="50"/>
      <c r="E578" s="50"/>
      <c r="F578" s="49"/>
      <c r="G578" s="49"/>
      <c r="H578" s="74"/>
      <c r="I578" s="75"/>
      <c r="J578" s="49"/>
      <c r="K578" s="51"/>
      <c r="L578" s="49"/>
      <c r="M578" s="49"/>
      <c r="N578" s="49"/>
      <c r="O578" s="50"/>
      <c r="P578" s="50"/>
      <c r="Q578" s="50"/>
      <c r="R578" s="50"/>
      <c r="S578" s="50"/>
      <c r="T578" s="49"/>
      <c r="U578" s="49"/>
      <c r="V578" s="51"/>
      <c r="W578" s="49"/>
      <c r="X578" s="49"/>
      <c r="Y578" s="51"/>
      <c r="Z578" s="49"/>
      <c r="AA578" s="49"/>
      <c r="AB578" s="49"/>
      <c r="AC578" s="51"/>
      <c r="AD578" s="49"/>
      <c r="AE578" s="49"/>
      <c r="AF578" s="51"/>
      <c r="AG578" s="51"/>
      <c r="AH578" s="49"/>
      <c r="AI578" s="49"/>
      <c r="AJ578" s="50"/>
      <c r="AK578" s="50"/>
      <c r="AL578" s="50"/>
      <c r="AM578" s="50"/>
      <c r="AN578" s="50"/>
      <c r="AO578" s="50"/>
      <c r="AP578" s="50"/>
      <c r="AQ578" s="49"/>
      <c r="AR578" s="27"/>
    </row>
    <row r="579" spans="3:44">
      <c r="C579" s="83">
        <f t="shared" si="9"/>
        <v>0</v>
      </c>
      <c r="D579" s="50"/>
      <c r="E579" s="50"/>
      <c r="F579" s="49"/>
      <c r="G579" s="49"/>
      <c r="H579" s="74"/>
      <c r="I579" s="75"/>
      <c r="J579" s="49"/>
      <c r="K579" s="51"/>
      <c r="L579" s="49"/>
      <c r="M579" s="49"/>
      <c r="N579" s="49"/>
      <c r="O579" s="50"/>
      <c r="P579" s="50"/>
      <c r="Q579" s="50"/>
      <c r="R579" s="50"/>
      <c r="S579" s="50"/>
      <c r="T579" s="49"/>
      <c r="U579" s="49"/>
      <c r="V579" s="51"/>
      <c r="W579" s="49"/>
      <c r="X579" s="49"/>
      <c r="Y579" s="51"/>
      <c r="Z579" s="49"/>
      <c r="AA579" s="49"/>
      <c r="AB579" s="49"/>
      <c r="AC579" s="51"/>
      <c r="AD579" s="49"/>
      <c r="AE579" s="49"/>
      <c r="AF579" s="51"/>
      <c r="AG579" s="51"/>
      <c r="AH579" s="49"/>
      <c r="AI579" s="49"/>
      <c r="AJ579" s="50"/>
      <c r="AK579" s="50"/>
      <c r="AL579" s="50"/>
      <c r="AM579" s="50"/>
      <c r="AN579" s="50"/>
      <c r="AO579" s="50"/>
      <c r="AP579" s="50"/>
      <c r="AQ579" s="49"/>
      <c r="AR579" s="27"/>
    </row>
    <row r="580" spans="3:44">
      <c r="C580" s="83">
        <f t="shared" si="9"/>
        <v>0</v>
      </c>
      <c r="D580" s="50"/>
      <c r="E580" s="50"/>
      <c r="F580" s="49"/>
      <c r="G580" s="49"/>
      <c r="H580" s="74"/>
      <c r="I580" s="75"/>
      <c r="J580" s="49"/>
      <c r="K580" s="51"/>
      <c r="L580" s="49"/>
      <c r="M580" s="49"/>
      <c r="N580" s="49"/>
      <c r="O580" s="50"/>
      <c r="P580" s="50"/>
      <c r="Q580" s="50"/>
      <c r="R580" s="50"/>
      <c r="S580" s="50"/>
      <c r="T580" s="49"/>
      <c r="U580" s="49"/>
      <c r="V580" s="51"/>
      <c r="W580" s="49"/>
      <c r="X580" s="49"/>
      <c r="Y580" s="51"/>
      <c r="Z580" s="49"/>
      <c r="AA580" s="49"/>
      <c r="AB580" s="49"/>
      <c r="AC580" s="51"/>
      <c r="AD580" s="49"/>
      <c r="AE580" s="49"/>
      <c r="AF580" s="51"/>
      <c r="AG580" s="51"/>
      <c r="AH580" s="49"/>
      <c r="AI580" s="49"/>
      <c r="AJ580" s="50"/>
      <c r="AK580" s="50"/>
      <c r="AL580" s="50"/>
      <c r="AM580" s="50"/>
      <c r="AN580" s="50"/>
      <c r="AO580" s="50"/>
      <c r="AP580" s="50"/>
      <c r="AQ580" s="49"/>
      <c r="AR580" s="27"/>
    </row>
    <row r="581" spans="3:44">
      <c r="C581" s="83">
        <f t="shared" si="9"/>
        <v>0</v>
      </c>
      <c r="D581" s="50"/>
      <c r="E581" s="50"/>
      <c r="F581" s="49"/>
      <c r="G581" s="49"/>
      <c r="H581" s="74"/>
      <c r="I581" s="75"/>
      <c r="J581" s="49"/>
      <c r="K581" s="51"/>
      <c r="L581" s="49"/>
      <c r="M581" s="49"/>
      <c r="N581" s="49"/>
      <c r="O581" s="50"/>
      <c r="P581" s="50"/>
      <c r="Q581" s="50"/>
      <c r="R581" s="50"/>
      <c r="S581" s="50"/>
      <c r="T581" s="49"/>
      <c r="U581" s="49"/>
      <c r="V581" s="51"/>
      <c r="W581" s="49"/>
      <c r="X581" s="49"/>
      <c r="Y581" s="51"/>
      <c r="Z581" s="49"/>
      <c r="AA581" s="49"/>
      <c r="AB581" s="49"/>
      <c r="AC581" s="51"/>
      <c r="AD581" s="49"/>
      <c r="AE581" s="49"/>
      <c r="AF581" s="51"/>
      <c r="AG581" s="51"/>
      <c r="AH581" s="49"/>
      <c r="AI581" s="49"/>
      <c r="AJ581" s="50"/>
      <c r="AK581" s="50"/>
      <c r="AL581" s="50"/>
      <c r="AM581" s="50"/>
      <c r="AN581" s="50"/>
      <c r="AO581" s="50"/>
      <c r="AP581" s="50"/>
      <c r="AQ581" s="49"/>
      <c r="AR581" s="27"/>
    </row>
    <row r="582" spans="3:44">
      <c r="C582" s="83">
        <f t="shared" si="9"/>
        <v>0</v>
      </c>
      <c r="D582" s="50"/>
      <c r="E582" s="50"/>
      <c r="F582" s="49"/>
      <c r="G582" s="49"/>
      <c r="H582" s="74"/>
      <c r="I582" s="75"/>
      <c r="J582" s="49"/>
      <c r="K582" s="51"/>
      <c r="L582" s="49"/>
      <c r="M582" s="49"/>
      <c r="N582" s="49"/>
      <c r="O582" s="50"/>
      <c r="P582" s="50"/>
      <c r="Q582" s="50"/>
      <c r="R582" s="50"/>
      <c r="S582" s="50"/>
      <c r="T582" s="49"/>
      <c r="U582" s="49"/>
      <c r="V582" s="51"/>
      <c r="W582" s="49"/>
      <c r="X582" s="49"/>
      <c r="Y582" s="51"/>
      <c r="Z582" s="49"/>
      <c r="AA582" s="49"/>
      <c r="AB582" s="49"/>
      <c r="AC582" s="51"/>
      <c r="AD582" s="49"/>
      <c r="AE582" s="49"/>
      <c r="AF582" s="51"/>
      <c r="AG582" s="51"/>
      <c r="AH582" s="49"/>
      <c r="AI582" s="49"/>
      <c r="AJ582" s="50"/>
      <c r="AK582" s="50"/>
      <c r="AL582" s="50"/>
      <c r="AM582" s="50"/>
      <c r="AN582" s="50"/>
      <c r="AO582" s="50"/>
      <c r="AP582" s="50"/>
      <c r="AQ582" s="49"/>
      <c r="AR582" s="27"/>
    </row>
    <row r="583" spans="3:44">
      <c r="C583" s="83">
        <f t="shared" si="9"/>
        <v>0</v>
      </c>
      <c r="D583" s="50"/>
      <c r="E583" s="50"/>
      <c r="F583" s="49"/>
      <c r="G583" s="49"/>
      <c r="H583" s="74"/>
      <c r="I583" s="75"/>
      <c r="J583" s="49"/>
      <c r="K583" s="51"/>
      <c r="L583" s="49"/>
      <c r="M583" s="49"/>
      <c r="N583" s="49"/>
      <c r="O583" s="50"/>
      <c r="P583" s="50"/>
      <c r="Q583" s="50"/>
      <c r="R583" s="50"/>
      <c r="S583" s="50"/>
      <c r="T583" s="49"/>
      <c r="U583" s="49"/>
      <c r="V583" s="51"/>
      <c r="W583" s="49"/>
      <c r="X583" s="49"/>
      <c r="Y583" s="51"/>
      <c r="Z583" s="49"/>
      <c r="AA583" s="49"/>
      <c r="AB583" s="49"/>
      <c r="AC583" s="51"/>
      <c r="AD583" s="49"/>
      <c r="AE583" s="49"/>
      <c r="AF583" s="51"/>
      <c r="AG583" s="51"/>
      <c r="AH583" s="49"/>
      <c r="AI583" s="49"/>
      <c r="AJ583" s="50"/>
      <c r="AK583" s="50"/>
      <c r="AL583" s="50"/>
      <c r="AM583" s="50"/>
      <c r="AN583" s="50"/>
      <c r="AO583" s="50"/>
      <c r="AP583" s="50"/>
      <c r="AQ583" s="49"/>
      <c r="AR583" s="27"/>
    </row>
    <row r="584" spans="3:44">
      <c r="C584" s="83">
        <f t="shared" si="9"/>
        <v>0</v>
      </c>
      <c r="D584" s="50"/>
      <c r="E584" s="50"/>
      <c r="F584" s="49"/>
      <c r="G584" s="49"/>
      <c r="H584" s="74"/>
      <c r="I584" s="75"/>
      <c r="J584" s="49"/>
      <c r="K584" s="51"/>
      <c r="L584" s="49"/>
      <c r="M584" s="49"/>
      <c r="N584" s="49"/>
      <c r="O584" s="50"/>
      <c r="P584" s="50"/>
      <c r="Q584" s="50"/>
      <c r="R584" s="50"/>
      <c r="S584" s="50"/>
      <c r="T584" s="49"/>
      <c r="U584" s="49"/>
      <c r="V584" s="51"/>
      <c r="W584" s="49"/>
      <c r="X584" s="49"/>
      <c r="Y584" s="51"/>
      <c r="Z584" s="49"/>
      <c r="AA584" s="49"/>
      <c r="AB584" s="49"/>
      <c r="AC584" s="51"/>
      <c r="AD584" s="49"/>
      <c r="AE584" s="49"/>
      <c r="AF584" s="51"/>
      <c r="AG584" s="51"/>
      <c r="AH584" s="49"/>
      <c r="AI584" s="49"/>
      <c r="AJ584" s="50"/>
      <c r="AK584" s="50"/>
      <c r="AL584" s="50"/>
      <c r="AM584" s="50"/>
      <c r="AN584" s="50"/>
      <c r="AO584" s="50"/>
      <c r="AP584" s="50"/>
      <c r="AQ584" s="49"/>
      <c r="AR584" s="27"/>
    </row>
    <row r="585" spans="3:44">
      <c r="C585" s="83">
        <f t="shared" si="9"/>
        <v>0</v>
      </c>
      <c r="D585" s="50"/>
      <c r="E585" s="50"/>
      <c r="F585" s="49"/>
      <c r="G585" s="49"/>
      <c r="H585" s="74"/>
      <c r="I585" s="75"/>
      <c r="J585" s="49"/>
      <c r="K585" s="51"/>
      <c r="L585" s="49"/>
      <c r="M585" s="49"/>
      <c r="N585" s="49"/>
      <c r="O585" s="50"/>
      <c r="P585" s="50"/>
      <c r="Q585" s="50"/>
      <c r="R585" s="50"/>
      <c r="S585" s="50"/>
      <c r="T585" s="49"/>
      <c r="U585" s="49"/>
      <c r="V585" s="51"/>
      <c r="W585" s="49"/>
      <c r="X585" s="49"/>
      <c r="Y585" s="51"/>
      <c r="Z585" s="49"/>
      <c r="AA585" s="49"/>
      <c r="AB585" s="49"/>
      <c r="AC585" s="51"/>
      <c r="AD585" s="49"/>
      <c r="AE585" s="49"/>
      <c r="AF585" s="51"/>
      <c r="AG585" s="51"/>
      <c r="AH585" s="49"/>
      <c r="AI585" s="49"/>
      <c r="AJ585" s="50"/>
      <c r="AK585" s="50"/>
      <c r="AL585" s="50"/>
      <c r="AM585" s="50"/>
      <c r="AN585" s="50"/>
      <c r="AO585" s="50"/>
      <c r="AP585" s="50"/>
      <c r="AQ585" s="49"/>
      <c r="AR585" s="27"/>
    </row>
    <row r="586" spans="3:44">
      <c r="C586" s="83">
        <f t="shared" si="9"/>
        <v>0</v>
      </c>
      <c r="D586" s="50"/>
      <c r="E586" s="50"/>
      <c r="F586" s="49"/>
      <c r="G586" s="49"/>
      <c r="H586" s="74"/>
      <c r="I586" s="75"/>
      <c r="J586" s="49"/>
      <c r="K586" s="51"/>
      <c r="L586" s="49"/>
      <c r="M586" s="49"/>
      <c r="N586" s="49"/>
      <c r="O586" s="50"/>
      <c r="P586" s="50"/>
      <c r="Q586" s="50"/>
      <c r="R586" s="50"/>
      <c r="S586" s="50"/>
      <c r="T586" s="49"/>
      <c r="U586" s="49"/>
      <c r="V586" s="51"/>
      <c r="W586" s="49"/>
      <c r="X586" s="49"/>
      <c r="Y586" s="51"/>
      <c r="Z586" s="49"/>
      <c r="AA586" s="49"/>
      <c r="AB586" s="49"/>
      <c r="AC586" s="51"/>
      <c r="AD586" s="49"/>
      <c r="AE586" s="49"/>
      <c r="AF586" s="51"/>
      <c r="AG586" s="51"/>
      <c r="AH586" s="49"/>
      <c r="AI586" s="49"/>
      <c r="AJ586" s="50"/>
      <c r="AK586" s="50"/>
      <c r="AL586" s="50"/>
      <c r="AM586" s="50"/>
      <c r="AN586" s="50"/>
      <c r="AO586" s="50"/>
      <c r="AP586" s="50"/>
      <c r="AQ586" s="49"/>
      <c r="AR586" s="27"/>
    </row>
    <row r="587" spans="3:44">
      <c r="C587" s="83">
        <f t="shared" si="9"/>
        <v>0</v>
      </c>
      <c r="D587" s="50"/>
      <c r="E587" s="50"/>
      <c r="F587" s="49"/>
      <c r="G587" s="49"/>
      <c r="H587" s="74"/>
      <c r="I587" s="75"/>
      <c r="J587" s="49"/>
      <c r="K587" s="51"/>
      <c r="L587" s="49"/>
      <c r="M587" s="49"/>
      <c r="N587" s="49"/>
      <c r="O587" s="50"/>
      <c r="P587" s="50"/>
      <c r="Q587" s="50"/>
      <c r="R587" s="50"/>
      <c r="S587" s="50"/>
      <c r="T587" s="49"/>
      <c r="U587" s="49"/>
      <c r="V587" s="51"/>
      <c r="W587" s="49"/>
      <c r="X587" s="49"/>
      <c r="Y587" s="51"/>
      <c r="Z587" s="49"/>
      <c r="AA587" s="49"/>
      <c r="AB587" s="49"/>
      <c r="AC587" s="51"/>
      <c r="AD587" s="49"/>
      <c r="AE587" s="49"/>
      <c r="AF587" s="51"/>
      <c r="AG587" s="51"/>
      <c r="AH587" s="49"/>
      <c r="AI587" s="49"/>
      <c r="AJ587" s="50"/>
      <c r="AK587" s="50"/>
      <c r="AL587" s="50"/>
      <c r="AM587" s="50"/>
      <c r="AN587" s="50"/>
      <c r="AO587" s="50"/>
      <c r="AP587" s="50"/>
      <c r="AQ587" s="49"/>
      <c r="AR587" s="27"/>
    </row>
    <row r="588" spans="3:44">
      <c r="C588" s="83">
        <f t="shared" si="9"/>
        <v>0</v>
      </c>
      <c r="D588" s="50"/>
      <c r="E588" s="50"/>
      <c r="F588" s="49"/>
      <c r="G588" s="49"/>
      <c r="H588" s="74"/>
      <c r="I588" s="75"/>
      <c r="J588" s="49"/>
      <c r="K588" s="51"/>
      <c r="L588" s="49"/>
      <c r="M588" s="49"/>
      <c r="N588" s="49"/>
      <c r="O588" s="50"/>
      <c r="P588" s="50"/>
      <c r="Q588" s="50"/>
      <c r="R588" s="50"/>
      <c r="S588" s="50"/>
      <c r="T588" s="49"/>
      <c r="U588" s="49"/>
      <c r="V588" s="51"/>
      <c r="W588" s="49"/>
      <c r="X588" s="49"/>
      <c r="Y588" s="51"/>
      <c r="Z588" s="49"/>
      <c r="AA588" s="49"/>
      <c r="AB588" s="49"/>
      <c r="AC588" s="51"/>
      <c r="AD588" s="49"/>
      <c r="AE588" s="49"/>
      <c r="AF588" s="51"/>
      <c r="AG588" s="51"/>
      <c r="AH588" s="49"/>
      <c r="AI588" s="49"/>
      <c r="AJ588" s="50"/>
      <c r="AK588" s="50"/>
      <c r="AL588" s="50"/>
      <c r="AM588" s="50"/>
      <c r="AN588" s="50"/>
      <c r="AO588" s="50"/>
      <c r="AP588" s="50"/>
      <c r="AQ588" s="49"/>
      <c r="AR588" s="27"/>
    </row>
    <row r="589" spans="3:44">
      <c r="C589" s="83">
        <f t="shared" si="9"/>
        <v>0</v>
      </c>
      <c r="D589" s="50"/>
      <c r="E589" s="50"/>
      <c r="F589" s="49"/>
      <c r="G589" s="49"/>
      <c r="H589" s="74"/>
      <c r="I589" s="75"/>
      <c r="J589" s="49"/>
      <c r="K589" s="51"/>
      <c r="L589" s="49"/>
      <c r="M589" s="49"/>
      <c r="N589" s="49"/>
      <c r="O589" s="50"/>
      <c r="P589" s="50"/>
      <c r="Q589" s="50"/>
      <c r="R589" s="50"/>
      <c r="S589" s="50"/>
      <c r="T589" s="49"/>
      <c r="U589" s="49"/>
      <c r="V589" s="51"/>
      <c r="W589" s="49"/>
      <c r="X589" s="49"/>
      <c r="Y589" s="51"/>
      <c r="Z589" s="49"/>
      <c r="AA589" s="49"/>
      <c r="AB589" s="49"/>
      <c r="AC589" s="51"/>
      <c r="AD589" s="49"/>
      <c r="AE589" s="49"/>
      <c r="AF589" s="51"/>
      <c r="AG589" s="51"/>
      <c r="AH589" s="49"/>
      <c r="AI589" s="49"/>
      <c r="AJ589" s="50"/>
      <c r="AK589" s="50"/>
      <c r="AL589" s="50"/>
      <c r="AM589" s="50"/>
      <c r="AN589" s="50"/>
      <c r="AO589" s="50"/>
      <c r="AP589" s="50"/>
      <c r="AQ589" s="49"/>
      <c r="AR589" s="27"/>
    </row>
    <row r="590" spans="3:44">
      <c r="C590" s="83">
        <f t="shared" si="9"/>
        <v>0</v>
      </c>
      <c r="D590" s="50"/>
      <c r="E590" s="50"/>
      <c r="F590" s="49"/>
      <c r="G590" s="49"/>
      <c r="H590" s="74"/>
      <c r="I590" s="75"/>
      <c r="J590" s="49"/>
      <c r="K590" s="51"/>
      <c r="L590" s="49"/>
      <c r="M590" s="49"/>
      <c r="N590" s="49"/>
      <c r="O590" s="50"/>
      <c r="P590" s="50"/>
      <c r="Q590" s="50"/>
      <c r="R590" s="50"/>
      <c r="S590" s="50"/>
      <c r="T590" s="49"/>
      <c r="U590" s="49"/>
      <c r="V590" s="51"/>
      <c r="W590" s="49"/>
      <c r="X590" s="49"/>
      <c r="Y590" s="51"/>
      <c r="Z590" s="49"/>
      <c r="AA590" s="49"/>
      <c r="AB590" s="49"/>
      <c r="AC590" s="51"/>
      <c r="AD590" s="49"/>
      <c r="AE590" s="49"/>
      <c r="AF590" s="51"/>
      <c r="AG590" s="51"/>
      <c r="AH590" s="49"/>
      <c r="AI590" s="49"/>
      <c r="AJ590" s="50"/>
      <c r="AK590" s="50"/>
      <c r="AL590" s="50"/>
      <c r="AM590" s="50"/>
      <c r="AN590" s="50"/>
      <c r="AO590" s="50"/>
      <c r="AP590" s="50"/>
      <c r="AQ590" s="49"/>
      <c r="AR590" s="27"/>
    </row>
    <row r="591" spans="3:44">
      <c r="C591" s="83">
        <f t="shared" si="9"/>
        <v>0</v>
      </c>
      <c r="D591" s="50"/>
      <c r="E591" s="50"/>
      <c r="F591" s="49"/>
      <c r="G591" s="49"/>
      <c r="H591" s="74"/>
      <c r="I591" s="75"/>
      <c r="J591" s="49"/>
      <c r="K591" s="51"/>
      <c r="L591" s="49"/>
      <c r="M591" s="49"/>
      <c r="N591" s="49"/>
      <c r="O591" s="50"/>
      <c r="P591" s="50"/>
      <c r="Q591" s="50"/>
      <c r="R591" s="50"/>
      <c r="S591" s="50"/>
      <c r="T591" s="49"/>
      <c r="U591" s="49"/>
      <c r="V591" s="51"/>
      <c r="W591" s="49"/>
      <c r="X591" s="49"/>
      <c r="Y591" s="51"/>
      <c r="Z591" s="49"/>
      <c r="AA591" s="49"/>
      <c r="AB591" s="49"/>
      <c r="AC591" s="51"/>
      <c r="AD591" s="49"/>
      <c r="AE591" s="49"/>
      <c r="AF591" s="51"/>
      <c r="AG591" s="51"/>
      <c r="AH591" s="49"/>
      <c r="AI591" s="49"/>
      <c r="AJ591" s="50"/>
      <c r="AK591" s="50"/>
      <c r="AL591" s="50"/>
      <c r="AM591" s="50"/>
      <c r="AN591" s="50"/>
      <c r="AO591" s="50"/>
      <c r="AP591" s="50"/>
      <c r="AQ591" s="49"/>
      <c r="AR591" s="27"/>
    </row>
    <row r="592" spans="3:44">
      <c r="C592" s="83">
        <f t="shared" si="9"/>
        <v>0</v>
      </c>
      <c r="D592" s="50"/>
      <c r="E592" s="50"/>
      <c r="F592" s="49"/>
      <c r="G592" s="49"/>
      <c r="H592" s="74"/>
      <c r="I592" s="75"/>
      <c r="J592" s="49"/>
      <c r="K592" s="51"/>
      <c r="L592" s="49"/>
      <c r="M592" s="49"/>
      <c r="N592" s="49"/>
      <c r="O592" s="50"/>
      <c r="P592" s="50"/>
      <c r="Q592" s="50"/>
      <c r="R592" s="50"/>
      <c r="S592" s="50"/>
      <c r="T592" s="49"/>
      <c r="U592" s="49"/>
      <c r="V592" s="51"/>
      <c r="W592" s="49"/>
      <c r="X592" s="49"/>
      <c r="Y592" s="51"/>
      <c r="Z592" s="49"/>
      <c r="AA592" s="49"/>
      <c r="AB592" s="49"/>
      <c r="AC592" s="51"/>
      <c r="AD592" s="49"/>
      <c r="AE592" s="49"/>
      <c r="AF592" s="51"/>
      <c r="AG592" s="51"/>
      <c r="AH592" s="49"/>
      <c r="AI592" s="49"/>
      <c r="AJ592" s="50"/>
      <c r="AK592" s="50"/>
      <c r="AL592" s="50"/>
      <c r="AM592" s="50"/>
      <c r="AN592" s="50"/>
      <c r="AO592" s="50"/>
      <c r="AP592" s="50"/>
      <c r="AQ592" s="49"/>
      <c r="AR592" s="27"/>
    </row>
    <row r="593" spans="3:44">
      <c r="C593" s="83">
        <f t="shared" si="9"/>
        <v>0</v>
      </c>
      <c r="D593" s="50"/>
      <c r="E593" s="50"/>
      <c r="F593" s="49"/>
      <c r="G593" s="49"/>
      <c r="H593" s="74"/>
      <c r="I593" s="75"/>
      <c r="J593" s="49"/>
      <c r="K593" s="51"/>
      <c r="L593" s="49"/>
      <c r="M593" s="49"/>
      <c r="N593" s="49"/>
      <c r="O593" s="50"/>
      <c r="P593" s="50"/>
      <c r="Q593" s="50"/>
      <c r="R593" s="50"/>
      <c r="S593" s="50"/>
      <c r="T593" s="49"/>
      <c r="U593" s="49"/>
      <c r="V593" s="51"/>
      <c r="W593" s="49"/>
      <c r="X593" s="49"/>
      <c r="Y593" s="51"/>
      <c r="Z593" s="49"/>
      <c r="AA593" s="49"/>
      <c r="AB593" s="49"/>
      <c r="AC593" s="51"/>
      <c r="AD593" s="49"/>
      <c r="AE593" s="49"/>
      <c r="AF593" s="51"/>
      <c r="AG593" s="51"/>
      <c r="AH593" s="49"/>
      <c r="AI593" s="49"/>
      <c r="AJ593" s="50"/>
      <c r="AK593" s="50"/>
      <c r="AL593" s="50"/>
      <c r="AM593" s="50"/>
      <c r="AN593" s="50"/>
      <c r="AO593" s="50"/>
      <c r="AP593" s="50"/>
      <c r="AQ593" s="49"/>
      <c r="AR593" s="27"/>
    </row>
    <row r="594" spans="3:44">
      <c r="C594" s="83">
        <f t="shared" si="9"/>
        <v>0</v>
      </c>
      <c r="D594" s="50"/>
      <c r="E594" s="50"/>
      <c r="F594" s="49"/>
      <c r="G594" s="49"/>
      <c r="H594" s="74"/>
      <c r="I594" s="75"/>
      <c r="J594" s="49"/>
      <c r="K594" s="51"/>
      <c r="L594" s="49"/>
      <c r="M594" s="49"/>
      <c r="N594" s="49"/>
      <c r="O594" s="50"/>
      <c r="P594" s="50"/>
      <c r="Q594" s="50"/>
      <c r="R594" s="50"/>
      <c r="S594" s="50"/>
      <c r="T594" s="49"/>
      <c r="U594" s="49"/>
      <c r="V594" s="51"/>
      <c r="W594" s="49"/>
      <c r="X594" s="49"/>
      <c r="Y594" s="51"/>
      <c r="Z594" s="49"/>
      <c r="AA594" s="49"/>
      <c r="AB594" s="49"/>
      <c r="AC594" s="51"/>
      <c r="AD594" s="49"/>
      <c r="AE594" s="49"/>
      <c r="AF594" s="51"/>
      <c r="AG594" s="51"/>
      <c r="AH594" s="49"/>
      <c r="AI594" s="49"/>
      <c r="AJ594" s="50"/>
      <c r="AK594" s="50"/>
      <c r="AL594" s="50"/>
      <c r="AM594" s="50"/>
      <c r="AN594" s="50"/>
      <c r="AO594" s="50"/>
      <c r="AP594" s="50"/>
      <c r="AQ594" s="49"/>
      <c r="AR594" s="27"/>
    </row>
    <row r="595" spans="3:44">
      <c r="C595" s="83">
        <f t="shared" si="9"/>
        <v>0</v>
      </c>
      <c r="D595" s="50"/>
      <c r="E595" s="50"/>
      <c r="F595" s="49"/>
      <c r="G595" s="49"/>
      <c r="H595" s="74"/>
      <c r="I595" s="75"/>
      <c r="J595" s="49"/>
      <c r="K595" s="51"/>
      <c r="L595" s="49"/>
      <c r="M595" s="49"/>
      <c r="N595" s="49"/>
      <c r="O595" s="50"/>
      <c r="P595" s="50"/>
      <c r="Q595" s="50"/>
      <c r="R595" s="50"/>
      <c r="S595" s="50"/>
      <c r="T595" s="49"/>
      <c r="U595" s="49"/>
      <c r="V595" s="51"/>
      <c r="W595" s="49"/>
      <c r="X595" s="49"/>
      <c r="Y595" s="51"/>
      <c r="Z595" s="49"/>
      <c r="AA595" s="49"/>
      <c r="AB595" s="49"/>
      <c r="AC595" s="51"/>
      <c r="AD595" s="49"/>
      <c r="AE595" s="49"/>
      <c r="AF595" s="51"/>
      <c r="AG595" s="51"/>
      <c r="AH595" s="49"/>
      <c r="AI595" s="49"/>
      <c r="AJ595" s="50"/>
      <c r="AK595" s="50"/>
      <c r="AL595" s="50"/>
      <c r="AM595" s="50"/>
      <c r="AN595" s="50"/>
      <c r="AO595" s="50"/>
      <c r="AP595" s="50"/>
      <c r="AQ595" s="49"/>
      <c r="AR595" s="27"/>
    </row>
    <row r="596" spans="3:44">
      <c r="C596" s="83">
        <f t="shared" si="9"/>
        <v>0</v>
      </c>
      <c r="D596" s="50"/>
      <c r="E596" s="50"/>
      <c r="F596" s="49"/>
      <c r="G596" s="49"/>
      <c r="H596" s="74"/>
      <c r="I596" s="75"/>
      <c r="J596" s="49"/>
      <c r="K596" s="51"/>
      <c r="L596" s="49"/>
      <c r="M596" s="49"/>
      <c r="N596" s="49"/>
      <c r="O596" s="50"/>
      <c r="P596" s="50"/>
      <c r="Q596" s="50"/>
      <c r="R596" s="50"/>
      <c r="S596" s="50"/>
      <c r="T596" s="49"/>
      <c r="U596" s="49"/>
      <c r="V596" s="51"/>
      <c r="W596" s="49"/>
      <c r="X596" s="49"/>
      <c r="Y596" s="51"/>
      <c r="Z596" s="49"/>
      <c r="AA596" s="49"/>
      <c r="AB596" s="49"/>
      <c r="AC596" s="51"/>
      <c r="AD596" s="49"/>
      <c r="AE596" s="49"/>
      <c r="AF596" s="51"/>
      <c r="AG596" s="51"/>
      <c r="AH596" s="49"/>
      <c r="AI596" s="49"/>
      <c r="AJ596" s="50"/>
      <c r="AK596" s="50"/>
      <c r="AL596" s="50"/>
      <c r="AM596" s="50"/>
      <c r="AN596" s="50"/>
      <c r="AO596" s="50"/>
      <c r="AP596" s="50"/>
      <c r="AQ596" s="49"/>
      <c r="AR596" s="27"/>
    </row>
    <row r="597" spans="3:44">
      <c r="C597" s="83">
        <f t="shared" si="9"/>
        <v>0</v>
      </c>
      <c r="D597" s="50"/>
      <c r="E597" s="50"/>
      <c r="F597" s="49"/>
      <c r="G597" s="49"/>
      <c r="H597" s="74"/>
      <c r="I597" s="75"/>
      <c r="J597" s="49"/>
      <c r="K597" s="51"/>
      <c r="L597" s="49"/>
      <c r="M597" s="49"/>
      <c r="N597" s="49"/>
      <c r="O597" s="50"/>
      <c r="P597" s="50"/>
      <c r="Q597" s="50"/>
      <c r="R597" s="50"/>
      <c r="S597" s="50"/>
      <c r="T597" s="49"/>
      <c r="U597" s="49"/>
      <c r="V597" s="51"/>
      <c r="W597" s="49"/>
      <c r="X597" s="49"/>
      <c r="Y597" s="51"/>
      <c r="Z597" s="49"/>
      <c r="AA597" s="49"/>
      <c r="AB597" s="49"/>
      <c r="AC597" s="51"/>
      <c r="AD597" s="49"/>
      <c r="AE597" s="49"/>
      <c r="AF597" s="51"/>
      <c r="AG597" s="51"/>
      <c r="AH597" s="49"/>
      <c r="AI597" s="49"/>
      <c r="AJ597" s="50"/>
      <c r="AK597" s="50"/>
      <c r="AL597" s="50"/>
      <c r="AM597" s="50"/>
      <c r="AN597" s="50"/>
      <c r="AO597" s="50"/>
      <c r="AP597" s="50"/>
      <c r="AQ597" s="49"/>
      <c r="AR597" s="27"/>
    </row>
    <row r="598" spans="3:44">
      <c r="C598" s="83">
        <f t="shared" si="9"/>
        <v>0</v>
      </c>
      <c r="D598" s="50"/>
      <c r="E598" s="50"/>
      <c r="F598" s="49"/>
      <c r="G598" s="49"/>
      <c r="H598" s="74"/>
      <c r="I598" s="75"/>
      <c r="J598" s="49"/>
      <c r="K598" s="51"/>
      <c r="L598" s="49"/>
      <c r="M598" s="49"/>
      <c r="N598" s="49"/>
      <c r="O598" s="50"/>
      <c r="P598" s="50"/>
      <c r="Q598" s="50"/>
      <c r="R598" s="50"/>
      <c r="S598" s="50"/>
      <c r="T598" s="49"/>
      <c r="U598" s="49"/>
      <c r="V598" s="51"/>
      <c r="W598" s="49"/>
      <c r="X598" s="49"/>
      <c r="Y598" s="51"/>
      <c r="Z598" s="49"/>
      <c r="AA598" s="49"/>
      <c r="AB598" s="49"/>
      <c r="AC598" s="51"/>
      <c r="AD598" s="49"/>
      <c r="AE598" s="49"/>
      <c r="AF598" s="51"/>
      <c r="AG598" s="51"/>
      <c r="AH598" s="49"/>
      <c r="AI598" s="49"/>
      <c r="AJ598" s="50"/>
      <c r="AK598" s="50"/>
      <c r="AL598" s="50"/>
      <c r="AM598" s="50"/>
      <c r="AN598" s="50"/>
      <c r="AO598" s="50"/>
      <c r="AP598" s="50"/>
      <c r="AQ598" s="49"/>
      <c r="AR598" s="27"/>
    </row>
    <row r="599" spans="3:44">
      <c r="C599" s="83">
        <f t="shared" si="9"/>
        <v>0</v>
      </c>
      <c r="D599" s="50"/>
      <c r="E599" s="50"/>
      <c r="F599" s="49"/>
      <c r="G599" s="49"/>
      <c r="H599" s="74"/>
      <c r="I599" s="75"/>
      <c r="J599" s="49"/>
      <c r="K599" s="51"/>
      <c r="L599" s="49"/>
      <c r="M599" s="49"/>
      <c r="N599" s="49"/>
      <c r="O599" s="50"/>
      <c r="P599" s="50"/>
      <c r="Q599" s="50"/>
      <c r="R599" s="50"/>
      <c r="S599" s="50"/>
      <c r="T599" s="49"/>
      <c r="U599" s="49"/>
      <c r="V599" s="51"/>
      <c r="W599" s="49"/>
      <c r="X599" s="49"/>
      <c r="Y599" s="51"/>
      <c r="Z599" s="49"/>
      <c r="AA599" s="49"/>
      <c r="AB599" s="49"/>
      <c r="AC599" s="51"/>
      <c r="AD599" s="49"/>
      <c r="AE599" s="49"/>
      <c r="AF599" s="51"/>
      <c r="AG599" s="51"/>
      <c r="AH599" s="49"/>
      <c r="AI599" s="49"/>
      <c r="AJ599" s="50"/>
      <c r="AK599" s="50"/>
      <c r="AL599" s="50"/>
      <c r="AM599" s="50"/>
      <c r="AN599" s="50"/>
      <c r="AO599" s="50"/>
      <c r="AP599" s="50"/>
      <c r="AQ599" s="49"/>
      <c r="AR599" s="27"/>
    </row>
    <row r="600" spans="3:44">
      <c r="C600" s="83">
        <f t="shared" si="9"/>
        <v>0</v>
      </c>
      <c r="D600" s="50"/>
      <c r="E600" s="50"/>
      <c r="F600" s="49"/>
      <c r="G600" s="49"/>
      <c r="H600" s="74"/>
      <c r="I600" s="75"/>
      <c r="J600" s="49"/>
      <c r="K600" s="51"/>
      <c r="L600" s="49"/>
      <c r="M600" s="49"/>
      <c r="N600" s="49"/>
      <c r="O600" s="50"/>
      <c r="P600" s="50"/>
      <c r="Q600" s="50"/>
      <c r="R600" s="50"/>
      <c r="S600" s="50"/>
      <c r="T600" s="49"/>
      <c r="U600" s="49"/>
      <c r="V600" s="51"/>
      <c r="W600" s="49"/>
      <c r="X600" s="49"/>
      <c r="Y600" s="51"/>
      <c r="Z600" s="49"/>
      <c r="AA600" s="49"/>
      <c r="AB600" s="49"/>
      <c r="AC600" s="51"/>
      <c r="AD600" s="49"/>
      <c r="AE600" s="49"/>
      <c r="AF600" s="51"/>
      <c r="AG600" s="51"/>
      <c r="AH600" s="49"/>
      <c r="AI600" s="49"/>
      <c r="AJ600" s="50"/>
      <c r="AK600" s="50"/>
      <c r="AL600" s="50"/>
      <c r="AM600" s="50"/>
      <c r="AN600" s="50"/>
      <c r="AO600" s="50"/>
      <c r="AP600" s="50"/>
      <c r="AQ600" s="49"/>
      <c r="AR600" s="27"/>
    </row>
    <row r="601" spans="3:44">
      <c r="C601" s="83">
        <f t="shared" si="9"/>
        <v>0</v>
      </c>
      <c r="D601" s="50"/>
      <c r="E601" s="50"/>
      <c r="F601" s="49"/>
      <c r="G601" s="49"/>
      <c r="H601" s="74"/>
      <c r="I601" s="75"/>
      <c r="J601" s="49"/>
      <c r="K601" s="51"/>
      <c r="L601" s="49"/>
      <c r="M601" s="49"/>
      <c r="N601" s="49"/>
      <c r="O601" s="50"/>
      <c r="P601" s="50"/>
      <c r="Q601" s="50"/>
      <c r="R601" s="50"/>
      <c r="S601" s="50"/>
      <c r="T601" s="49"/>
      <c r="U601" s="49"/>
      <c r="V601" s="51"/>
      <c r="W601" s="49"/>
      <c r="X601" s="49"/>
      <c r="Y601" s="51"/>
      <c r="Z601" s="49"/>
      <c r="AA601" s="49"/>
      <c r="AB601" s="49"/>
      <c r="AC601" s="51"/>
      <c r="AD601" s="49"/>
      <c r="AE601" s="49"/>
      <c r="AF601" s="51"/>
      <c r="AG601" s="51"/>
      <c r="AH601" s="49"/>
      <c r="AI601" s="49"/>
      <c r="AJ601" s="50"/>
      <c r="AK601" s="50"/>
      <c r="AL601" s="50"/>
      <c r="AM601" s="50"/>
      <c r="AN601" s="50"/>
      <c r="AO601" s="50"/>
      <c r="AP601" s="50"/>
      <c r="AQ601" s="49"/>
      <c r="AR601" s="27"/>
    </row>
    <row r="602" spans="3:44">
      <c r="C602" s="83">
        <f t="shared" si="9"/>
        <v>0</v>
      </c>
      <c r="D602" s="50"/>
      <c r="E602" s="50"/>
      <c r="F602" s="49"/>
      <c r="G602" s="49"/>
      <c r="H602" s="74"/>
      <c r="I602" s="75"/>
      <c r="J602" s="49"/>
      <c r="K602" s="51"/>
      <c r="L602" s="49"/>
      <c r="M602" s="49"/>
      <c r="N602" s="49"/>
      <c r="O602" s="50"/>
      <c r="P602" s="50"/>
      <c r="Q602" s="50"/>
      <c r="R602" s="50"/>
      <c r="S602" s="50"/>
      <c r="T602" s="49"/>
      <c r="U602" s="49"/>
      <c r="V602" s="51"/>
      <c r="W602" s="49"/>
      <c r="X602" s="49"/>
      <c r="Y602" s="51"/>
      <c r="Z602" s="49"/>
      <c r="AA602" s="49"/>
      <c r="AB602" s="49"/>
      <c r="AC602" s="51"/>
      <c r="AD602" s="49"/>
      <c r="AE602" s="49"/>
      <c r="AF602" s="51"/>
      <c r="AG602" s="51"/>
      <c r="AH602" s="49"/>
      <c r="AI602" s="49"/>
      <c r="AJ602" s="50"/>
      <c r="AK602" s="50"/>
      <c r="AL602" s="50"/>
      <c r="AM602" s="50"/>
      <c r="AN602" s="50"/>
      <c r="AO602" s="50"/>
      <c r="AP602" s="50"/>
      <c r="AQ602" s="49"/>
      <c r="AR602" s="27"/>
    </row>
    <row r="603" spans="3:44">
      <c r="C603" s="83">
        <f t="shared" ref="C603:C666" si="10">SUM(D603:AR603)</f>
        <v>0</v>
      </c>
      <c r="D603" s="50"/>
      <c r="E603" s="50"/>
      <c r="F603" s="49"/>
      <c r="G603" s="49"/>
      <c r="H603" s="74"/>
      <c r="I603" s="75"/>
      <c r="J603" s="49"/>
      <c r="K603" s="51"/>
      <c r="L603" s="49"/>
      <c r="M603" s="49"/>
      <c r="N603" s="49"/>
      <c r="O603" s="50"/>
      <c r="P603" s="50"/>
      <c r="Q603" s="50"/>
      <c r="R603" s="50"/>
      <c r="S603" s="50"/>
      <c r="T603" s="49"/>
      <c r="U603" s="49"/>
      <c r="V603" s="51"/>
      <c r="W603" s="49"/>
      <c r="X603" s="49"/>
      <c r="Y603" s="51"/>
      <c r="Z603" s="49"/>
      <c r="AA603" s="49"/>
      <c r="AB603" s="49"/>
      <c r="AC603" s="51"/>
      <c r="AD603" s="49"/>
      <c r="AE603" s="49"/>
      <c r="AF603" s="51"/>
      <c r="AG603" s="51"/>
      <c r="AH603" s="49"/>
      <c r="AI603" s="49"/>
      <c r="AJ603" s="50"/>
      <c r="AK603" s="50"/>
      <c r="AL603" s="50"/>
      <c r="AM603" s="50"/>
      <c r="AN603" s="50"/>
      <c r="AO603" s="50"/>
      <c r="AP603" s="50"/>
      <c r="AQ603" s="49"/>
      <c r="AR603" s="27"/>
    </row>
    <row r="604" spans="3:44">
      <c r="C604" s="83">
        <f t="shared" si="10"/>
        <v>0</v>
      </c>
      <c r="D604" s="50"/>
      <c r="E604" s="50"/>
      <c r="F604" s="49"/>
      <c r="G604" s="49"/>
      <c r="H604" s="74"/>
      <c r="I604" s="75"/>
      <c r="J604" s="49"/>
      <c r="K604" s="51"/>
      <c r="L604" s="49"/>
      <c r="M604" s="49"/>
      <c r="N604" s="49"/>
      <c r="O604" s="50"/>
      <c r="P604" s="50"/>
      <c r="Q604" s="50"/>
      <c r="R604" s="50"/>
      <c r="S604" s="50"/>
      <c r="T604" s="49"/>
      <c r="U604" s="49"/>
      <c r="V604" s="51"/>
      <c r="W604" s="49"/>
      <c r="X604" s="49"/>
      <c r="Y604" s="51"/>
      <c r="Z604" s="49"/>
      <c r="AA604" s="49"/>
      <c r="AB604" s="49"/>
      <c r="AC604" s="51"/>
      <c r="AD604" s="49"/>
      <c r="AE604" s="49"/>
      <c r="AF604" s="51"/>
      <c r="AG604" s="51"/>
      <c r="AH604" s="49"/>
      <c r="AI604" s="49"/>
      <c r="AJ604" s="50"/>
      <c r="AK604" s="50"/>
      <c r="AL604" s="50"/>
      <c r="AM604" s="50"/>
      <c r="AN604" s="50"/>
      <c r="AO604" s="50"/>
      <c r="AP604" s="50"/>
      <c r="AQ604" s="49"/>
      <c r="AR604" s="27"/>
    </row>
    <row r="605" spans="3:44">
      <c r="C605" s="83">
        <f t="shared" si="10"/>
        <v>0</v>
      </c>
      <c r="D605" s="50"/>
      <c r="E605" s="50"/>
      <c r="F605" s="49"/>
      <c r="G605" s="49"/>
      <c r="H605" s="74"/>
      <c r="I605" s="75"/>
      <c r="J605" s="49"/>
      <c r="K605" s="51"/>
      <c r="L605" s="49"/>
      <c r="M605" s="49"/>
      <c r="N605" s="49"/>
      <c r="O605" s="50"/>
      <c r="P605" s="50"/>
      <c r="Q605" s="50"/>
      <c r="R605" s="50"/>
      <c r="S605" s="50"/>
      <c r="T605" s="49"/>
      <c r="U605" s="49"/>
      <c r="V605" s="51"/>
      <c r="W605" s="49"/>
      <c r="X605" s="49"/>
      <c r="Y605" s="51"/>
      <c r="Z605" s="49"/>
      <c r="AA605" s="49"/>
      <c r="AB605" s="49"/>
      <c r="AC605" s="51"/>
      <c r="AD605" s="49"/>
      <c r="AE605" s="49"/>
      <c r="AF605" s="51"/>
      <c r="AG605" s="51"/>
      <c r="AH605" s="49"/>
      <c r="AI605" s="49"/>
      <c r="AJ605" s="50"/>
      <c r="AK605" s="50"/>
      <c r="AL605" s="50"/>
      <c r="AM605" s="50"/>
      <c r="AN605" s="50"/>
      <c r="AO605" s="50"/>
      <c r="AP605" s="50"/>
      <c r="AQ605" s="49"/>
      <c r="AR605" s="27"/>
    </row>
    <row r="606" spans="3:44">
      <c r="C606" s="83">
        <f t="shared" si="10"/>
        <v>0</v>
      </c>
      <c r="D606" s="50"/>
      <c r="E606" s="50"/>
      <c r="F606" s="49"/>
      <c r="G606" s="49"/>
      <c r="H606" s="74"/>
      <c r="I606" s="75"/>
      <c r="J606" s="49"/>
      <c r="K606" s="51"/>
      <c r="L606" s="49"/>
      <c r="M606" s="49"/>
      <c r="N606" s="49"/>
      <c r="O606" s="50"/>
      <c r="P606" s="50"/>
      <c r="Q606" s="50"/>
      <c r="R606" s="50"/>
      <c r="S606" s="50"/>
      <c r="T606" s="49"/>
      <c r="U606" s="49"/>
      <c r="V606" s="51"/>
      <c r="W606" s="49"/>
      <c r="X606" s="49"/>
      <c r="Y606" s="51"/>
      <c r="Z606" s="49"/>
      <c r="AA606" s="49"/>
      <c r="AB606" s="49"/>
      <c r="AC606" s="51"/>
      <c r="AD606" s="49"/>
      <c r="AE606" s="49"/>
      <c r="AF606" s="51"/>
      <c r="AG606" s="51"/>
      <c r="AH606" s="49"/>
      <c r="AI606" s="49"/>
      <c r="AJ606" s="50"/>
      <c r="AK606" s="50"/>
      <c r="AL606" s="50"/>
      <c r="AM606" s="50"/>
      <c r="AN606" s="50"/>
      <c r="AO606" s="50"/>
      <c r="AP606" s="50"/>
      <c r="AQ606" s="49"/>
      <c r="AR606" s="27"/>
    </row>
    <row r="607" spans="3:44">
      <c r="C607" s="83">
        <f t="shared" si="10"/>
        <v>0</v>
      </c>
      <c r="D607" s="50"/>
      <c r="E607" s="50"/>
      <c r="F607" s="49"/>
      <c r="G607" s="49"/>
      <c r="H607" s="74"/>
      <c r="I607" s="75"/>
      <c r="J607" s="49"/>
      <c r="K607" s="51"/>
      <c r="L607" s="49"/>
      <c r="M607" s="49"/>
      <c r="N607" s="49"/>
      <c r="O607" s="50"/>
      <c r="P607" s="50"/>
      <c r="Q607" s="50"/>
      <c r="R607" s="50"/>
      <c r="S607" s="50"/>
      <c r="T607" s="49"/>
      <c r="U607" s="49"/>
      <c r="V607" s="51"/>
      <c r="W607" s="49"/>
      <c r="X607" s="49"/>
      <c r="Y607" s="51"/>
      <c r="Z607" s="49"/>
      <c r="AA607" s="49"/>
      <c r="AB607" s="49"/>
      <c r="AC607" s="51"/>
      <c r="AD607" s="49"/>
      <c r="AE607" s="49"/>
      <c r="AF607" s="51"/>
      <c r="AG607" s="51"/>
      <c r="AH607" s="49"/>
      <c r="AI607" s="49"/>
      <c r="AJ607" s="50"/>
      <c r="AK607" s="50"/>
      <c r="AL607" s="50"/>
      <c r="AM607" s="50"/>
      <c r="AN607" s="50"/>
      <c r="AO607" s="50"/>
      <c r="AP607" s="50"/>
      <c r="AQ607" s="49"/>
      <c r="AR607" s="27"/>
    </row>
    <row r="608" spans="3:44">
      <c r="C608" s="83">
        <f t="shared" si="10"/>
        <v>0</v>
      </c>
      <c r="D608" s="50"/>
      <c r="E608" s="50"/>
      <c r="F608" s="49"/>
      <c r="G608" s="49"/>
      <c r="H608" s="74"/>
      <c r="I608" s="75"/>
      <c r="J608" s="49"/>
      <c r="K608" s="51"/>
      <c r="L608" s="49"/>
      <c r="M608" s="49"/>
      <c r="N608" s="49"/>
      <c r="O608" s="50"/>
      <c r="P608" s="50"/>
      <c r="Q608" s="50"/>
      <c r="R608" s="50"/>
      <c r="S608" s="50"/>
      <c r="T608" s="49"/>
      <c r="U608" s="49"/>
      <c r="V608" s="51"/>
      <c r="W608" s="49"/>
      <c r="X608" s="49"/>
      <c r="Y608" s="51"/>
      <c r="Z608" s="49"/>
      <c r="AA608" s="49"/>
      <c r="AB608" s="49"/>
      <c r="AC608" s="51"/>
      <c r="AD608" s="49"/>
      <c r="AE608" s="49"/>
      <c r="AF608" s="51"/>
      <c r="AG608" s="51"/>
      <c r="AH608" s="49"/>
      <c r="AI608" s="49"/>
      <c r="AJ608" s="50"/>
      <c r="AK608" s="50"/>
      <c r="AL608" s="50"/>
      <c r="AM608" s="50"/>
      <c r="AN608" s="50"/>
      <c r="AO608" s="50"/>
      <c r="AP608" s="50"/>
      <c r="AQ608" s="49"/>
      <c r="AR608" s="27"/>
    </row>
    <row r="609" spans="3:44">
      <c r="C609" s="83">
        <f t="shared" si="10"/>
        <v>0</v>
      </c>
      <c r="D609" s="50"/>
      <c r="E609" s="50"/>
      <c r="F609" s="49"/>
      <c r="G609" s="49"/>
      <c r="H609" s="74"/>
      <c r="I609" s="75"/>
      <c r="J609" s="49"/>
      <c r="K609" s="51"/>
      <c r="L609" s="49"/>
      <c r="M609" s="49"/>
      <c r="N609" s="49"/>
      <c r="O609" s="50"/>
      <c r="P609" s="50"/>
      <c r="Q609" s="50"/>
      <c r="R609" s="50"/>
      <c r="S609" s="50"/>
      <c r="T609" s="49"/>
      <c r="U609" s="49"/>
      <c r="V609" s="51"/>
      <c r="W609" s="49"/>
      <c r="X609" s="49"/>
      <c r="Y609" s="51"/>
      <c r="Z609" s="49"/>
      <c r="AA609" s="49"/>
      <c r="AB609" s="49"/>
      <c r="AC609" s="51"/>
      <c r="AD609" s="49"/>
      <c r="AE609" s="49"/>
      <c r="AF609" s="51"/>
      <c r="AG609" s="51"/>
      <c r="AH609" s="49"/>
      <c r="AI609" s="49"/>
      <c r="AJ609" s="50"/>
      <c r="AK609" s="50"/>
      <c r="AL609" s="50"/>
      <c r="AM609" s="50"/>
      <c r="AN609" s="50"/>
      <c r="AO609" s="50"/>
      <c r="AP609" s="50"/>
      <c r="AQ609" s="49"/>
      <c r="AR609" s="27"/>
    </row>
    <row r="610" spans="3:44">
      <c r="C610" s="83">
        <f t="shared" si="10"/>
        <v>0</v>
      </c>
      <c r="D610" s="50"/>
      <c r="E610" s="50"/>
      <c r="F610" s="49"/>
      <c r="G610" s="49"/>
      <c r="H610" s="74"/>
      <c r="I610" s="75"/>
      <c r="J610" s="49"/>
      <c r="K610" s="51"/>
      <c r="L610" s="49"/>
      <c r="M610" s="49"/>
      <c r="N610" s="49"/>
      <c r="O610" s="50"/>
      <c r="P610" s="50"/>
      <c r="Q610" s="50"/>
      <c r="R610" s="50"/>
      <c r="S610" s="50"/>
      <c r="T610" s="49"/>
      <c r="U610" s="49"/>
      <c r="V610" s="51"/>
      <c r="W610" s="49"/>
      <c r="X610" s="49"/>
      <c r="Y610" s="51"/>
      <c r="Z610" s="49"/>
      <c r="AA610" s="49"/>
      <c r="AB610" s="49"/>
      <c r="AC610" s="51"/>
      <c r="AD610" s="49"/>
      <c r="AE610" s="49"/>
      <c r="AF610" s="51"/>
      <c r="AG610" s="51"/>
      <c r="AH610" s="49"/>
      <c r="AI610" s="49"/>
      <c r="AJ610" s="50"/>
      <c r="AK610" s="50"/>
      <c r="AL610" s="50"/>
      <c r="AM610" s="50"/>
      <c r="AN610" s="50"/>
      <c r="AO610" s="50"/>
      <c r="AP610" s="50"/>
      <c r="AQ610" s="49"/>
      <c r="AR610" s="27"/>
    </row>
    <row r="611" spans="3:44">
      <c r="C611" s="83">
        <f t="shared" si="10"/>
        <v>0</v>
      </c>
      <c r="D611" s="50"/>
      <c r="E611" s="50"/>
      <c r="F611" s="49"/>
      <c r="G611" s="49"/>
      <c r="H611" s="74"/>
      <c r="I611" s="75"/>
      <c r="J611" s="49"/>
      <c r="K611" s="51"/>
      <c r="L611" s="49"/>
      <c r="M611" s="49"/>
      <c r="N611" s="49"/>
      <c r="O611" s="50"/>
      <c r="P611" s="50"/>
      <c r="Q611" s="50"/>
      <c r="R611" s="50"/>
      <c r="S611" s="50"/>
      <c r="T611" s="49"/>
      <c r="U611" s="49"/>
      <c r="V611" s="51"/>
      <c r="W611" s="49"/>
      <c r="X611" s="49"/>
      <c r="Y611" s="51"/>
      <c r="Z611" s="49"/>
      <c r="AA611" s="49"/>
      <c r="AB611" s="49"/>
      <c r="AC611" s="51"/>
      <c r="AD611" s="49"/>
      <c r="AE611" s="49"/>
      <c r="AF611" s="51"/>
      <c r="AG611" s="51"/>
      <c r="AH611" s="49"/>
      <c r="AI611" s="49"/>
      <c r="AJ611" s="50"/>
      <c r="AK611" s="50"/>
      <c r="AL611" s="50"/>
      <c r="AM611" s="50"/>
      <c r="AN611" s="50"/>
      <c r="AO611" s="50"/>
      <c r="AP611" s="50"/>
      <c r="AQ611" s="49"/>
      <c r="AR611" s="27"/>
    </row>
    <row r="612" spans="3:44">
      <c r="C612" s="83">
        <f t="shared" si="10"/>
        <v>0</v>
      </c>
      <c r="D612" s="50"/>
      <c r="E612" s="50"/>
      <c r="F612" s="49"/>
      <c r="G612" s="49"/>
      <c r="H612" s="74"/>
      <c r="I612" s="75"/>
      <c r="J612" s="49"/>
      <c r="K612" s="51"/>
      <c r="L612" s="49"/>
      <c r="M612" s="49"/>
      <c r="N612" s="49"/>
      <c r="O612" s="50"/>
      <c r="P612" s="50"/>
      <c r="Q612" s="50"/>
      <c r="R612" s="50"/>
      <c r="S612" s="50"/>
      <c r="T612" s="49"/>
      <c r="U612" s="49"/>
      <c r="V612" s="51"/>
      <c r="W612" s="49"/>
      <c r="X612" s="49"/>
      <c r="Y612" s="51"/>
      <c r="Z612" s="49"/>
      <c r="AA612" s="49"/>
      <c r="AB612" s="49"/>
      <c r="AC612" s="51"/>
      <c r="AD612" s="49"/>
      <c r="AE612" s="49"/>
      <c r="AF612" s="51"/>
      <c r="AG612" s="51"/>
      <c r="AH612" s="49"/>
      <c r="AI612" s="49"/>
      <c r="AJ612" s="50"/>
      <c r="AK612" s="50"/>
      <c r="AL612" s="50"/>
      <c r="AM612" s="50"/>
      <c r="AN612" s="50"/>
      <c r="AO612" s="50"/>
      <c r="AP612" s="50"/>
      <c r="AQ612" s="49"/>
      <c r="AR612" s="27"/>
    </row>
    <row r="613" spans="3:44">
      <c r="C613" s="83">
        <f t="shared" si="10"/>
        <v>0</v>
      </c>
      <c r="D613" s="50"/>
      <c r="E613" s="50"/>
      <c r="F613" s="49"/>
      <c r="G613" s="49"/>
      <c r="H613" s="74"/>
      <c r="I613" s="75"/>
      <c r="J613" s="49"/>
      <c r="K613" s="51"/>
      <c r="L613" s="49"/>
      <c r="M613" s="49"/>
      <c r="N613" s="49"/>
      <c r="O613" s="50"/>
      <c r="P613" s="50"/>
      <c r="Q613" s="50"/>
      <c r="R613" s="50"/>
      <c r="S613" s="50"/>
      <c r="T613" s="49"/>
      <c r="U613" s="49"/>
      <c r="V613" s="51"/>
      <c r="W613" s="49"/>
      <c r="X613" s="49"/>
      <c r="Y613" s="51"/>
      <c r="Z613" s="49"/>
      <c r="AA613" s="49"/>
      <c r="AB613" s="49"/>
      <c r="AC613" s="51"/>
      <c r="AD613" s="49"/>
      <c r="AE613" s="49"/>
      <c r="AF613" s="51"/>
      <c r="AG613" s="51"/>
      <c r="AH613" s="49"/>
      <c r="AI613" s="49"/>
      <c r="AJ613" s="50"/>
      <c r="AK613" s="50"/>
      <c r="AL613" s="50"/>
      <c r="AM613" s="50"/>
      <c r="AN613" s="50"/>
      <c r="AO613" s="50"/>
      <c r="AP613" s="50"/>
      <c r="AQ613" s="49"/>
      <c r="AR613" s="27"/>
    </row>
    <row r="614" spans="3:44">
      <c r="C614" s="83">
        <f t="shared" si="10"/>
        <v>0</v>
      </c>
      <c r="D614" s="50"/>
      <c r="E614" s="50"/>
      <c r="F614" s="49"/>
      <c r="G614" s="49"/>
      <c r="H614" s="74"/>
      <c r="I614" s="75"/>
      <c r="J614" s="49"/>
      <c r="K614" s="51"/>
      <c r="L614" s="49"/>
      <c r="M614" s="49"/>
      <c r="N614" s="49"/>
      <c r="O614" s="50"/>
      <c r="P614" s="50"/>
      <c r="Q614" s="50"/>
      <c r="R614" s="50"/>
      <c r="S614" s="50"/>
      <c r="T614" s="49"/>
      <c r="U614" s="49"/>
      <c r="V614" s="51"/>
      <c r="W614" s="49"/>
      <c r="X614" s="49"/>
      <c r="Y614" s="51"/>
      <c r="Z614" s="49"/>
      <c r="AA614" s="49"/>
      <c r="AB614" s="49"/>
      <c r="AC614" s="51"/>
      <c r="AD614" s="49"/>
      <c r="AE614" s="49"/>
      <c r="AF614" s="51"/>
      <c r="AG614" s="51"/>
      <c r="AH614" s="49"/>
      <c r="AI614" s="49"/>
      <c r="AJ614" s="50"/>
      <c r="AK614" s="50"/>
      <c r="AL614" s="50"/>
      <c r="AM614" s="50"/>
      <c r="AN614" s="50"/>
      <c r="AO614" s="50"/>
      <c r="AP614" s="50"/>
      <c r="AQ614" s="49"/>
      <c r="AR614" s="27"/>
    </row>
    <row r="615" spans="3:44">
      <c r="C615" s="83">
        <f t="shared" si="10"/>
        <v>0</v>
      </c>
      <c r="D615" s="50"/>
      <c r="E615" s="50"/>
      <c r="F615" s="49"/>
      <c r="G615" s="49"/>
      <c r="H615" s="74"/>
      <c r="I615" s="75"/>
      <c r="J615" s="49"/>
      <c r="K615" s="51"/>
      <c r="L615" s="49"/>
      <c r="M615" s="49"/>
      <c r="N615" s="49"/>
      <c r="O615" s="50"/>
      <c r="P615" s="50"/>
      <c r="Q615" s="50"/>
      <c r="R615" s="50"/>
      <c r="S615" s="50"/>
      <c r="T615" s="49"/>
      <c r="U615" s="49"/>
      <c r="V615" s="51"/>
      <c r="W615" s="49"/>
      <c r="X615" s="49"/>
      <c r="Y615" s="51"/>
      <c r="Z615" s="49"/>
      <c r="AA615" s="49"/>
      <c r="AB615" s="49"/>
      <c r="AC615" s="51"/>
      <c r="AD615" s="49"/>
      <c r="AE615" s="49"/>
      <c r="AF615" s="51"/>
      <c r="AG615" s="51"/>
      <c r="AH615" s="49"/>
      <c r="AI615" s="49"/>
      <c r="AJ615" s="50"/>
      <c r="AK615" s="50"/>
      <c r="AL615" s="50"/>
      <c r="AM615" s="50"/>
      <c r="AN615" s="50"/>
      <c r="AO615" s="50"/>
      <c r="AP615" s="50"/>
      <c r="AQ615" s="49"/>
      <c r="AR615" s="27"/>
    </row>
    <row r="616" spans="3:44">
      <c r="C616" s="83">
        <f t="shared" si="10"/>
        <v>0</v>
      </c>
      <c r="D616" s="50"/>
      <c r="E616" s="50"/>
      <c r="F616" s="49"/>
      <c r="G616" s="49"/>
      <c r="H616" s="74"/>
      <c r="I616" s="75"/>
      <c r="J616" s="49"/>
      <c r="K616" s="51"/>
      <c r="L616" s="49"/>
      <c r="M616" s="49"/>
      <c r="N616" s="49"/>
      <c r="O616" s="50"/>
      <c r="P616" s="50"/>
      <c r="Q616" s="50"/>
      <c r="R616" s="50"/>
      <c r="S616" s="50"/>
      <c r="T616" s="49"/>
      <c r="U616" s="49"/>
      <c r="V616" s="51"/>
      <c r="W616" s="49"/>
      <c r="X616" s="49"/>
      <c r="Y616" s="51"/>
      <c r="Z616" s="49"/>
      <c r="AA616" s="49"/>
      <c r="AB616" s="49"/>
      <c r="AC616" s="51"/>
      <c r="AD616" s="49"/>
      <c r="AE616" s="49"/>
      <c r="AF616" s="51"/>
      <c r="AG616" s="51"/>
      <c r="AH616" s="49"/>
      <c r="AI616" s="49"/>
      <c r="AJ616" s="50"/>
      <c r="AK616" s="50"/>
      <c r="AL616" s="50"/>
      <c r="AM616" s="50"/>
      <c r="AN616" s="50"/>
      <c r="AO616" s="50"/>
      <c r="AP616" s="50"/>
      <c r="AQ616" s="49"/>
      <c r="AR616" s="27"/>
    </row>
    <row r="617" spans="3:44">
      <c r="C617" s="83">
        <f t="shared" si="10"/>
        <v>0</v>
      </c>
      <c r="D617" s="50"/>
      <c r="E617" s="50"/>
      <c r="F617" s="49"/>
      <c r="G617" s="49"/>
      <c r="H617" s="74"/>
      <c r="I617" s="75"/>
      <c r="J617" s="49"/>
      <c r="K617" s="51"/>
      <c r="L617" s="49"/>
      <c r="M617" s="49"/>
      <c r="N617" s="49"/>
      <c r="O617" s="50"/>
      <c r="P617" s="50"/>
      <c r="Q617" s="50"/>
      <c r="R617" s="50"/>
      <c r="S617" s="50"/>
      <c r="T617" s="49"/>
      <c r="U617" s="49"/>
      <c r="V617" s="51"/>
      <c r="W617" s="49"/>
      <c r="X617" s="49"/>
      <c r="Y617" s="51"/>
      <c r="Z617" s="49"/>
      <c r="AA617" s="49"/>
      <c r="AB617" s="49"/>
      <c r="AC617" s="51"/>
      <c r="AD617" s="49"/>
      <c r="AE617" s="49"/>
      <c r="AF617" s="51"/>
      <c r="AG617" s="51"/>
      <c r="AH617" s="49"/>
      <c r="AI617" s="49"/>
      <c r="AJ617" s="50"/>
      <c r="AK617" s="50"/>
      <c r="AL617" s="50"/>
      <c r="AM617" s="50"/>
      <c r="AN617" s="50"/>
      <c r="AO617" s="50"/>
      <c r="AP617" s="50"/>
      <c r="AQ617" s="49"/>
      <c r="AR617" s="27"/>
    </row>
    <row r="618" spans="3:44">
      <c r="C618" s="83">
        <f t="shared" si="10"/>
        <v>0</v>
      </c>
      <c r="D618" s="50"/>
      <c r="E618" s="50"/>
      <c r="F618" s="49"/>
      <c r="G618" s="49"/>
      <c r="H618" s="74"/>
      <c r="I618" s="75"/>
      <c r="J618" s="49"/>
      <c r="K618" s="51"/>
      <c r="L618" s="49"/>
      <c r="M618" s="49"/>
      <c r="N618" s="49"/>
      <c r="O618" s="50"/>
      <c r="P618" s="50"/>
      <c r="Q618" s="50"/>
      <c r="R618" s="50"/>
      <c r="S618" s="50"/>
      <c r="T618" s="49"/>
      <c r="U618" s="49"/>
      <c r="V618" s="51"/>
      <c r="W618" s="49"/>
      <c r="X618" s="49"/>
      <c r="Y618" s="51"/>
      <c r="Z618" s="49"/>
      <c r="AA618" s="49"/>
      <c r="AB618" s="49"/>
      <c r="AC618" s="51"/>
      <c r="AD618" s="49"/>
      <c r="AE618" s="49"/>
      <c r="AF618" s="51"/>
      <c r="AG618" s="51"/>
      <c r="AH618" s="49"/>
      <c r="AI618" s="49"/>
      <c r="AJ618" s="50"/>
      <c r="AK618" s="50"/>
      <c r="AL618" s="50"/>
      <c r="AM618" s="50"/>
      <c r="AN618" s="50"/>
      <c r="AO618" s="50"/>
      <c r="AP618" s="50"/>
      <c r="AQ618" s="49"/>
      <c r="AR618" s="27"/>
    </row>
    <row r="619" spans="3:44">
      <c r="C619" s="83">
        <f t="shared" si="10"/>
        <v>0</v>
      </c>
      <c r="D619" s="50"/>
      <c r="E619" s="50"/>
      <c r="F619" s="49"/>
      <c r="G619" s="49"/>
      <c r="H619" s="74"/>
      <c r="I619" s="75"/>
      <c r="J619" s="49"/>
      <c r="K619" s="51"/>
      <c r="L619" s="49"/>
      <c r="M619" s="49"/>
      <c r="N619" s="49"/>
      <c r="O619" s="50"/>
      <c r="P619" s="50"/>
      <c r="Q619" s="50"/>
      <c r="R619" s="50"/>
      <c r="S619" s="50"/>
      <c r="T619" s="49"/>
      <c r="U619" s="49"/>
      <c r="V619" s="51"/>
      <c r="W619" s="49"/>
      <c r="X619" s="49"/>
      <c r="Y619" s="51"/>
      <c r="Z619" s="49"/>
      <c r="AA619" s="49"/>
      <c r="AB619" s="49"/>
      <c r="AC619" s="51"/>
      <c r="AD619" s="49"/>
      <c r="AE619" s="49"/>
      <c r="AF619" s="51"/>
      <c r="AG619" s="51"/>
      <c r="AH619" s="49"/>
      <c r="AI619" s="49"/>
      <c r="AJ619" s="50"/>
      <c r="AK619" s="50"/>
      <c r="AL619" s="50"/>
      <c r="AM619" s="50"/>
      <c r="AN619" s="50"/>
      <c r="AO619" s="50"/>
      <c r="AP619" s="50"/>
      <c r="AQ619" s="49"/>
      <c r="AR619" s="27"/>
    </row>
    <row r="620" spans="3:44">
      <c r="C620" s="83">
        <f t="shared" si="10"/>
        <v>0</v>
      </c>
      <c r="D620" s="50"/>
      <c r="E620" s="50"/>
      <c r="F620" s="49"/>
      <c r="G620" s="49"/>
      <c r="H620" s="74"/>
      <c r="I620" s="75"/>
      <c r="J620" s="49"/>
      <c r="K620" s="51"/>
      <c r="L620" s="49"/>
      <c r="M620" s="49"/>
      <c r="N620" s="49"/>
      <c r="O620" s="50"/>
      <c r="P620" s="50"/>
      <c r="Q620" s="50"/>
      <c r="R620" s="50"/>
      <c r="S620" s="50"/>
      <c r="T620" s="49"/>
      <c r="U620" s="49"/>
      <c r="V620" s="51"/>
      <c r="W620" s="49"/>
      <c r="X620" s="49"/>
      <c r="Y620" s="51"/>
      <c r="Z620" s="49"/>
      <c r="AA620" s="49"/>
      <c r="AB620" s="49"/>
      <c r="AC620" s="51"/>
      <c r="AD620" s="49"/>
      <c r="AE620" s="49"/>
      <c r="AF620" s="51"/>
      <c r="AG620" s="51"/>
      <c r="AH620" s="49"/>
      <c r="AI620" s="49"/>
      <c r="AJ620" s="50"/>
      <c r="AK620" s="50"/>
      <c r="AL620" s="50"/>
      <c r="AM620" s="50"/>
      <c r="AN620" s="50"/>
      <c r="AO620" s="50"/>
      <c r="AP620" s="50"/>
      <c r="AQ620" s="49"/>
      <c r="AR620" s="27"/>
    </row>
    <row r="621" spans="3:44">
      <c r="C621" s="83">
        <f t="shared" si="10"/>
        <v>0</v>
      </c>
      <c r="D621" s="50"/>
      <c r="E621" s="50"/>
      <c r="F621" s="49"/>
      <c r="G621" s="49"/>
      <c r="H621" s="74"/>
      <c r="I621" s="75"/>
      <c r="J621" s="49"/>
      <c r="K621" s="51"/>
      <c r="L621" s="49"/>
      <c r="M621" s="49"/>
      <c r="N621" s="49"/>
      <c r="O621" s="50"/>
      <c r="P621" s="50"/>
      <c r="Q621" s="50"/>
      <c r="R621" s="50"/>
      <c r="S621" s="50"/>
      <c r="T621" s="49"/>
      <c r="U621" s="49"/>
      <c r="V621" s="51"/>
      <c r="W621" s="49"/>
      <c r="X621" s="49"/>
      <c r="Y621" s="51"/>
      <c r="Z621" s="49"/>
      <c r="AA621" s="49"/>
      <c r="AB621" s="49"/>
      <c r="AC621" s="51"/>
      <c r="AD621" s="49"/>
      <c r="AE621" s="49"/>
      <c r="AF621" s="51"/>
      <c r="AG621" s="51"/>
      <c r="AH621" s="49"/>
      <c r="AI621" s="49"/>
      <c r="AJ621" s="50"/>
      <c r="AK621" s="50"/>
      <c r="AL621" s="50"/>
      <c r="AM621" s="50"/>
      <c r="AN621" s="50"/>
      <c r="AO621" s="50"/>
      <c r="AP621" s="50"/>
      <c r="AQ621" s="49"/>
      <c r="AR621" s="27"/>
    </row>
    <row r="622" spans="3:44">
      <c r="C622" s="83">
        <f t="shared" si="10"/>
        <v>0</v>
      </c>
      <c r="D622" s="50"/>
      <c r="E622" s="50"/>
      <c r="F622" s="49"/>
      <c r="G622" s="49"/>
      <c r="H622" s="74"/>
      <c r="I622" s="75"/>
      <c r="J622" s="49"/>
      <c r="K622" s="51"/>
      <c r="L622" s="49"/>
      <c r="M622" s="49"/>
      <c r="N622" s="49"/>
      <c r="O622" s="50"/>
      <c r="P622" s="50"/>
      <c r="Q622" s="50"/>
      <c r="R622" s="50"/>
      <c r="S622" s="50"/>
      <c r="T622" s="49"/>
      <c r="U622" s="49"/>
      <c r="V622" s="51"/>
      <c r="W622" s="49"/>
      <c r="X622" s="49"/>
      <c r="Y622" s="51"/>
      <c r="Z622" s="49"/>
      <c r="AA622" s="49"/>
      <c r="AB622" s="49"/>
      <c r="AC622" s="51"/>
      <c r="AD622" s="49"/>
      <c r="AE622" s="49"/>
      <c r="AF622" s="51"/>
      <c r="AG622" s="51"/>
      <c r="AH622" s="49"/>
      <c r="AI622" s="49"/>
      <c r="AJ622" s="50"/>
      <c r="AK622" s="50"/>
      <c r="AL622" s="50"/>
      <c r="AM622" s="50"/>
      <c r="AN622" s="50"/>
      <c r="AO622" s="50"/>
      <c r="AP622" s="50"/>
      <c r="AQ622" s="49"/>
      <c r="AR622" s="27"/>
    </row>
    <row r="623" spans="3:44">
      <c r="C623" s="83">
        <f t="shared" si="10"/>
        <v>0</v>
      </c>
      <c r="D623" s="50"/>
      <c r="E623" s="50"/>
      <c r="F623" s="49"/>
      <c r="G623" s="49"/>
      <c r="H623" s="74"/>
      <c r="I623" s="75"/>
      <c r="J623" s="49"/>
      <c r="K623" s="51"/>
      <c r="L623" s="49"/>
      <c r="M623" s="49"/>
      <c r="N623" s="49"/>
      <c r="O623" s="50"/>
      <c r="P623" s="50"/>
      <c r="Q623" s="50"/>
      <c r="R623" s="50"/>
      <c r="S623" s="50"/>
      <c r="T623" s="49"/>
      <c r="U623" s="49"/>
      <c r="V623" s="51"/>
      <c r="W623" s="49"/>
      <c r="X623" s="49"/>
      <c r="Y623" s="51"/>
      <c r="Z623" s="49"/>
      <c r="AA623" s="49"/>
      <c r="AB623" s="49"/>
      <c r="AC623" s="51"/>
      <c r="AD623" s="49"/>
      <c r="AE623" s="49"/>
      <c r="AF623" s="51"/>
      <c r="AG623" s="51"/>
      <c r="AH623" s="49"/>
      <c r="AI623" s="49"/>
      <c r="AJ623" s="50"/>
      <c r="AK623" s="50"/>
      <c r="AL623" s="50"/>
      <c r="AM623" s="50"/>
      <c r="AN623" s="50"/>
      <c r="AO623" s="50"/>
      <c r="AP623" s="50"/>
      <c r="AQ623" s="49"/>
      <c r="AR623" s="27"/>
    </row>
    <row r="624" spans="3:44">
      <c r="C624" s="83">
        <f t="shared" si="10"/>
        <v>0</v>
      </c>
      <c r="D624" s="50"/>
      <c r="E624" s="50"/>
      <c r="F624" s="49"/>
      <c r="G624" s="49"/>
      <c r="H624" s="74"/>
      <c r="I624" s="75"/>
      <c r="J624" s="49"/>
      <c r="K624" s="51"/>
      <c r="L624" s="49"/>
      <c r="M624" s="49"/>
      <c r="N624" s="49"/>
      <c r="O624" s="50"/>
      <c r="P624" s="50"/>
      <c r="Q624" s="50"/>
      <c r="R624" s="50"/>
      <c r="S624" s="50"/>
      <c r="T624" s="49"/>
      <c r="U624" s="49"/>
      <c r="V624" s="51"/>
      <c r="W624" s="49"/>
      <c r="X624" s="49"/>
      <c r="Y624" s="51"/>
      <c r="Z624" s="49"/>
      <c r="AA624" s="49"/>
      <c r="AB624" s="49"/>
      <c r="AC624" s="51"/>
      <c r="AD624" s="49"/>
      <c r="AE624" s="49"/>
      <c r="AF624" s="51"/>
      <c r="AG624" s="51"/>
      <c r="AH624" s="49"/>
      <c r="AI624" s="49"/>
      <c r="AJ624" s="50"/>
      <c r="AK624" s="50"/>
      <c r="AL624" s="50"/>
      <c r="AM624" s="50"/>
      <c r="AN624" s="50"/>
      <c r="AO624" s="50"/>
      <c r="AP624" s="50"/>
      <c r="AQ624" s="49"/>
      <c r="AR624" s="27"/>
    </row>
    <row r="625" spans="3:44">
      <c r="C625" s="83">
        <f t="shared" si="10"/>
        <v>0</v>
      </c>
      <c r="D625" s="50"/>
      <c r="E625" s="50"/>
      <c r="F625" s="49"/>
      <c r="G625" s="49"/>
      <c r="H625" s="74"/>
      <c r="I625" s="75"/>
      <c r="J625" s="49"/>
      <c r="K625" s="51"/>
      <c r="L625" s="49"/>
      <c r="M625" s="49"/>
      <c r="N625" s="49"/>
      <c r="O625" s="50"/>
      <c r="P625" s="50"/>
      <c r="Q625" s="50"/>
      <c r="R625" s="50"/>
      <c r="S625" s="50"/>
      <c r="T625" s="49"/>
      <c r="U625" s="49"/>
      <c r="V625" s="51"/>
      <c r="W625" s="49"/>
      <c r="X625" s="49"/>
      <c r="Y625" s="51"/>
      <c r="Z625" s="49"/>
      <c r="AA625" s="49"/>
      <c r="AB625" s="49"/>
      <c r="AC625" s="51"/>
      <c r="AD625" s="49"/>
      <c r="AE625" s="49"/>
      <c r="AF625" s="51"/>
      <c r="AG625" s="51"/>
      <c r="AH625" s="49"/>
      <c r="AI625" s="49"/>
      <c r="AJ625" s="50"/>
      <c r="AK625" s="50"/>
      <c r="AL625" s="50"/>
      <c r="AM625" s="50"/>
      <c r="AN625" s="50"/>
      <c r="AO625" s="50"/>
      <c r="AP625" s="50"/>
      <c r="AQ625" s="49"/>
      <c r="AR625" s="27"/>
    </row>
    <row r="626" spans="3:44">
      <c r="C626" s="83">
        <f t="shared" si="10"/>
        <v>0</v>
      </c>
      <c r="D626" s="50"/>
      <c r="E626" s="50"/>
      <c r="F626" s="49"/>
      <c r="G626" s="49"/>
      <c r="H626" s="74"/>
      <c r="I626" s="75"/>
      <c r="J626" s="49"/>
      <c r="K626" s="51"/>
      <c r="L626" s="49"/>
      <c r="M626" s="49"/>
      <c r="N626" s="49"/>
      <c r="O626" s="50"/>
      <c r="P626" s="50"/>
      <c r="Q626" s="50"/>
      <c r="R626" s="50"/>
      <c r="S626" s="50"/>
      <c r="T626" s="49"/>
      <c r="U626" s="49"/>
      <c r="V626" s="51"/>
      <c r="W626" s="49"/>
      <c r="X626" s="49"/>
      <c r="Y626" s="51"/>
      <c r="Z626" s="49"/>
      <c r="AA626" s="49"/>
      <c r="AB626" s="49"/>
      <c r="AC626" s="51"/>
      <c r="AD626" s="49"/>
      <c r="AE626" s="49"/>
      <c r="AF626" s="51"/>
      <c r="AG626" s="51"/>
      <c r="AH626" s="49"/>
      <c r="AI626" s="49"/>
      <c r="AJ626" s="50"/>
      <c r="AK626" s="50"/>
      <c r="AL626" s="50"/>
      <c r="AM626" s="50"/>
      <c r="AN626" s="50"/>
      <c r="AO626" s="50"/>
      <c r="AP626" s="50"/>
      <c r="AQ626" s="49"/>
      <c r="AR626" s="27"/>
    </row>
    <row r="627" spans="3:44">
      <c r="C627" s="83">
        <f t="shared" si="10"/>
        <v>0</v>
      </c>
      <c r="D627" s="50"/>
      <c r="E627" s="50"/>
      <c r="F627" s="49"/>
      <c r="G627" s="49"/>
      <c r="H627" s="74"/>
      <c r="I627" s="75"/>
      <c r="J627" s="49"/>
      <c r="K627" s="51"/>
      <c r="L627" s="49"/>
      <c r="M627" s="49"/>
      <c r="N627" s="49"/>
      <c r="O627" s="50"/>
      <c r="P627" s="50"/>
      <c r="Q627" s="50"/>
      <c r="R627" s="50"/>
      <c r="S627" s="50"/>
      <c r="T627" s="49"/>
      <c r="U627" s="49"/>
      <c r="V627" s="51"/>
      <c r="W627" s="49"/>
      <c r="X627" s="49"/>
      <c r="Y627" s="51"/>
      <c r="Z627" s="49"/>
      <c r="AA627" s="49"/>
      <c r="AB627" s="49"/>
      <c r="AC627" s="51"/>
      <c r="AD627" s="49"/>
      <c r="AE627" s="49"/>
      <c r="AF627" s="51"/>
      <c r="AG627" s="51"/>
      <c r="AH627" s="49"/>
      <c r="AI627" s="49"/>
      <c r="AJ627" s="50"/>
      <c r="AK627" s="50"/>
      <c r="AL627" s="50"/>
      <c r="AM627" s="50"/>
      <c r="AN627" s="50"/>
      <c r="AO627" s="50"/>
      <c r="AP627" s="50"/>
      <c r="AQ627" s="49"/>
      <c r="AR627" s="27"/>
    </row>
    <row r="628" spans="3:44">
      <c r="C628" s="83">
        <f t="shared" si="10"/>
        <v>0</v>
      </c>
      <c r="D628" s="50"/>
      <c r="E628" s="50"/>
      <c r="F628" s="49"/>
      <c r="G628" s="49"/>
      <c r="H628" s="74"/>
      <c r="I628" s="75"/>
      <c r="J628" s="49"/>
      <c r="K628" s="51"/>
      <c r="L628" s="49"/>
      <c r="M628" s="49"/>
      <c r="N628" s="49"/>
      <c r="O628" s="50"/>
      <c r="P628" s="50"/>
      <c r="Q628" s="50"/>
      <c r="R628" s="50"/>
      <c r="S628" s="50"/>
      <c r="T628" s="49"/>
      <c r="U628" s="49"/>
      <c r="V628" s="51"/>
      <c r="W628" s="49"/>
      <c r="X628" s="49"/>
      <c r="Y628" s="51"/>
      <c r="Z628" s="49"/>
      <c r="AA628" s="49"/>
      <c r="AB628" s="49"/>
      <c r="AC628" s="51"/>
      <c r="AD628" s="49"/>
      <c r="AE628" s="49"/>
      <c r="AF628" s="51"/>
      <c r="AG628" s="51"/>
      <c r="AH628" s="49"/>
      <c r="AI628" s="49"/>
      <c r="AJ628" s="50"/>
      <c r="AK628" s="50"/>
      <c r="AL628" s="50"/>
      <c r="AM628" s="50"/>
      <c r="AN628" s="50"/>
      <c r="AO628" s="50"/>
      <c r="AP628" s="50"/>
      <c r="AQ628" s="49"/>
      <c r="AR628" s="27"/>
    </row>
    <row r="629" spans="3:44">
      <c r="C629" s="83">
        <f t="shared" si="10"/>
        <v>0</v>
      </c>
      <c r="D629" s="50"/>
      <c r="E629" s="50"/>
      <c r="F629" s="49"/>
      <c r="G629" s="49"/>
      <c r="H629" s="74"/>
      <c r="I629" s="75"/>
      <c r="J629" s="49"/>
      <c r="K629" s="51"/>
      <c r="L629" s="49"/>
      <c r="M629" s="49"/>
      <c r="N629" s="49"/>
      <c r="O629" s="50"/>
      <c r="P629" s="50"/>
      <c r="Q629" s="50"/>
      <c r="R629" s="50"/>
      <c r="S629" s="50"/>
      <c r="T629" s="49"/>
      <c r="U629" s="49"/>
      <c r="V629" s="51"/>
      <c r="W629" s="49"/>
      <c r="X629" s="49"/>
      <c r="Y629" s="51"/>
      <c r="Z629" s="49"/>
      <c r="AA629" s="49"/>
      <c r="AB629" s="49"/>
      <c r="AC629" s="51"/>
      <c r="AD629" s="49"/>
      <c r="AE629" s="49"/>
      <c r="AF629" s="51"/>
      <c r="AG629" s="51"/>
      <c r="AH629" s="49"/>
      <c r="AI629" s="49"/>
      <c r="AJ629" s="50"/>
      <c r="AK629" s="50"/>
      <c r="AL629" s="50"/>
      <c r="AM629" s="50"/>
      <c r="AN629" s="50"/>
      <c r="AO629" s="50"/>
      <c r="AP629" s="50"/>
      <c r="AQ629" s="49"/>
      <c r="AR629" s="27"/>
    </row>
    <row r="630" spans="3:44">
      <c r="C630" s="83">
        <f t="shared" si="10"/>
        <v>0</v>
      </c>
      <c r="D630" s="50"/>
      <c r="E630" s="50"/>
      <c r="F630" s="49"/>
      <c r="G630" s="49"/>
      <c r="H630" s="74"/>
      <c r="I630" s="75"/>
      <c r="J630" s="49"/>
      <c r="K630" s="51"/>
      <c r="L630" s="49"/>
      <c r="M630" s="49"/>
      <c r="N630" s="49"/>
      <c r="O630" s="50"/>
      <c r="P630" s="50"/>
      <c r="Q630" s="50"/>
      <c r="R630" s="50"/>
      <c r="S630" s="50"/>
      <c r="T630" s="49"/>
      <c r="U630" s="49"/>
      <c r="V630" s="51"/>
      <c r="W630" s="49"/>
      <c r="X630" s="49"/>
      <c r="Y630" s="51"/>
      <c r="Z630" s="49"/>
      <c r="AA630" s="49"/>
      <c r="AB630" s="49"/>
      <c r="AC630" s="51"/>
      <c r="AD630" s="49"/>
      <c r="AE630" s="49"/>
      <c r="AF630" s="51"/>
      <c r="AG630" s="51"/>
      <c r="AH630" s="49"/>
      <c r="AI630" s="49"/>
      <c r="AJ630" s="50"/>
      <c r="AK630" s="50"/>
      <c r="AL630" s="50"/>
      <c r="AM630" s="50"/>
      <c r="AN630" s="50"/>
      <c r="AO630" s="50"/>
      <c r="AP630" s="50"/>
      <c r="AQ630" s="49"/>
      <c r="AR630" s="27"/>
    </row>
    <row r="631" spans="3:44">
      <c r="C631" s="83">
        <f t="shared" si="10"/>
        <v>0</v>
      </c>
      <c r="D631" s="50"/>
      <c r="E631" s="50"/>
      <c r="F631" s="49"/>
      <c r="G631" s="49"/>
      <c r="H631" s="74"/>
      <c r="I631" s="75"/>
      <c r="J631" s="49"/>
      <c r="K631" s="51"/>
      <c r="L631" s="49"/>
      <c r="M631" s="49"/>
      <c r="N631" s="49"/>
      <c r="O631" s="50"/>
      <c r="P631" s="50"/>
      <c r="Q631" s="50"/>
      <c r="R631" s="50"/>
      <c r="S631" s="50"/>
      <c r="T631" s="49"/>
      <c r="U631" s="49"/>
      <c r="V631" s="51"/>
      <c r="W631" s="49"/>
      <c r="X631" s="49"/>
      <c r="Y631" s="51"/>
      <c r="Z631" s="49"/>
      <c r="AA631" s="49"/>
      <c r="AB631" s="49"/>
      <c r="AC631" s="51"/>
      <c r="AD631" s="49"/>
      <c r="AE631" s="49"/>
      <c r="AF631" s="51"/>
      <c r="AG631" s="51"/>
      <c r="AH631" s="49"/>
      <c r="AI631" s="49"/>
      <c r="AJ631" s="50"/>
      <c r="AK631" s="50"/>
      <c r="AL631" s="50"/>
      <c r="AM631" s="50"/>
      <c r="AN631" s="50"/>
      <c r="AO631" s="50"/>
      <c r="AP631" s="50"/>
      <c r="AQ631" s="49"/>
      <c r="AR631" s="27"/>
    </row>
    <row r="632" spans="3:44">
      <c r="C632" s="83">
        <f t="shared" si="10"/>
        <v>0</v>
      </c>
      <c r="D632" s="50"/>
      <c r="E632" s="50"/>
      <c r="F632" s="49"/>
      <c r="G632" s="49"/>
      <c r="H632" s="74"/>
      <c r="I632" s="75"/>
      <c r="J632" s="49"/>
      <c r="K632" s="51"/>
      <c r="L632" s="49"/>
      <c r="M632" s="49"/>
      <c r="N632" s="49"/>
      <c r="O632" s="50"/>
      <c r="P632" s="50"/>
      <c r="Q632" s="50"/>
      <c r="R632" s="50"/>
      <c r="S632" s="50"/>
      <c r="T632" s="49"/>
      <c r="U632" s="49"/>
      <c r="V632" s="51"/>
      <c r="W632" s="49"/>
      <c r="X632" s="49"/>
      <c r="Y632" s="51"/>
      <c r="Z632" s="49"/>
      <c r="AA632" s="49"/>
      <c r="AB632" s="49"/>
      <c r="AC632" s="51"/>
      <c r="AD632" s="49"/>
      <c r="AE632" s="49"/>
      <c r="AF632" s="51"/>
      <c r="AG632" s="51"/>
      <c r="AH632" s="49"/>
      <c r="AI632" s="49"/>
      <c r="AJ632" s="50"/>
      <c r="AK632" s="50"/>
      <c r="AL632" s="50"/>
      <c r="AM632" s="50"/>
      <c r="AN632" s="50"/>
      <c r="AO632" s="50"/>
      <c r="AP632" s="50"/>
      <c r="AQ632" s="49"/>
      <c r="AR632" s="27"/>
    </row>
    <row r="633" spans="3:44">
      <c r="C633" s="83">
        <f t="shared" si="10"/>
        <v>0</v>
      </c>
      <c r="D633" s="50"/>
      <c r="E633" s="50"/>
      <c r="F633" s="49"/>
      <c r="G633" s="49"/>
      <c r="H633" s="74"/>
      <c r="I633" s="75"/>
      <c r="J633" s="49"/>
      <c r="K633" s="51"/>
      <c r="L633" s="49"/>
      <c r="M633" s="49"/>
      <c r="N633" s="49"/>
      <c r="O633" s="50"/>
      <c r="P633" s="50"/>
      <c r="Q633" s="50"/>
      <c r="R633" s="50"/>
      <c r="S633" s="50"/>
      <c r="T633" s="49"/>
      <c r="U633" s="49"/>
      <c r="V633" s="51"/>
      <c r="W633" s="49"/>
      <c r="X633" s="49"/>
      <c r="Y633" s="51"/>
      <c r="Z633" s="49"/>
      <c r="AA633" s="49"/>
      <c r="AB633" s="49"/>
      <c r="AC633" s="51"/>
      <c r="AD633" s="49"/>
      <c r="AE633" s="49"/>
      <c r="AF633" s="51"/>
      <c r="AG633" s="51"/>
      <c r="AH633" s="49"/>
      <c r="AI633" s="49"/>
      <c r="AJ633" s="50"/>
      <c r="AK633" s="50"/>
      <c r="AL633" s="50"/>
      <c r="AM633" s="50"/>
      <c r="AN633" s="50"/>
      <c r="AO633" s="50"/>
      <c r="AP633" s="50"/>
      <c r="AQ633" s="49"/>
      <c r="AR633" s="27"/>
    </row>
    <row r="634" spans="3:44">
      <c r="C634" s="83">
        <f t="shared" si="10"/>
        <v>0</v>
      </c>
      <c r="D634" s="50"/>
      <c r="E634" s="50"/>
      <c r="F634" s="49"/>
      <c r="G634" s="49"/>
      <c r="H634" s="74"/>
      <c r="I634" s="75"/>
      <c r="J634" s="49"/>
      <c r="K634" s="51"/>
      <c r="L634" s="49"/>
      <c r="M634" s="49"/>
      <c r="N634" s="49"/>
      <c r="O634" s="50"/>
      <c r="P634" s="50"/>
      <c r="Q634" s="50"/>
      <c r="R634" s="50"/>
      <c r="S634" s="50"/>
      <c r="T634" s="49"/>
      <c r="U634" s="49"/>
      <c r="V634" s="51"/>
      <c r="W634" s="49"/>
      <c r="X634" s="49"/>
      <c r="Y634" s="51"/>
      <c r="Z634" s="49"/>
      <c r="AA634" s="49"/>
      <c r="AB634" s="49"/>
      <c r="AC634" s="51"/>
      <c r="AD634" s="49"/>
      <c r="AE634" s="49"/>
      <c r="AF634" s="51"/>
      <c r="AG634" s="51"/>
      <c r="AH634" s="49"/>
      <c r="AI634" s="49"/>
      <c r="AJ634" s="50"/>
      <c r="AK634" s="50"/>
      <c r="AL634" s="50"/>
      <c r="AM634" s="50"/>
      <c r="AN634" s="50"/>
      <c r="AO634" s="50"/>
      <c r="AP634" s="50"/>
      <c r="AQ634" s="49"/>
      <c r="AR634" s="27"/>
    </row>
    <row r="635" spans="3:44">
      <c r="C635" s="83">
        <f t="shared" si="10"/>
        <v>0</v>
      </c>
      <c r="D635" s="50"/>
      <c r="E635" s="50"/>
      <c r="F635" s="49"/>
      <c r="G635" s="49"/>
      <c r="H635" s="74"/>
      <c r="I635" s="75"/>
      <c r="J635" s="49"/>
      <c r="K635" s="51"/>
      <c r="L635" s="49"/>
      <c r="M635" s="49"/>
      <c r="N635" s="49"/>
      <c r="O635" s="50"/>
      <c r="P635" s="50"/>
      <c r="Q635" s="50"/>
      <c r="R635" s="50"/>
      <c r="S635" s="50"/>
      <c r="T635" s="49"/>
      <c r="U635" s="49"/>
      <c r="V635" s="51"/>
      <c r="W635" s="49"/>
      <c r="X635" s="49"/>
      <c r="Y635" s="51"/>
      <c r="Z635" s="49"/>
      <c r="AA635" s="49"/>
      <c r="AB635" s="49"/>
      <c r="AC635" s="51"/>
      <c r="AD635" s="49"/>
      <c r="AE635" s="49"/>
      <c r="AF635" s="51"/>
      <c r="AG635" s="51"/>
      <c r="AH635" s="49"/>
      <c r="AI635" s="49"/>
      <c r="AJ635" s="50"/>
      <c r="AK635" s="50"/>
      <c r="AL635" s="50"/>
      <c r="AM635" s="50"/>
      <c r="AN635" s="50"/>
      <c r="AO635" s="50"/>
      <c r="AP635" s="50"/>
      <c r="AQ635" s="49"/>
      <c r="AR635" s="27"/>
    </row>
    <row r="636" spans="3:44">
      <c r="C636" s="83">
        <f t="shared" si="10"/>
        <v>0</v>
      </c>
      <c r="D636" s="50"/>
      <c r="E636" s="50"/>
      <c r="F636" s="49"/>
      <c r="G636" s="49"/>
      <c r="H636" s="74"/>
      <c r="I636" s="75"/>
      <c r="J636" s="49"/>
      <c r="K636" s="51"/>
      <c r="L636" s="49"/>
      <c r="M636" s="49"/>
      <c r="N636" s="49"/>
      <c r="O636" s="50"/>
      <c r="P636" s="50"/>
      <c r="Q636" s="50"/>
      <c r="R636" s="50"/>
      <c r="S636" s="50"/>
      <c r="T636" s="49"/>
      <c r="U636" s="49"/>
      <c r="V636" s="51"/>
      <c r="W636" s="49"/>
      <c r="X636" s="49"/>
      <c r="Y636" s="51"/>
      <c r="Z636" s="49"/>
      <c r="AA636" s="49"/>
      <c r="AB636" s="49"/>
      <c r="AC636" s="51"/>
      <c r="AD636" s="49"/>
      <c r="AE636" s="49"/>
      <c r="AF636" s="51"/>
      <c r="AG636" s="51"/>
      <c r="AH636" s="49"/>
      <c r="AI636" s="49"/>
      <c r="AJ636" s="50"/>
      <c r="AK636" s="50"/>
      <c r="AL636" s="50"/>
      <c r="AM636" s="50"/>
      <c r="AN636" s="50"/>
      <c r="AO636" s="50"/>
      <c r="AP636" s="50"/>
      <c r="AQ636" s="49"/>
      <c r="AR636" s="27"/>
    </row>
    <row r="637" spans="3:44">
      <c r="C637" s="83">
        <f t="shared" si="10"/>
        <v>0</v>
      </c>
      <c r="D637" s="50"/>
      <c r="E637" s="50"/>
      <c r="F637" s="49"/>
      <c r="G637" s="49"/>
      <c r="H637" s="74"/>
      <c r="I637" s="75"/>
      <c r="J637" s="49"/>
      <c r="K637" s="51"/>
      <c r="L637" s="49"/>
      <c r="M637" s="49"/>
      <c r="N637" s="49"/>
      <c r="O637" s="50"/>
      <c r="P637" s="50"/>
      <c r="Q637" s="50"/>
      <c r="R637" s="50"/>
      <c r="S637" s="50"/>
      <c r="T637" s="49"/>
      <c r="U637" s="49"/>
      <c r="V637" s="51"/>
      <c r="W637" s="49"/>
      <c r="X637" s="49"/>
      <c r="Y637" s="51"/>
      <c r="Z637" s="49"/>
      <c r="AA637" s="49"/>
      <c r="AB637" s="49"/>
      <c r="AC637" s="51"/>
      <c r="AD637" s="49"/>
      <c r="AE637" s="49"/>
      <c r="AF637" s="51"/>
      <c r="AG637" s="51"/>
      <c r="AH637" s="49"/>
      <c r="AI637" s="49"/>
      <c r="AJ637" s="50"/>
      <c r="AK637" s="50"/>
      <c r="AL637" s="50"/>
      <c r="AM637" s="50"/>
      <c r="AN637" s="50"/>
      <c r="AO637" s="50"/>
      <c r="AP637" s="50"/>
      <c r="AQ637" s="49"/>
      <c r="AR637" s="27"/>
    </row>
    <row r="638" spans="3:44">
      <c r="C638" s="83">
        <f t="shared" si="10"/>
        <v>0</v>
      </c>
      <c r="D638" s="50"/>
      <c r="E638" s="50"/>
      <c r="F638" s="49"/>
      <c r="G638" s="49"/>
      <c r="H638" s="74"/>
      <c r="I638" s="75"/>
      <c r="J638" s="49"/>
      <c r="K638" s="51"/>
      <c r="L638" s="49"/>
      <c r="M638" s="49"/>
      <c r="N638" s="49"/>
      <c r="O638" s="50"/>
      <c r="P638" s="50"/>
      <c r="Q638" s="50"/>
      <c r="R638" s="50"/>
      <c r="S638" s="50"/>
      <c r="T638" s="49"/>
      <c r="U638" s="49"/>
      <c r="V638" s="51"/>
      <c r="W638" s="49"/>
      <c r="X638" s="49"/>
      <c r="Y638" s="51"/>
      <c r="Z638" s="49"/>
      <c r="AA638" s="49"/>
      <c r="AB638" s="49"/>
      <c r="AC638" s="51"/>
      <c r="AD638" s="49"/>
      <c r="AE638" s="49"/>
      <c r="AF638" s="51"/>
      <c r="AG638" s="51"/>
      <c r="AH638" s="49"/>
      <c r="AI638" s="49"/>
      <c r="AJ638" s="50"/>
      <c r="AK638" s="50"/>
      <c r="AL638" s="50"/>
      <c r="AM638" s="50"/>
      <c r="AN638" s="50"/>
      <c r="AO638" s="50"/>
      <c r="AP638" s="50"/>
      <c r="AQ638" s="49"/>
      <c r="AR638" s="27"/>
    </row>
    <row r="639" spans="3:44">
      <c r="C639" s="83">
        <f t="shared" si="10"/>
        <v>0</v>
      </c>
      <c r="D639" s="50"/>
      <c r="E639" s="50"/>
      <c r="F639" s="49"/>
      <c r="G639" s="49"/>
      <c r="H639" s="74"/>
      <c r="I639" s="75"/>
      <c r="J639" s="49"/>
      <c r="K639" s="51"/>
      <c r="L639" s="49"/>
      <c r="M639" s="49"/>
      <c r="N639" s="49"/>
      <c r="O639" s="50"/>
      <c r="P639" s="50"/>
      <c r="Q639" s="50"/>
      <c r="R639" s="50"/>
      <c r="S639" s="50"/>
      <c r="T639" s="49"/>
      <c r="U639" s="49"/>
      <c r="V639" s="51"/>
      <c r="W639" s="49"/>
      <c r="X639" s="49"/>
      <c r="Y639" s="51"/>
      <c r="Z639" s="49"/>
      <c r="AA639" s="49"/>
      <c r="AB639" s="49"/>
      <c r="AC639" s="51"/>
      <c r="AD639" s="49"/>
      <c r="AE639" s="49"/>
      <c r="AF639" s="51"/>
      <c r="AG639" s="51"/>
      <c r="AH639" s="49"/>
      <c r="AI639" s="49"/>
      <c r="AJ639" s="50"/>
      <c r="AK639" s="50"/>
      <c r="AL639" s="50"/>
      <c r="AM639" s="50"/>
      <c r="AN639" s="50"/>
      <c r="AO639" s="50"/>
      <c r="AP639" s="50"/>
      <c r="AQ639" s="49"/>
      <c r="AR639" s="27"/>
    </row>
    <row r="640" spans="3:44">
      <c r="C640" s="83">
        <f t="shared" si="10"/>
        <v>0</v>
      </c>
      <c r="D640" s="50"/>
      <c r="E640" s="50"/>
      <c r="F640" s="49"/>
      <c r="G640" s="49"/>
      <c r="H640" s="74"/>
      <c r="I640" s="75"/>
      <c r="J640" s="49"/>
      <c r="K640" s="51"/>
      <c r="L640" s="49"/>
      <c r="M640" s="49"/>
      <c r="N640" s="49"/>
      <c r="O640" s="50"/>
      <c r="P640" s="50"/>
      <c r="Q640" s="50"/>
      <c r="R640" s="50"/>
      <c r="S640" s="50"/>
      <c r="T640" s="49"/>
      <c r="U640" s="49"/>
      <c r="V640" s="51"/>
      <c r="W640" s="49"/>
      <c r="X640" s="49"/>
      <c r="Y640" s="51"/>
      <c r="Z640" s="49"/>
      <c r="AA640" s="49"/>
      <c r="AB640" s="49"/>
      <c r="AC640" s="51"/>
      <c r="AD640" s="49"/>
      <c r="AE640" s="49"/>
      <c r="AF640" s="51"/>
      <c r="AG640" s="51"/>
      <c r="AH640" s="49"/>
      <c r="AI640" s="49"/>
      <c r="AJ640" s="50"/>
      <c r="AK640" s="50"/>
      <c r="AL640" s="50"/>
      <c r="AM640" s="50"/>
      <c r="AN640" s="50"/>
      <c r="AO640" s="50"/>
      <c r="AP640" s="50"/>
      <c r="AQ640" s="49"/>
      <c r="AR640" s="27"/>
    </row>
    <row r="641" spans="3:44">
      <c r="C641" s="83">
        <f t="shared" si="10"/>
        <v>0</v>
      </c>
      <c r="D641" s="50"/>
      <c r="E641" s="50"/>
      <c r="F641" s="49"/>
      <c r="G641" s="49"/>
      <c r="H641" s="74"/>
      <c r="I641" s="75"/>
      <c r="J641" s="49"/>
      <c r="K641" s="51"/>
      <c r="L641" s="49"/>
      <c r="M641" s="49"/>
      <c r="N641" s="49"/>
      <c r="O641" s="50"/>
      <c r="P641" s="50"/>
      <c r="Q641" s="50"/>
      <c r="R641" s="50"/>
      <c r="S641" s="50"/>
      <c r="T641" s="49"/>
      <c r="U641" s="49"/>
      <c r="V641" s="51"/>
      <c r="W641" s="49"/>
      <c r="X641" s="49"/>
      <c r="Y641" s="51"/>
      <c r="Z641" s="49"/>
      <c r="AA641" s="49"/>
      <c r="AB641" s="49"/>
      <c r="AC641" s="51"/>
      <c r="AD641" s="49"/>
      <c r="AE641" s="49"/>
      <c r="AF641" s="51"/>
      <c r="AG641" s="51"/>
      <c r="AH641" s="49"/>
      <c r="AI641" s="49"/>
      <c r="AJ641" s="50"/>
      <c r="AK641" s="50"/>
      <c r="AL641" s="50"/>
      <c r="AM641" s="50"/>
      <c r="AN641" s="50"/>
      <c r="AO641" s="50"/>
      <c r="AP641" s="50"/>
      <c r="AQ641" s="49"/>
      <c r="AR641" s="27"/>
    </row>
    <row r="642" spans="3:44">
      <c r="C642" s="83">
        <f t="shared" si="10"/>
        <v>0</v>
      </c>
      <c r="D642" s="50"/>
      <c r="E642" s="50"/>
      <c r="F642" s="49"/>
      <c r="G642" s="49"/>
      <c r="H642" s="74"/>
      <c r="I642" s="75"/>
      <c r="J642" s="49"/>
      <c r="K642" s="51"/>
      <c r="L642" s="49"/>
      <c r="M642" s="49"/>
      <c r="N642" s="49"/>
      <c r="O642" s="50"/>
      <c r="P642" s="50"/>
      <c r="Q642" s="50"/>
      <c r="R642" s="50"/>
      <c r="S642" s="50"/>
      <c r="T642" s="49"/>
      <c r="U642" s="49"/>
      <c r="V642" s="51"/>
      <c r="W642" s="49"/>
      <c r="X642" s="49"/>
      <c r="Y642" s="51"/>
      <c r="Z642" s="49"/>
      <c r="AA642" s="49"/>
      <c r="AB642" s="49"/>
      <c r="AC642" s="51"/>
      <c r="AD642" s="49"/>
      <c r="AE642" s="49"/>
      <c r="AF642" s="51"/>
      <c r="AG642" s="51"/>
      <c r="AH642" s="49"/>
      <c r="AI642" s="49"/>
      <c r="AJ642" s="50"/>
      <c r="AK642" s="50"/>
      <c r="AL642" s="50"/>
      <c r="AM642" s="50"/>
      <c r="AN642" s="50"/>
      <c r="AO642" s="50"/>
      <c r="AP642" s="50"/>
      <c r="AQ642" s="49"/>
      <c r="AR642" s="27"/>
    </row>
    <row r="643" spans="3:44">
      <c r="C643" s="83">
        <f t="shared" si="10"/>
        <v>0</v>
      </c>
      <c r="D643" s="50"/>
      <c r="E643" s="50"/>
      <c r="F643" s="49"/>
      <c r="G643" s="49"/>
      <c r="H643" s="74"/>
      <c r="I643" s="75"/>
      <c r="J643" s="49"/>
      <c r="K643" s="51"/>
      <c r="L643" s="49"/>
      <c r="M643" s="49"/>
      <c r="N643" s="49"/>
      <c r="O643" s="50"/>
      <c r="P643" s="50"/>
      <c r="Q643" s="50"/>
      <c r="R643" s="50"/>
      <c r="S643" s="50"/>
      <c r="T643" s="49"/>
      <c r="U643" s="49"/>
      <c r="V643" s="51"/>
      <c r="W643" s="49"/>
      <c r="X643" s="49"/>
      <c r="Y643" s="51"/>
      <c r="Z643" s="49"/>
      <c r="AA643" s="49"/>
      <c r="AB643" s="49"/>
      <c r="AC643" s="51"/>
      <c r="AD643" s="49"/>
      <c r="AE643" s="49"/>
      <c r="AF643" s="51"/>
      <c r="AG643" s="51"/>
      <c r="AH643" s="49"/>
      <c r="AI643" s="49"/>
      <c r="AJ643" s="50"/>
      <c r="AK643" s="50"/>
      <c r="AL643" s="50"/>
      <c r="AM643" s="50"/>
      <c r="AN643" s="50"/>
      <c r="AO643" s="50"/>
      <c r="AP643" s="50"/>
      <c r="AQ643" s="49"/>
      <c r="AR643" s="27"/>
    </row>
    <row r="644" spans="3:44">
      <c r="C644" s="83">
        <f t="shared" si="10"/>
        <v>0</v>
      </c>
      <c r="D644" s="50"/>
      <c r="E644" s="50"/>
      <c r="F644" s="49"/>
      <c r="G644" s="49"/>
      <c r="H644" s="74"/>
      <c r="I644" s="75"/>
      <c r="J644" s="49"/>
      <c r="K644" s="51"/>
      <c r="L644" s="49"/>
      <c r="M644" s="49"/>
      <c r="N644" s="49"/>
      <c r="O644" s="50"/>
      <c r="P644" s="50"/>
      <c r="Q644" s="50"/>
      <c r="R644" s="50"/>
      <c r="S644" s="50"/>
      <c r="T644" s="49"/>
      <c r="U644" s="49"/>
      <c r="V644" s="51"/>
      <c r="W644" s="49"/>
      <c r="X644" s="49"/>
      <c r="Y644" s="51"/>
      <c r="Z644" s="49"/>
      <c r="AA644" s="49"/>
      <c r="AB644" s="49"/>
      <c r="AC644" s="51"/>
      <c r="AD644" s="49"/>
      <c r="AE644" s="49"/>
      <c r="AF644" s="51"/>
      <c r="AG644" s="51"/>
      <c r="AH644" s="49"/>
      <c r="AI644" s="49"/>
      <c r="AJ644" s="50"/>
      <c r="AK644" s="50"/>
      <c r="AL644" s="50"/>
      <c r="AM644" s="50"/>
      <c r="AN644" s="50"/>
      <c r="AO644" s="50"/>
      <c r="AP644" s="50"/>
      <c r="AQ644" s="49"/>
      <c r="AR644" s="27"/>
    </row>
    <row r="645" spans="3:44">
      <c r="C645" s="83">
        <f t="shared" si="10"/>
        <v>0</v>
      </c>
      <c r="D645" s="50"/>
      <c r="E645" s="50"/>
      <c r="F645" s="49"/>
      <c r="G645" s="49"/>
      <c r="H645" s="74"/>
      <c r="I645" s="75"/>
      <c r="J645" s="49"/>
      <c r="K645" s="51"/>
      <c r="L645" s="49"/>
      <c r="M645" s="49"/>
      <c r="N645" s="49"/>
      <c r="O645" s="50"/>
      <c r="P645" s="50"/>
      <c r="Q645" s="50"/>
      <c r="R645" s="50"/>
      <c r="S645" s="50"/>
      <c r="T645" s="49"/>
      <c r="U645" s="49"/>
      <c r="V645" s="51"/>
      <c r="W645" s="49"/>
      <c r="X645" s="49"/>
      <c r="Y645" s="51"/>
      <c r="Z645" s="49"/>
      <c r="AA645" s="49"/>
      <c r="AB645" s="49"/>
      <c r="AC645" s="51"/>
      <c r="AD645" s="49"/>
      <c r="AE645" s="49"/>
      <c r="AF645" s="51"/>
      <c r="AG645" s="51"/>
      <c r="AH645" s="49"/>
      <c r="AI645" s="49"/>
      <c r="AJ645" s="50"/>
      <c r="AK645" s="50"/>
      <c r="AL645" s="50"/>
      <c r="AM645" s="50"/>
      <c r="AN645" s="50"/>
      <c r="AO645" s="50"/>
      <c r="AP645" s="50"/>
      <c r="AQ645" s="49"/>
      <c r="AR645" s="27"/>
    </row>
    <row r="646" spans="3:44">
      <c r="C646" s="83">
        <f t="shared" si="10"/>
        <v>0</v>
      </c>
      <c r="D646" s="50"/>
      <c r="E646" s="50"/>
      <c r="F646" s="49"/>
      <c r="G646" s="49"/>
      <c r="H646" s="74"/>
      <c r="I646" s="75"/>
      <c r="J646" s="49"/>
      <c r="K646" s="51"/>
      <c r="L646" s="49"/>
      <c r="M646" s="49"/>
      <c r="N646" s="49"/>
      <c r="O646" s="50"/>
      <c r="P646" s="50"/>
      <c r="Q646" s="50"/>
      <c r="R646" s="50"/>
      <c r="S646" s="50"/>
      <c r="T646" s="49"/>
      <c r="U646" s="49"/>
      <c r="V646" s="51"/>
      <c r="W646" s="49"/>
      <c r="X646" s="49"/>
      <c r="Y646" s="51"/>
      <c r="Z646" s="49"/>
      <c r="AA646" s="49"/>
      <c r="AB646" s="49"/>
      <c r="AC646" s="51"/>
      <c r="AD646" s="49"/>
      <c r="AE646" s="49"/>
      <c r="AF646" s="51"/>
      <c r="AG646" s="51"/>
      <c r="AH646" s="49"/>
      <c r="AI646" s="49"/>
      <c r="AJ646" s="50"/>
      <c r="AK646" s="50"/>
      <c r="AL646" s="50"/>
      <c r="AM646" s="50"/>
      <c r="AN646" s="50"/>
      <c r="AO646" s="50"/>
      <c r="AP646" s="50"/>
      <c r="AQ646" s="49"/>
      <c r="AR646" s="27"/>
    </row>
    <row r="647" spans="3:44">
      <c r="C647" s="83">
        <f t="shared" si="10"/>
        <v>0</v>
      </c>
      <c r="D647" s="50"/>
      <c r="E647" s="50"/>
      <c r="F647" s="49"/>
      <c r="G647" s="49"/>
      <c r="H647" s="74"/>
      <c r="I647" s="75"/>
      <c r="J647" s="49"/>
      <c r="K647" s="51"/>
      <c r="L647" s="49"/>
      <c r="M647" s="49"/>
      <c r="N647" s="49"/>
      <c r="O647" s="50"/>
      <c r="P647" s="50"/>
      <c r="Q647" s="50"/>
      <c r="R647" s="50"/>
      <c r="S647" s="50"/>
      <c r="T647" s="49"/>
      <c r="U647" s="49"/>
      <c r="V647" s="51"/>
      <c r="W647" s="49"/>
      <c r="X647" s="49"/>
      <c r="Y647" s="51"/>
      <c r="Z647" s="49"/>
      <c r="AA647" s="49"/>
      <c r="AB647" s="49"/>
      <c r="AC647" s="51"/>
      <c r="AD647" s="49"/>
      <c r="AE647" s="49"/>
      <c r="AF647" s="51"/>
      <c r="AG647" s="51"/>
      <c r="AH647" s="49"/>
      <c r="AI647" s="49"/>
      <c r="AJ647" s="50"/>
      <c r="AK647" s="50"/>
      <c r="AL647" s="50"/>
      <c r="AM647" s="50"/>
      <c r="AN647" s="50"/>
      <c r="AO647" s="50"/>
      <c r="AP647" s="50"/>
      <c r="AQ647" s="49"/>
      <c r="AR647" s="27"/>
    </row>
    <row r="648" spans="3:44">
      <c r="C648" s="83">
        <f t="shared" si="10"/>
        <v>0</v>
      </c>
      <c r="D648" s="50"/>
      <c r="E648" s="50"/>
      <c r="F648" s="49"/>
      <c r="G648" s="49"/>
      <c r="H648" s="74"/>
      <c r="I648" s="75"/>
      <c r="J648" s="49"/>
      <c r="K648" s="51"/>
      <c r="L648" s="49"/>
      <c r="M648" s="49"/>
      <c r="N648" s="49"/>
      <c r="O648" s="50"/>
      <c r="P648" s="50"/>
      <c r="Q648" s="50"/>
      <c r="R648" s="50"/>
      <c r="S648" s="50"/>
      <c r="T648" s="49"/>
      <c r="U648" s="49"/>
      <c r="V648" s="51"/>
      <c r="W648" s="49"/>
      <c r="X648" s="49"/>
      <c r="Y648" s="51"/>
      <c r="Z648" s="49"/>
      <c r="AA648" s="49"/>
      <c r="AB648" s="49"/>
      <c r="AC648" s="51"/>
      <c r="AD648" s="49"/>
      <c r="AE648" s="49"/>
      <c r="AF648" s="51"/>
      <c r="AG648" s="51"/>
      <c r="AH648" s="49"/>
      <c r="AI648" s="49"/>
      <c r="AJ648" s="50"/>
      <c r="AK648" s="50"/>
      <c r="AL648" s="50"/>
      <c r="AM648" s="50"/>
      <c r="AN648" s="50"/>
      <c r="AO648" s="50"/>
      <c r="AP648" s="50"/>
      <c r="AQ648" s="49"/>
      <c r="AR648" s="27"/>
    </row>
    <row r="649" spans="3:44">
      <c r="C649" s="83">
        <f t="shared" si="10"/>
        <v>0</v>
      </c>
      <c r="D649" s="50"/>
      <c r="E649" s="50"/>
      <c r="F649" s="49"/>
      <c r="G649" s="49"/>
      <c r="H649" s="74"/>
      <c r="I649" s="75"/>
      <c r="J649" s="49"/>
      <c r="K649" s="51"/>
      <c r="L649" s="49"/>
      <c r="M649" s="49"/>
      <c r="N649" s="49"/>
      <c r="O649" s="50"/>
      <c r="P649" s="50"/>
      <c r="Q649" s="50"/>
      <c r="R649" s="50"/>
      <c r="S649" s="50"/>
      <c r="T649" s="49"/>
      <c r="U649" s="49"/>
      <c r="V649" s="51"/>
      <c r="W649" s="49"/>
      <c r="X649" s="49"/>
      <c r="Y649" s="51"/>
      <c r="Z649" s="49"/>
      <c r="AA649" s="49"/>
      <c r="AB649" s="49"/>
      <c r="AC649" s="51"/>
      <c r="AD649" s="49"/>
      <c r="AE649" s="49"/>
      <c r="AF649" s="51"/>
      <c r="AG649" s="51"/>
      <c r="AH649" s="49"/>
      <c r="AI649" s="49"/>
      <c r="AJ649" s="50"/>
      <c r="AK649" s="50"/>
      <c r="AL649" s="50"/>
      <c r="AM649" s="50"/>
      <c r="AN649" s="50"/>
      <c r="AO649" s="50"/>
      <c r="AP649" s="50"/>
      <c r="AQ649" s="49"/>
      <c r="AR649" s="27"/>
    </row>
    <row r="650" spans="3:44">
      <c r="C650" s="83">
        <f t="shared" si="10"/>
        <v>0</v>
      </c>
      <c r="D650" s="50"/>
      <c r="E650" s="50"/>
      <c r="F650" s="49"/>
      <c r="G650" s="49"/>
      <c r="H650" s="74"/>
      <c r="I650" s="75"/>
      <c r="J650" s="49"/>
      <c r="K650" s="51"/>
      <c r="L650" s="49"/>
      <c r="M650" s="49"/>
      <c r="N650" s="49"/>
      <c r="O650" s="50"/>
      <c r="P650" s="50"/>
      <c r="Q650" s="50"/>
      <c r="R650" s="50"/>
      <c r="S650" s="50"/>
      <c r="T650" s="49"/>
      <c r="U650" s="49"/>
      <c r="V650" s="51"/>
      <c r="W650" s="49"/>
      <c r="X650" s="49"/>
      <c r="Y650" s="51"/>
      <c r="Z650" s="49"/>
      <c r="AA650" s="49"/>
      <c r="AB650" s="49"/>
      <c r="AC650" s="51"/>
      <c r="AD650" s="49"/>
      <c r="AE650" s="49"/>
      <c r="AF650" s="51"/>
      <c r="AG650" s="51"/>
      <c r="AH650" s="49"/>
      <c r="AI650" s="49"/>
      <c r="AJ650" s="50"/>
      <c r="AK650" s="50"/>
      <c r="AL650" s="50"/>
      <c r="AM650" s="50"/>
      <c r="AN650" s="50"/>
      <c r="AO650" s="50"/>
      <c r="AP650" s="50"/>
      <c r="AQ650" s="49"/>
      <c r="AR650" s="27"/>
    </row>
    <row r="651" spans="3:44">
      <c r="C651" s="83">
        <f t="shared" si="10"/>
        <v>0</v>
      </c>
      <c r="D651" s="50"/>
      <c r="E651" s="50"/>
      <c r="F651" s="49"/>
      <c r="G651" s="49"/>
      <c r="H651" s="74"/>
      <c r="I651" s="75"/>
      <c r="J651" s="49"/>
      <c r="K651" s="51"/>
      <c r="L651" s="49"/>
      <c r="M651" s="49"/>
      <c r="N651" s="49"/>
      <c r="O651" s="50"/>
      <c r="P651" s="50"/>
      <c r="Q651" s="50"/>
      <c r="R651" s="50"/>
      <c r="S651" s="50"/>
      <c r="T651" s="49"/>
      <c r="U651" s="49"/>
      <c r="V651" s="51"/>
      <c r="W651" s="49"/>
      <c r="X651" s="49"/>
      <c r="Y651" s="51"/>
      <c r="Z651" s="49"/>
      <c r="AA651" s="49"/>
      <c r="AB651" s="49"/>
      <c r="AC651" s="51"/>
      <c r="AD651" s="49"/>
      <c r="AE651" s="49"/>
      <c r="AF651" s="51"/>
      <c r="AG651" s="51"/>
      <c r="AH651" s="49"/>
      <c r="AI651" s="49"/>
      <c r="AJ651" s="50"/>
      <c r="AK651" s="50"/>
      <c r="AL651" s="50"/>
      <c r="AM651" s="50"/>
      <c r="AN651" s="50"/>
      <c r="AO651" s="50"/>
      <c r="AP651" s="50"/>
      <c r="AQ651" s="49"/>
      <c r="AR651" s="27"/>
    </row>
    <row r="652" spans="3:44">
      <c r="C652" s="83">
        <f t="shared" si="10"/>
        <v>0</v>
      </c>
      <c r="D652" s="50"/>
      <c r="E652" s="50"/>
      <c r="F652" s="49"/>
      <c r="G652" s="49"/>
      <c r="H652" s="74"/>
      <c r="I652" s="75"/>
      <c r="J652" s="49"/>
      <c r="K652" s="51"/>
      <c r="L652" s="49"/>
      <c r="M652" s="49"/>
      <c r="N652" s="49"/>
      <c r="O652" s="50"/>
      <c r="P652" s="50"/>
      <c r="Q652" s="50"/>
      <c r="R652" s="50"/>
      <c r="S652" s="50"/>
      <c r="T652" s="49"/>
      <c r="U652" s="49"/>
      <c r="V652" s="51"/>
      <c r="W652" s="49"/>
      <c r="X652" s="49"/>
      <c r="Y652" s="51"/>
      <c r="Z652" s="49"/>
      <c r="AA652" s="49"/>
      <c r="AB652" s="49"/>
      <c r="AC652" s="51"/>
      <c r="AD652" s="49"/>
      <c r="AE652" s="49"/>
      <c r="AF652" s="51"/>
      <c r="AG652" s="51"/>
      <c r="AH652" s="49"/>
      <c r="AI652" s="49"/>
      <c r="AJ652" s="50"/>
      <c r="AK652" s="50"/>
      <c r="AL652" s="50"/>
      <c r="AM652" s="50"/>
      <c r="AN652" s="50"/>
      <c r="AO652" s="50"/>
      <c r="AP652" s="50"/>
      <c r="AQ652" s="49"/>
      <c r="AR652" s="27"/>
    </row>
    <row r="653" spans="3:44">
      <c r="C653" s="83">
        <f t="shared" si="10"/>
        <v>0</v>
      </c>
      <c r="D653" s="50"/>
      <c r="E653" s="50"/>
      <c r="F653" s="49"/>
      <c r="G653" s="49"/>
      <c r="H653" s="74"/>
      <c r="I653" s="75"/>
      <c r="J653" s="49"/>
      <c r="K653" s="51"/>
      <c r="L653" s="49"/>
      <c r="M653" s="49"/>
      <c r="N653" s="49"/>
      <c r="O653" s="50"/>
      <c r="P653" s="50"/>
      <c r="Q653" s="50"/>
      <c r="R653" s="50"/>
      <c r="S653" s="50"/>
      <c r="T653" s="49"/>
      <c r="U653" s="49"/>
      <c r="V653" s="51"/>
      <c r="W653" s="49"/>
      <c r="X653" s="49"/>
      <c r="Y653" s="51"/>
      <c r="Z653" s="49"/>
      <c r="AA653" s="49"/>
      <c r="AB653" s="49"/>
      <c r="AC653" s="51"/>
      <c r="AD653" s="49"/>
      <c r="AE653" s="49"/>
      <c r="AF653" s="51"/>
      <c r="AG653" s="51"/>
      <c r="AH653" s="49"/>
      <c r="AI653" s="49"/>
      <c r="AJ653" s="50"/>
      <c r="AK653" s="50"/>
      <c r="AL653" s="50"/>
      <c r="AM653" s="50"/>
      <c r="AN653" s="50"/>
      <c r="AO653" s="50"/>
      <c r="AP653" s="50"/>
      <c r="AQ653" s="49"/>
      <c r="AR653" s="27"/>
    </row>
    <row r="654" spans="3:44">
      <c r="C654" s="83">
        <f t="shared" si="10"/>
        <v>0</v>
      </c>
      <c r="D654" s="50"/>
      <c r="E654" s="50"/>
      <c r="F654" s="49"/>
      <c r="G654" s="49"/>
      <c r="H654" s="74"/>
      <c r="I654" s="75"/>
      <c r="J654" s="49"/>
      <c r="K654" s="51"/>
      <c r="L654" s="49"/>
      <c r="M654" s="49"/>
      <c r="N654" s="49"/>
      <c r="O654" s="50"/>
      <c r="P654" s="50"/>
      <c r="Q654" s="50"/>
      <c r="R654" s="50"/>
      <c r="S654" s="50"/>
      <c r="T654" s="49"/>
      <c r="U654" s="49"/>
      <c r="V654" s="51"/>
      <c r="W654" s="49"/>
      <c r="X654" s="49"/>
      <c r="Y654" s="51"/>
      <c r="Z654" s="49"/>
      <c r="AA654" s="49"/>
      <c r="AB654" s="49"/>
      <c r="AC654" s="51"/>
      <c r="AD654" s="49"/>
      <c r="AE654" s="49"/>
      <c r="AF654" s="51"/>
      <c r="AG654" s="51"/>
      <c r="AH654" s="49"/>
      <c r="AI654" s="49"/>
      <c r="AJ654" s="50"/>
      <c r="AK654" s="50"/>
      <c r="AL654" s="50"/>
      <c r="AM654" s="50"/>
      <c r="AN654" s="50"/>
      <c r="AO654" s="50"/>
      <c r="AP654" s="50"/>
      <c r="AQ654" s="49"/>
      <c r="AR654" s="27"/>
    </row>
    <row r="655" spans="3:44">
      <c r="C655" s="83">
        <f t="shared" si="10"/>
        <v>0</v>
      </c>
      <c r="D655" s="50"/>
      <c r="E655" s="50"/>
      <c r="F655" s="49"/>
      <c r="G655" s="49"/>
      <c r="H655" s="74"/>
      <c r="I655" s="75"/>
      <c r="J655" s="49"/>
      <c r="K655" s="51"/>
      <c r="L655" s="49"/>
      <c r="M655" s="49"/>
      <c r="N655" s="49"/>
      <c r="O655" s="50"/>
      <c r="P655" s="50"/>
      <c r="Q655" s="50"/>
      <c r="R655" s="50"/>
      <c r="S655" s="50"/>
      <c r="T655" s="49"/>
      <c r="U655" s="49"/>
      <c r="V655" s="51"/>
      <c r="W655" s="49"/>
      <c r="X655" s="49"/>
      <c r="Y655" s="51"/>
      <c r="Z655" s="49"/>
      <c r="AA655" s="49"/>
      <c r="AB655" s="49"/>
      <c r="AC655" s="51"/>
      <c r="AD655" s="49"/>
      <c r="AE655" s="49"/>
      <c r="AF655" s="51"/>
      <c r="AG655" s="51"/>
      <c r="AH655" s="49"/>
      <c r="AI655" s="49"/>
      <c r="AJ655" s="50"/>
      <c r="AK655" s="50"/>
      <c r="AL655" s="50"/>
      <c r="AM655" s="50"/>
      <c r="AN655" s="50"/>
      <c r="AO655" s="50"/>
      <c r="AP655" s="50"/>
      <c r="AQ655" s="49"/>
      <c r="AR655" s="27"/>
    </row>
    <row r="656" spans="3:44">
      <c r="C656" s="83">
        <f t="shared" si="10"/>
        <v>0</v>
      </c>
      <c r="D656" s="50"/>
      <c r="E656" s="50"/>
      <c r="F656" s="49"/>
      <c r="G656" s="49"/>
      <c r="H656" s="74"/>
      <c r="I656" s="75"/>
      <c r="J656" s="49"/>
      <c r="K656" s="51"/>
      <c r="L656" s="49"/>
      <c r="M656" s="49"/>
      <c r="N656" s="49"/>
      <c r="O656" s="50"/>
      <c r="P656" s="50"/>
      <c r="Q656" s="50"/>
      <c r="R656" s="50"/>
      <c r="S656" s="50"/>
      <c r="T656" s="49"/>
      <c r="U656" s="49"/>
      <c r="V656" s="51"/>
      <c r="W656" s="49"/>
      <c r="X656" s="49"/>
      <c r="Y656" s="51"/>
      <c r="Z656" s="49"/>
      <c r="AA656" s="49"/>
      <c r="AB656" s="49"/>
      <c r="AC656" s="51"/>
      <c r="AD656" s="49"/>
      <c r="AE656" s="49"/>
      <c r="AF656" s="51"/>
      <c r="AG656" s="51"/>
      <c r="AH656" s="49"/>
      <c r="AI656" s="49"/>
      <c r="AJ656" s="50"/>
      <c r="AK656" s="50"/>
      <c r="AL656" s="50"/>
      <c r="AM656" s="50"/>
      <c r="AN656" s="50"/>
      <c r="AO656" s="50"/>
      <c r="AP656" s="50"/>
      <c r="AQ656" s="49"/>
      <c r="AR656" s="27"/>
    </row>
    <row r="657" spans="3:44">
      <c r="C657" s="83">
        <f t="shared" si="10"/>
        <v>0</v>
      </c>
      <c r="D657" s="50"/>
      <c r="E657" s="50"/>
      <c r="F657" s="49"/>
      <c r="G657" s="49"/>
      <c r="H657" s="74"/>
      <c r="I657" s="75"/>
      <c r="J657" s="49"/>
      <c r="K657" s="51"/>
      <c r="L657" s="49"/>
      <c r="M657" s="49"/>
      <c r="N657" s="49"/>
      <c r="O657" s="50"/>
      <c r="P657" s="50"/>
      <c r="Q657" s="50"/>
      <c r="R657" s="50"/>
      <c r="S657" s="50"/>
      <c r="T657" s="49"/>
      <c r="U657" s="49"/>
      <c r="V657" s="51"/>
      <c r="W657" s="49"/>
      <c r="X657" s="49"/>
      <c r="Y657" s="51"/>
      <c r="Z657" s="49"/>
      <c r="AA657" s="49"/>
      <c r="AB657" s="49"/>
      <c r="AC657" s="51"/>
      <c r="AD657" s="49"/>
      <c r="AE657" s="49"/>
      <c r="AF657" s="51"/>
      <c r="AG657" s="51"/>
      <c r="AH657" s="49"/>
      <c r="AI657" s="49"/>
      <c r="AJ657" s="50"/>
      <c r="AK657" s="50"/>
      <c r="AL657" s="50"/>
      <c r="AM657" s="50"/>
      <c r="AN657" s="50"/>
      <c r="AO657" s="50"/>
      <c r="AP657" s="50"/>
      <c r="AQ657" s="49"/>
      <c r="AR657" s="27"/>
    </row>
    <row r="658" spans="3:44">
      <c r="C658" s="83">
        <f t="shared" si="10"/>
        <v>0</v>
      </c>
      <c r="D658" s="50"/>
      <c r="E658" s="50"/>
      <c r="F658" s="49"/>
      <c r="G658" s="49"/>
      <c r="H658" s="74"/>
      <c r="I658" s="75"/>
      <c r="J658" s="49"/>
      <c r="K658" s="51"/>
      <c r="L658" s="49"/>
      <c r="M658" s="49"/>
      <c r="N658" s="49"/>
      <c r="O658" s="50"/>
      <c r="P658" s="50"/>
      <c r="Q658" s="50"/>
      <c r="R658" s="50"/>
      <c r="S658" s="50"/>
      <c r="T658" s="49"/>
      <c r="U658" s="49"/>
      <c r="V658" s="51"/>
      <c r="W658" s="49"/>
      <c r="X658" s="49"/>
      <c r="Y658" s="51"/>
      <c r="Z658" s="49"/>
      <c r="AA658" s="49"/>
      <c r="AB658" s="49"/>
      <c r="AC658" s="51"/>
      <c r="AD658" s="49"/>
      <c r="AE658" s="49"/>
      <c r="AF658" s="51"/>
      <c r="AG658" s="51"/>
      <c r="AH658" s="49"/>
      <c r="AI658" s="49"/>
      <c r="AJ658" s="50"/>
      <c r="AK658" s="50"/>
      <c r="AL658" s="50"/>
      <c r="AM658" s="50"/>
      <c r="AN658" s="50"/>
      <c r="AO658" s="50"/>
      <c r="AP658" s="50"/>
      <c r="AQ658" s="49"/>
      <c r="AR658" s="27"/>
    </row>
    <row r="659" spans="3:44">
      <c r="C659" s="83">
        <f t="shared" si="10"/>
        <v>0</v>
      </c>
      <c r="D659" s="50"/>
      <c r="E659" s="50"/>
      <c r="F659" s="49"/>
      <c r="G659" s="49"/>
      <c r="H659" s="74"/>
      <c r="I659" s="75"/>
      <c r="J659" s="49"/>
      <c r="K659" s="51"/>
      <c r="L659" s="49"/>
      <c r="M659" s="49"/>
      <c r="N659" s="49"/>
      <c r="O659" s="50"/>
      <c r="P659" s="50"/>
      <c r="Q659" s="50"/>
      <c r="R659" s="50"/>
      <c r="S659" s="50"/>
      <c r="T659" s="49"/>
      <c r="U659" s="49"/>
      <c r="V659" s="51"/>
      <c r="W659" s="49"/>
      <c r="X659" s="49"/>
      <c r="Y659" s="51"/>
      <c r="Z659" s="49"/>
      <c r="AA659" s="49"/>
      <c r="AB659" s="49"/>
      <c r="AC659" s="51"/>
      <c r="AD659" s="49"/>
      <c r="AE659" s="49"/>
      <c r="AF659" s="51"/>
      <c r="AG659" s="51"/>
      <c r="AH659" s="49"/>
      <c r="AI659" s="49"/>
      <c r="AJ659" s="50"/>
      <c r="AK659" s="50"/>
      <c r="AL659" s="50"/>
      <c r="AM659" s="50"/>
      <c r="AN659" s="50"/>
      <c r="AO659" s="50"/>
      <c r="AP659" s="50"/>
      <c r="AQ659" s="49"/>
      <c r="AR659" s="27"/>
    </row>
    <row r="660" spans="3:44">
      <c r="C660" s="83">
        <f t="shared" si="10"/>
        <v>0</v>
      </c>
      <c r="D660" s="50"/>
      <c r="E660" s="50"/>
      <c r="F660" s="49"/>
      <c r="G660" s="49"/>
      <c r="H660" s="74"/>
      <c r="I660" s="75"/>
      <c r="J660" s="49"/>
      <c r="K660" s="51"/>
      <c r="L660" s="49"/>
      <c r="M660" s="49"/>
      <c r="N660" s="49"/>
      <c r="O660" s="50"/>
      <c r="P660" s="50"/>
      <c r="Q660" s="50"/>
      <c r="R660" s="50"/>
      <c r="S660" s="50"/>
      <c r="T660" s="49"/>
      <c r="U660" s="49"/>
      <c r="V660" s="51"/>
      <c r="W660" s="49"/>
      <c r="X660" s="49"/>
      <c r="Y660" s="51"/>
      <c r="Z660" s="49"/>
      <c r="AA660" s="49"/>
      <c r="AB660" s="49"/>
      <c r="AC660" s="51"/>
      <c r="AD660" s="49"/>
      <c r="AE660" s="49"/>
      <c r="AF660" s="51"/>
      <c r="AG660" s="51"/>
      <c r="AH660" s="49"/>
      <c r="AI660" s="49"/>
      <c r="AJ660" s="50"/>
      <c r="AK660" s="50"/>
      <c r="AL660" s="50"/>
      <c r="AM660" s="50"/>
      <c r="AN660" s="50"/>
      <c r="AO660" s="50"/>
      <c r="AP660" s="50"/>
      <c r="AQ660" s="49"/>
      <c r="AR660" s="27"/>
    </row>
    <row r="661" spans="3:44">
      <c r="C661" s="83">
        <f t="shared" si="10"/>
        <v>0</v>
      </c>
      <c r="D661" s="50"/>
      <c r="E661" s="50"/>
      <c r="F661" s="49"/>
      <c r="G661" s="49"/>
      <c r="H661" s="74"/>
      <c r="I661" s="75"/>
      <c r="J661" s="49"/>
      <c r="K661" s="51"/>
      <c r="L661" s="49"/>
      <c r="M661" s="49"/>
      <c r="N661" s="49"/>
      <c r="O661" s="50"/>
      <c r="P661" s="50"/>
      <c r="Q661" s="50"/>
      <c r="R661" s="50"/>
      <c r="S661" s="50"/>
      <c r="T661" s="49"/>
      <c r="U661" s="49"/>
      <c r="V661" s="51"/>
      <c r="W661" s="49"/>
      <c r="X661" s="49"/>
      <c r="Y661" s="51"/>
      <c r="Z661" s="49"/>
      <c r="AA661" s="49"/>
      <c r="AB661" s="49"/>
      <c r="AC661" s="51"/>
      <c r="AD661" s="49"/>
      <c r="AE661" s="49"/>
      <c r="AF661" s="51"/>
      <c r="AG661" s="51"/>
      <c r="AH661" s="49"/>
      <c r="AI661" s="49"/>
      <c r="AJ661" s="50"/>
      <c r="AK661" s="50"/>
      <c r="AL661" s="50"/>
      <c r="AM661" s="50"/>
      <c r="AN661" s="50"/>
      <c r="AO661" s="50"/>
      <c r="AP661" s="50"/>
      <c r="AQ661" s="49"/>
      <c r="AR661" s="27"/>
    </row>
    <row r="662" spans="3:44">
      <c r="C662" s="83">
        <f t="shared" si="10"/>
        <v>0</v>
      </c>
      <c r="D662" s="50"/>
      <c r="E662" s="50"/>
      <c r="F662" s="49"/>
      <c r="G662" s="49"/>
      <c r="H662" s="74"/>
      <c r="I662" s="75"/>
      <c r="J662" s="49"/>
      <c r="K662" s="51"/>
      <c r="L662" s="49"/>
      <c r="M662" s="49"/>
      <c r="N662" s="49"/>
      <c r="O662" s="50"/>
      <c r="P662" s="50"/>
      <c r="Q662" s="50"/>
      <c r="R662" s="50"/>
      <c r="S662" s="50"/>
      <c r="T662" s="49"/>
      <c r="U662" s="49"/>
      <c r="V662" s="51"/>
      <c r="W662" s="49"/>
      <c r="X662" s="49"/>
      <c r="Y662" s="51"/>
      <c r="Z662" s="49"/>
      <c r="AA662" s="49"/>
      <c r="AB662" s="49"/>
      <c r="AC662" s="51"/>
      <c r="AD662" s="49"/>
      <c r="AE662" s="49"/>
      <c r="AF662" s="51"/>
      <c r="AG662" s="51"/>
      <c r="AH662" s="49"/>
      <c r="AI662" s="49"/>
      <c r="AJ662" s="50"/>
      <c r="AK662" s="50"/>
      <c r="AL662" s="50"/>
      <c r="AM662" s="50"/>
      <c r="AN662" s="50"/>
      <c r="AO662" s="50"/>
      <c r="AP662" s="50"/>
      <c r="AQ662" s="49"/>
      <c r="AR662" s="27"/>
    </row>
    <row r="663" spans="3:44">
      <c r="C663" s="83">
        <f t="shared" si="10"/>
        <v>0</v>
      </c>
      <c r="D663" s="50"/>
      <c r="E663" s="50"/>
      <c r="F663" s="49"/>
      <c r="G663" s="49"/>
      <c r="H663" s="74"/>
      <c r="I663" s="75"/>
      <c r="J663" s="49"/>
      <c r="K663" s="51"/>
      <c r="L663" s="49"/>
      <c r="M663" s="49"/>
      <c r="N663" s="49"/>
      <c r="O663" s="50"/>
      <c r="P663" s="50"/>
      <c r="Q663" s="50"/>
      <c r="R663" s="50"/>
      <c r="S663" s="50"/>
      <c r="T663" s="49"/>
      <c r="U663" s="49"/>
      <c r="V663" s="51"/>
      <c r="W663" s="49"/>
      <c r="X663" s="49"/>
      <c r="Y663" s="51"/>
      <c r="Z663" s="49"/>
      <c r="AA663" s="49"/>
      <c r="AB663" s="49"/>
      <c r="AC663" s="51"/>
      <c r="AD663" s="49"/>
      <c r="AE663" s="49"/>
      <c r="AF663" s="51"/>
      <c r="AG663" s="51"/>
      <c r="AH663" s="49"/>
      <c r="AI663" s="49"/>
      <c r="AJ663" s="50"/>
      <c r="AK663" s="50"/>
      <c r="AL663" s="50"/>
      <c r="AM663" s="50"/>
      <c r="AN663" s="50"/>
      <c r="AO663" s="50"/>
      <c r="AP663" s="50"/>
      <c r="AQ663" s="49"/>
      <c r="AR663" s="27"/>
    </row>
    <row r="664" spans="3:44">
      <c r="C664" s="83">
        <f t="shared" si="10"/>
        <v>0</v>
      </c>
      <c r="D664" s="50"/>
      <c r="E664" s="50"/>
      <c r="F664" s="49"/>
      <c r="G664" s="49"/>
      <c r="H664" s="74"/>
      <c r="I664" s="75"/>
      <c r="J664" s="49"/>
      <c r="K664" s="51"/>
      <c r="L664" s="49"/>
      <c r="M664" s="49"/>
      <c r="N664" s="49"/>
      <c r="O664" s="50"/>
      <c r="P664" s="50"/>
      <c r="Q664" s="50"/>
      <c r="R664" s="50"/>
      <c r="S664" s="50"/>
      <c r="T664" s="49"/>
      <c r="U664" s="49"/>
      <c r="V664" s="51"/>
      <c r="W664" s="49"/>
      <c r="X664" s="49"/>
      <c r="Y664" s="51"/>
      <c r="Z664" s="49"/>
      <c r="AA664" s="49"/>
      <c r="AB664" s="49"/>
      <c r="AC664" s="51"/>
      <c r="AD664" s="49"/>
      <c r="AE664" s="49"/>
      <c r="AF664" s="51"/>
      <c r="AG664" s="51"/>
      <c r="AH664" s="49"/>
      <c r="AI664" s="49"/>
      <c r="AJ664" s="50"/>
      <c r="AK664" s="50"/>
      <c r="AL664" s="50"/>
      <c r="AM664" s="50"/>
      <c r="AN664" s="50"/>
      <c r="AO664" s="50"/>
      <c r="AP664" s="50"/>
      <c r="AQ664" s="49"/>
      <c r="AR664" s="27"/>
    </row>
    <row r="665" spans="3:44">
      <c r="C665" s="83">
        <f t="shared" si="10"/>
        <v>0</v>
      </c>
      <c r="D665" s="50"/>
      <c r="E665" s="50"/>
      <c r="F665" s="49"/>
      <c r="G665" s="49"/>
      <c r="H665" s="74"/>
      <c r="I665" s="75"/>
      <c r="J665" s="49"/>
      <c r="K665" s="51"/>
      <c r="L665" s="49"/>
      <c r="M665" s="49"/>
      <c r="N665" s="49"/>
      <c r="O665" s="50"/>
      <c r="P665" s="50"/>
      <c r="Q665" s="50"/>
      <c r="R665" s="50"/>
      <c r="S665" s="50"/>
      <c r="T665" s="49"/>
      <c r="U665" s="49"/>
      <c r="V665" s="51"/>
      <c r="W665" s="49"/>
      <c r="X665" s="49"/>
      <c r="Y665" s="51"/>
      <c r="Z665" s="49"/>
      <c r="AA665" s="49"/>
      <c r="AB665" s="49"/>
      <c r="AC665" s="51"/>
      <c r="AD665" s="49"/>
      <c r="AE665" s="49"/>
      <c r="AF665" s="51"/>
      <c r="AG665" s="51"/>
      <c r="AH665" s="49"/>
      <c r="AI665" s="49"/>
      <c r="AJ665" s="50"/>
      <c r="AK665" s="50"/>
      <c r="AL665" s="50"/>
      <c r="AM665" s="50"/>
      <c r="AN665" s="50"/>
      <c r="AO665" s="50"/>
      <c r="AP665" s="50"/>
      <c r="AQ665" s="49"/>
      <c r="AR665" s="27"/>
    </row>
    <row r="666" spans="3:44">
      <c r="C666" s="83">
        <f t="shared" si="10"/>
        <v>0</v>
      </c>
      <c r="D666" s="50"/>
      <c r="E666" s="50"/>
      <c r="F666" s="49"/>
      <c r="G666" s="49"/>
      <c r="H666" s="74"/>
      <c r="I666" s="75"/>
      <c r="J666" s="49"/>
      <c r="K666" s="51"/>
      <c r="L666" s="49"/>
      <c r="M666" s="49"/>
      <c r="N666" s="49"/>
      <c r="O666" s="50"/>
      <c r="P666" s="50"/>
      <c r="Q666" s="50"/>
      <c r="R666" s="50"/>
      <c r="S666" s="50"/>
      <c r="T666" s="49"/>
      <c r="U666" s="49"/>
      <c r="V666" s="51"/>
      <c r="W666" s="49"/>
      <c r="X666" s="49"/>
      <c r="Y666" s="51"/>
      <c r="Z666" s="49"/>
      <c r="AA666" s="49"/>
      <c r="AB666" s="49"/>
      <c r="AC666" s="51"/>
      <c r="AD666" s="49"/>
      <c r="AE666" s="49"/>
      <c r="AF666" s="51"/>
      <c r="AG666" s="51"/>
      <c r="AH666" s="49"/>
      <c r="AI666" s="49"/>
      <c r="AJ666" s="50"/>
      <c r="AK666" s="50"/>
      <c r="AL666" s="50"/>
      <c r="AM666" s="50"/>
      <c r="AN666" s="50"/>
      <c r="AO666" s="50"/>
      <c r="AP666" s="50"/>
      <c r="AQ666" s="49"/>
      <c r="AR666" s="27"/>
    </row>
    <row r="667" spans="3:44">
      <c r="C667" s="83">
        <f t="shared" ref="C667:C730" si="11">SUM(D667:AR667)</f>
        <v>0</v>
      </c>
      <c r="D667" s="50"/>
      <c r="E667" s="50"/>
      <c r="F667" s="49"/>
      <c r="G667" s="49"/>
      <c r="H667" s="74"/>
      <c r="I667" s="75"/>
      <c r="J667" s="49"/>
      <c r="K667" s="51"/>
      <c r="L667" s="49"/>
      <c r="M667" s="49"/>
      <c r="N667" s="49"/>
      <c r="O667" s="50"/>
      <c r="P667" s="50"/>
      <c r="Q667" s="50"/>
      <c r="R667" s="50"/>
      <c r="S667" s="50"/>
      <c r="T667" s="49"/>
      <c r="U667" s="49"/>
      <c r="V667" s="51"/>
      <c r="W667" s="49"/>
      <c r="X667" s="49"/>
      <c r="Y667" s="51"/>
      <c r="Z667" s="49"/>
      <c r="AA667" s="49"/>
      <c r="AB667" s="49"/>
      <c r="AC667" s="51"/>
      <c r="AD667" s="49"/>
      <c r="AE667" s="49"/>
      <c r="AF667" s="51"/>
      <c r="AG667" s="51"/>
      <c r="AH667" s="49"/>
      <c r="AI667" s="49"/>
      <c r="AJ667" s="50"/>
      <c r="AK667" s="50"/>
      <c r="AL667" s="50"/>
      <c r="AM667" s="50"/>
      <c r="AN667" s="50"/>
      <c r="AO667" s="50"/>
      <c r="AP667" s="50"/>
      <c r="AQ667" s="49"/>
      <c r="AR667" s="27"/>
    </row>
    <row r="668" spans="3:44">
      <c r="C668" s="83">
        <f t="shared" si="11"/>
        <v>0</v>
      </c>
      <c r="D668" s="50"/>
      <c r="E668" s="50"/>
      <c r="F668" s="49"/>
      <c r="G668" s="49"/>
      <c r="H668" s="74"/>
      <c r="I668" s="75"/>
      <c r="J668" s="49"/>
      <c r="K668" s="51"/>
      <c r="L668" s="49"/>
      <c r="M668" s="49"/>
      <c r="N668" s="49"/>
      <c r="O668" s="50"/>
      <c r="P668" s="50"/>
      <c r="Q668" s="50"/>
      <c r="R668" s="50"/>
      <c r="S668" s="50"/>
      <c r="T668" s="49"/>
      <c r="U668" s="49"/>
      <c r="V668" s="51"/>
      <c r="W668" s="49"/>
      <c r="X668" s="49"/>
      <c r="Y668" s="51"/>
      <c r="Z668" s="49"/>
      <c r="AA668" s="49"/>
      <c r="AB668" s="49"/>
      <c r="AC668" s="51"/>
      <c r="AD668" s="49"/>
      <c r="AE668" s="49"/>
      <c r="AF668" s="51"/>
      <c r="AG668" s="51"/>
      <c r="AH668" s="49"/>
      <c r="AI668" s="49"/>
      <c r="AJ668" s="50"/>
      <c r="AK668" s="50"/>
      <c r="AL668" s="50"/>
      <c r="AM668" s="50"/>
      <c r="AN668" s="50"/>
      <c r="AO668" s="50"/>
      <c r="AP668" s="50"/>
      <c r="AQ668" s="49"/>
      <c r="AR668" s="27"/>
    </row>
    <row r="669" spans="3:44">
      <c r="C669" s="83">
        <f t="shared" si="11"/>
        <v>0</v>
      </c>
      <c r="D669" s="50"/>
      <c r="E669" s="50"/>
      <c r="F669" s="49"/>
      <c r="G669" s="49"/>
      <c r="H669" s="74"/>
      <c r="I669" s="75"/>
      <c r="J669" s="49"/>
      <c r="K669" s="51"/>
      <c r="L669" s="49"/>
      <c r="M669" s="49"/>
      <c r="N669" s="49"/>
      <c r="O669" s="50"/>
      <c r="P669" s="50"/>
      <c r="Q669" s="50"/>
      <c r="R669" s="50"/>
      <c r="S669" s="50"/>
      <c r="T669" s="49"/>
      <c r="U669" s="49"/>
      <c r="V669" s="51"/>
      <c r="W669" s="49"/>
      <c r="X669" s="49"/>
      <c r="Y669" s="51"/>
      <c r="Z669" s="49"/>
      <c r="AA669" s="49"/>
      <c r="AB669" s="49"/>
      <c r="AC669" s="51"/>
      <c r="AD669" s="49"/>
      <c r="AE669" s="49"/>
      <c r="AF669" s="51"/>
      <c r="AG669" s="51"/>
      <c r="AH669" s="49"/>
      <c r="AI669" s="49"/>
      <c r="AJ669" s="50"/>
      <c r="AK669" s="50"/>
      <c r="AL669" s="50"/>
      <c r="AM669" s="50"/>
      <c r="AN669" s="50"/>
      <c r="AO669" s="50"/>
      <c r="AP669" s="50"/>
      <c r="AQ669" s="49"/>
      <c r="AR669" s="27"/>
    </row>
    <row r="670" spans="3:44">
      <c r="C670" s="83">
        <f t="shared" si="11"/>
        <v>0</v>
      </c>
      <c r="D670" s="50"/>
      <c r="E670" s="50"/>
      <c r="F670" s="49"/>
      <c r="G670" s="49"/>
      <c r="H670" s="74"/>
      <c r="I670" s="75"/>
      <c r="J670" s="49"/>
      <c r="K670" s="51"/>
      <c r="L670" s="49"/>
      <c r="M670" s="49"/>
      <c r="N670" s="49"/>
      <c r="O670" s="50"/>
      <c r="P670" s="50"/>
      <c r="Q670" s="50"/>
      <c r="R670" s="50"/>
      <c r="S670" s="50"/>
      <c r="T670" s="49"/>
      <c r="U670" s="49"/>
      <c r="V670" s="51"/>
      <c r="W670" s="49"/>
      <c r="X670" s="49"/>
      <c r="Y670" s="51"/>
      <c r="Z670" s="49"/>
      <c r="AA670" s="49"/>
      <c r="AB670" s="49"/>
      <c r="AC670" s="51"/>
      <c r="AD670" s="49"/>
      <c r="AE670" s="49"/>
      <c r="AF670" s="51"/>
      <c r="AG670" s="51"/>
      <c r="AH670" s="49"/>
      <c r="AI670" s="49"/>
      <c r="AJ670" s="50"/>
      <c r="AK670" s="50"/>
      <c r="AL670" s="50"/>
      <c r="AM670" s="50"/>
      <c r="AN670" s="50"/>
      <c r="AO670" s="50"/>
      <c r="AP670" s="50"/>
      <c r="AQ670" s="49"/>
      <c r="AR670" s="27"/>
    </row>
    <row r="671" spans="3:44">
      <c r="C671" s="83">
        <f t="shared" si="11"/>
        <v>0</v>
      </c>
      <c r="D671" s="50"/>
      <c r="E671" s="50"/>
      <c r="F671" s="49"/>
      <c r="G671" s="49"/>
      <c r="H671" s="74"/>
      <c r="I671" s="75"/>
      <c r="J671" s="49"/>
      <c r="K671" s="51"/>
      <c r="L671" s="49"/>
      <c r="M671" s="49"/>
      <c r="N671" s="49"/>
      <c r="O671" s="50"/>
      <c r="P671" s="50"/>
      <c r="Q671" s="50"/>
      <c r="R671" s="50"/>
      <c r="S671" s="50"/>
      <c r="T671" s="49"/>
      <c r="U671" s="49"/>
      <c r="V671" s="51"/>
      <c r="W671" s="49"/>
      <c r="X671" s="49"/>
      <c r="Y671" s="51"/>
      <c r="Z671" s="49"/>
      <c r="AA671" s="49"/>
      <c r="AB671" s="49"/>
      <c r="AC671" s="51"/>
      <c r="AD671" s="49"/>
      <c r="AE671" s="49"/>
      <c r="AF671" s="51"/>
      <c r="AG671" s="51"/>
      <c r="AH671" s="49"/>
      <c r="AI671" s="49"/>
      <c r="AJ671" s="50"/>
      <c r="AK671" s="50"/>
      <c r="AL671" s="50"/>
      <c r="AM671" s="50"/>
      <c r="AN671" s="50"/>
      <c r="AO671" s="50"/>
      <c r="AP671" s="50"/>
      <c r="AQ671" s="49"/>
      <c r="AR671" s="27"/>
    </row>
    <row r="672" spans="3:44">
      <c r="C672" s="83">
        <f t="shared" si="11"/>
        <v>0</v>
      </c>
      <c r="D672" s="50"/>
      <c r="E672" s="50"/>
      <c r="F672" s="49"/>
      <c r="G672" s="49"/>
      <c r="H672" s="74"/>
      <c r="I672" s="75"/>
      <c r="J672" s="49"/>
      <c r="K672" s="51"/>
      <c r="L672" s="49"/>
      <c r="M672" s="49"/>
      <c r="N672" s="49"/>
      <c r="O672" s="50"/>
      <c r="P672" s="50"/>
      <c r="Q672" s="50"/>
      <c r="R672" s="50"/>
      <c r="S672" s="50"/>
      <c r="T672" s="49"/>
      <c r="U672" s="49"/>
      <c r="V672" s="51"/>
      <c r="W672" s="49"/>
      <c r="X672" s="49"/>
      <c r="Y672" s="51"/>
      <c r="Z672" s="49"/>
      <c r="AA672" s="49"/>
      <c r="AB672" s="49"/>
      <c r="AC672" s="51"/>
      <c r="AD672" s="49"/>
      <c r="AE672" s="49"/>
      <c r="AF672" s="51"/>
      <c r="AG672" s="51"/>
      <c r="AH672" s="49"/>
      <c r="AI672" s="49"/>
      <c r="AJ672" s="50"/>
      <c r="AK672" s="50"/>
      <c r="AL672" s="50"/>
      <c r="AM672" s="50"/>
      <c r="AN672" s="50"/>
      <c r="AO672" s="50"/>
      <c r="AP672" s="50"/>
      <c r="AQ672" s="49"/>
      <c r="AR672" s="27"/>
    </row>
    <row r="673" spans="3:44">
      <c r="C673" s="83">
        <f t="shared" si="11"/>
        <v>0</v>
      </c>
      <c r="D673" s="50"/>
      <c r="E673" s="50"/>
      <c r="F673" s="49"/>
      <c r="G673" s="49"/>
      <c r="H673" s="74"/>
      <c r="I673" s="75"/>
      <c r="J673" s="49"/>
      <c r="K673" s="51"/>
      <c r="L673" s="49"/>
      <c r="M673" s="49"/>
      <c r="N673" s="49"/>
      <c r="O673" s="50"/>
      <c r="P673" s="50"/>
      <c r="Q673" s="50"/>
      <c r="R673" s="50"/>
      <c r="S673" s="50"/>
      <c r="T673" s="49"/>
      <c r="U673" s="49"/>
      <c r="V673" s="51"/>
      <c r="W673" s="49"/>
      <c r="X673" s="49"/>
      <c r="Y673" s="51"/>
      <c r="Z673" s="49"/>
      <c r="AA673" s="49"/>
      <c r="AB673" s="49"/>
      <c r="AC673" s="51"/>
      <c r="AD673" s="49"/>
      <c r="AE673" s="49"/>
      <c r="AF673" s="51"/>
      <c r="AG673" s="51"/>
      <c r="AH673" s="49"/>
      <c r="AI673" s="49"/>
      <c r="AJ673" s="50"/>
      <c r="AK673" s="50"/>
      <c r="AL673" s="50"/>
      <c r="AM673" s="50"/>
      <c r="AN673" s="50"/>
      <c r="AO673" s="50"/>
      <c r="AP673" s="50"/>
      <c r="AQ673" s="49"/>
      <c r="AR673" s="27"/>
    </row>
    <row r="674" spans="3:44">
      <c r="C674" s="83">
        <f t="shared" si="11"/>
        <v>0</v>
      </c>
      <c r="D674" s="50"/>
      <c r="E674" s="50"/>
      <c r="F674" s="49"/>
      <c r="G674" s="49"/>
      <c r="H674" s="74"/>
      <c r="I674" s="75"/>
      <c r="J674" s="49"/>
      <c r="K674" s="51"/>
      <c r="L674" s="49"/>
      <c r="M674" s="49"/>
      <c r="N674" s="49"/>
      <c r="O674" s="50"/>
      <c r="P674" s="50"/>
      <c r="Q674" s="50"/>
      <c r="R674" s="50"/>
      <c r="S674" s="50"/>
      <c r="T674" s="49"/>
      <c r="U674" s="49"/>
      <c r="V674" s="51"/>
      <c r="W674" s="49"/>
      <c r="X674" s="49"/>
      <c r="Y674" s="51"/>
      <c r="Z674" s="49"/>
      <c r="AA674" s="49"/>
      <c r="AB674" s="49"/>
      <c r="AC674" s="51"/>
      <c r="AD674" s="49"/>
      <c r="AE674" s="49"/>
      <c r="AF674" s="51"/>
      <c r="AG674" s="51"/>
      <c r="AH674" s="49"/>
      <c r="AI674" s="49"/>
      <c r="AJ674" s="50"/>
      <c r="AK674" s="50"/>
      <c r="AL674" s="50"/>
      <c r="AM674" s="50"/>
      <c r="AN674" s="50"/>
      <c r="AO674" s="50"/>
      <c r="AP674" s="50"/>
      <c r="AQ674" s="49"/>
      <c r="AR674" s="27"/>
    </row>
    <row r="675" spans="3:44">
      <c r="C675" s="83">
        <f t="shared" si="11"/>
        <v>0</v>
      </c>
      <c r="D675" s="50"/>
      <c r="E675" s="50"/>
      <c r="F675" s="49"/>
      <c r="G675" s="49"/>
      <c r="H675" s="74"/>
      <c r="I675" s="75"/>
      <c r="J675" s="49"/>
      <c r="K675" s="51"/>
      <c r="L675" s="49"/>
      <c r="M675" s="49"/>
      <c r="N675" s="49"/>
      <c r="O675" s="50"/>
      <c r="P675" s="50"/>
      <c r="Q675" s="50"/>
      <c r="R675" s="50"/>
      <c r="S675" s="50"/>
      <c r="T675" s="49"/>
      <c r="U675" s="49"/>
      <c r="V675" s="51"/>
      <c r="W675" s="49"/>
      <c r="X675" s="49"/>
      <c r="Y675" s="51"/>
      <c r="Z675" s="49"/>
      <c r="AA675" s="49"/>
      <c r="AB675" s="49"/>
      <c r="AC675" s="51"/>
      <c r="AD675" s="49"/>
      <c r="AE675" s="49"/>
      <c r="AF675" s="51"/>
      <c r="AG675" s="51"/>
      <c r="AH675" s="49"/>
      <c r="AI675" s="49"/>
      <c r="AJ675" s="50"/>
      <c r="AK675" s="50"/>
      <c r="AL675" s="50"/>
      <c r="AM675" s="50"/>
      <c r="AN675" s="50"/>
      <c r="AO675" s="50"/>
      <c r="AP675" s="50"/>
      <c r="AQ675" s="49"/>
      <c r="AR675" s="27"/>
    </row>
    <row r="676" spans="3:44">
      <c r="C676" s="83">
        <f t="shared" si="11"/>
        <v>0</v>
      </c>
      <c r="D676" s="50"/>
      <c r="E676" s="50"/>
      <c r="F676" s="49"/>
      <c r="G676" s="49"/>
      <c r="H676" s="74"/>
      <c r="I676" s="75"/>
      <c r="J676" s="49"/>
      <c r="K676" s="51"/>
      <c r="L676" s="49"/>
      <c r="M676" s="49"/>
      <c r="N676" s="49"/>
      <c r="O676" s="50"/>
      <c r="P676" s="50"/>
      <c r="Q676" s="50"/>
      <c r="R676" s="50"/>
      <c r="S676" s="50"/>
      <c r="T676" s="49"/>
      <c r="U676" s="49"/>
      <c r="V676" s="51"/>
      <c r="W676" s="49"/>
      <c r="X676" s="49"/>
      <c r="Y676" s="51"/>
      <c r="Z676" s="49"/>
      <c r="AA676" s="49"/>
      <c r="AB676" s="49"/>
      <c r="AC676" s="51"/>
      <c r="AD676" s="49"/>
      <c r="AE676" s="49"/>
      <c r="AF676" s="51"/>
      <c r="AG676" s="51"/>
      <c r="AH676" s="49"/>
      <c r="AI676" s="49"/>
      <c r="AJ676" s="50"/>
      <c r="AK676" s="50"/>
      <c r="AL676" s="50"/>
      <c r="AM676" s="50"/>
      <c r="AN676" s="50"/>
      <c r="AO676" s="50"/>
      <c r="AP676" s="50"/>
      <c r="AQ676" s="49"/>
      <c r="AR676" s="27"/>
    </row>
    <row r="677" spans="3:44">
      <c r="C677" s="83">
        <f t="shared" si="11"/>
        <v>0</v>
      </c>
      <c r="D677" s="50"/>
      <c r="E677" s="50"/>
      <c r="F677" s="49"/>
      <c r="G677" s="49"/>
      <c r="H677" s="74"/>
      <c r="I677" s="75"/>
      <c r="J677" s="49"/>
      <c r="K677" s="51"/>
      <c r="L677" s="49"/>
      <c r="M677" s="49"/>
      <c r="N677" s="49"/>
      <c r="O677" s="50"/>
      <c r="P677" s="50"/>
      <c r="Q677" s="50"/>
      <c r="R677" s="50"/>
      <c r="S677" s="50"/>
      <c r="T677" s="49"/>
      <c r="U677" s="49"/>
      <c r="V677" s="51"/>
      <c r="W677" s="49"/>
      <c r="X677" s="49"/>
      <c r="Y677" s="51"/>
      <c r="Z677" s="49"/>
      <c r="AA677" s="49"/>
      <c r="AB677" s="49"/>
      <c r="AC677" s="51"/>
      <c r="AD677" s="49"/>
      <c r="AE677" s="49"/>
      <c r="AF677" s="51"/>
      <c r="AG677" s="51"/>
      <c r="AH677" s="49"/>
      <c r="AI677" s="49"/>
      <c r="AJ677" s="50"/>
      <c r="AK677" s="50"/>
      <c r="AL677" s="50"/>
      <c r="AM677" s="50"/>
      <c r="AN677" s="50"/>
      <c r="AO677" s="50"/>
      <c r="AP677" s="50"/>
      <c r="AQ677" s="49"/>
      <c r="AR677" s="27"/>
    </row>
    <row r="678" spans="3:44">
      <c r="C678" s="83">
        <f t="shared" si="11"/>
        <v>0</v>
      </c>
      <c r="D678" s="50"/>
      <c r="E678" s="50"/>
      <c r="F678" s="49"/>
      <c r="G678" s="49"/>
      <c r="H678" s="74"/>
      <c r="I678" s="75"/>
      <c r="J678" s="49"/>
      <c r="K678" s="51"/>
      <c r="L678" s="49"/>
      <c r="M678" s="49"/>
      <c r="N678" s="49"/>
      <c r="O678" s="50"/>
      <c r="P678" s="50"/>
      <c r="Q678" s="50"/>
      <c r="R678" s="50"/>
      <c r="S678" s="50"/>
      <c r="T678" s="49"/>
      <c r="U678" s="49"/>
      <c r="V678" s="51"/>
      <c r="W678" s="49"/>
      <c r="X678" s="49"/>
      <c r="Y678" s="51"/>
      <c r="Z678" s="49"/>
      <c r="AA678" s="49"/>
      <c r="AB678" s="49"/>
      <c r="AC678" s="51"/>
      <c r="AD678" s="49"/>
      <c r="AE678" s="49"/>
      <c r="AF678" s="51"/>
      <c r="AG678" s="51"/>
      <c r="AH678" s="49"/>
      <c r="AI678" s="49"/>
      <c r="AJ678" s="50"/>
      <c r="AK678" s="50"/>
      <c r="AL678" s="50"/>
      <c r="AM678" s="50"/>
      <c r="AN678" s="50"/>
      <c r="AO678" s="50"/>
      <c r="AP678" s="50"/>
      <c r="AQ678" s="49"/>
      <c r="AR678" s="27"/>
    </row>
    <row r="679" spans="3:44">
      <c r="C679" s="83">
        <f t="shared" si="11"/>
        <v>0</v>
      </c>
      <c r="D679" s="50"/>
      <c r="E679" s="50"/>
      <c r="F679" s="49"/>
      <c r="G679" s="49"/>
      <c r="H679" s="74"/>
      <c r="I679" s="75"/>
      <c r="J679" s="49"/>
      <c r="K679" s="51"/>
      <c r="L679" s="49"/>
      <c r="M679" s="49"/>
      <c r="N679" s="49"/>
      <c r="O679" s="50"/>
      <c r="P679" s="50"/>
      <c r="Q679" s="50"/>
      <c r="R679" s="50"/>
      <c r="S679" s="50"/>
      <c r="T679" s="49"/>
      <c r="U679" s="49"/>
      <c r="V679" s="51"/>
      <c r="W679" s="49"/>
      <c r="X679" s="49"/>
      <c r="Y679" s="51"/>
      <c r="Z679" s="49"/>
      <c r="AA679" s="49"/>
      <c r="AB679" s="49"/>
      <c r="AC679" s="51"/>
      <c r="AD679" s="49"/>
      <c r="AE679" s="49"/>
      <c r="AF679" s="51"/>
      <c r="AG679" s="51"/>
      <c r="AH679" s="49"/>
      <c r="AI679" s="49"/>
      <c r="AJ679" s="50"/>
      <c r="AK679" s="50"/>
      <c r="AL679" s="50"/>
      <c r="AM679" s="50"/>
      <c r="AN679" s="50"/>
      <c r="AO679" s="50"/>
      <c r="AP679" s="50"/>
      <c r="AQ679" s="49"/>
      <c r="AR679" s="27"/>
    </row>
    <row r="680" spans="3:44">
      <c r="C680" s="83">
        <f t="shared" si="11"/>
        <v>0</v>
      </c>
      <c r="D680" s="50"/>
      <c r="E680" s="50"/>
      <c r="F680" s="49"/>
      <c r="G680" s="49"/>
      <c r="H680" s="74"/>
      <c r="I680" s="75"/>
      <c r="J680" s="49"/>
      <c r="K680" s="51"/>
      <c r="L680" s="49"/>
      <c r="M680" s="49"/>
      <c r="N680" s="49"/>
      <c r="O680" s="50"/>
      <c r="P680" s="50"/>
      <c r="Q680" s="50"/>
      <c r="R680" s="50"/>
      <c r="S680" s="50"/>
      <c r="T680" s="49"/>
      <c r="U680" s="49"/>
      <c r="V680" s="51"/>
      <c r="W680" s="49"/>
      <c r="X680" s="49"/>
      <c r="Y680" s="51"/>
      <c r="Z680" s="49"/>
      <c r="AA680" s="49"/>
      <c r="AB680" s="49"/>
      <c r="AC680" s="51"/>
      <c r="AD680" s="49"/>
      <c r="AE680" s="49"/>
      <c r="AF680" s="51"/>
      <c r="AG680" s="51"/>
      <c r="AH680" s="49"/>
      <c r="AI680" s="49"/>
      <c r="AJ680" s="50"/>
      <c r="AK680" s="50"/>
      <c r="AL680" s="50"/>
      <c r="AM680" s="50"/>
      <c r="AN680" s="50"/>
      <c r="AO680" s="50"/>
      <c r="AP680" s="50"/>
      <c r="AQ680" s="49"/>
      <c r="AR680" s="27"/>
    </row>
    <row r="681" spans="3:44">
      <c r="C681" s="83">
        <f t="shared" si="11"/>
        <v>0</v>
      </c>
      <c r="D681" s="50"/>
      <c r="E681" s="50"/>
      <c r="F681" s="49"/>
      <c r="G681" s="49"/>
      <c r="H681" s="74"/>
      <c r="I681" s="75"/>
      <c r="J681" s="49"/>
      <c r="K681" s="51"/>
      <c r="L681" s="49"/>
      <c r="M681" s="49"/>
      <c r="N681" s="49"/>
      <c r="O681" s="50"/>
      <c r="P681" s="50"/>
      <c r="Q681" s="50"/>
      <c r="R681" s="50"/>
      <c r="S681" s="50"/>
      <c r="T681" s="49"/>
      <c r="U681" s="49"/>
      <c r="V681" s="51"/>
      <c r="W681" s="49"/>
      <c r="X681" s="49"/>
      <c r="Y681" s="51"/>
      <c r="Z681" s="49"/>
      <c r="AA681" s="49"/>
      <c r="AB681" s="49"/>
      <c r="AC681" s="51"/>
      <c r="AD681" s="49"/>
      <c r="AE681" s="49"/>
      <c r="AF681" s="51"/>
      <c r="AG681" s="51"/>
      <c r="AH681" s="49"/>
      <c r="AI681" s="49"/>
      <c r="AJ681" s="50"/>
      <c r="AK681" s="50"/>
      <c r="AL681" s="50"/>
      <c r="AM681" s="50"/>
      <c r="AN681" s="50"/>
      <c r="AO681" s="50"/>
      <c r="AP681" s="50"/>
      <c r="AQ681" s="49"/>
      <c r="AR681" s="27"/>
    </row>
    <row r="682" spans="3:44">
      <c r="C682" s="83">
        <f t="shared" si="11"/>
        <v>0</v>
      </c>
      <c r="D682" s="50"/>
      <c r="E682" s="50"/>
      <c r="F682" s="49"/>
      <c r="G682" s="49"/>
      <c r="H682" s="74"/>
      <c r="I682" s="75"/>
      <c r="J682" s="49"/>
      <c r="K682" s="51"/>
      <c r="L682" s="49"/>
      <c r="M682" s="49"/>
      <c r="N682" s="49"/>
      <c r="O682" s="50"/>
      <c r="P682" s="50"/>
      <c r="Q682" s="50"/>
      <c r="R682" s="50"/>
      <c r="S682" s="50"/>
      <c r="T682" s="49"/>
      <c r="U682" s="49"/>
      <c r="V682" s="51"/>
      <c r="W682" s="49"/>
      <c r="X682" s="49"/>
      <c r="Y682" s="51"/>
      <c r="Z682" s="49"/>
      <c r="AA682" s="49"/>
      <c r="AB682" s="49"/>
      <c r="AC682" s="51"/>
      <c r="AD682" s="49"/>
      <c r="AE682" s="49"/>
      <c r="AF682" s="51"/>
      <c r="AG682" s="51"/>
      <c r="AH682" s="49"/>
      <c r="AI682" s="49"/>
      <c r="AJ682" s="50"/>
      <c r="AK682" s="50"/>
      <c r="AL682" s="50"/>
      <c r="AM682" s="50"/>
      <c r="AN682" s="50"/>
      <c r="AO682" s="50"/>
      <c r="AP682" s="50"/>
      <c r="AQ682" s="49"/>
      <c r="AR682" s="27"/>
    </row>
    <row r="683" spans="3:44">
      <c r="C683" s="83">
        <f t="shared" si="11"/>
        <v>0</v>
      </c>
      <c r="D683" s="50"/>
      <c r="E683" s="50"/>
      <c r="F683" s="49"/>
      <c r="G683" s="49"/>
      <c r="H683" s="74"/>
      <c r="I683" s="75"/>
      <c r="J683" s="49"/>
      <c r="K683" s="51"/>
      <c r="L683" s="49"/>
      <c r="M683" s="49"/>
      <c r="N683" s="49"/>
      <c r="O683" s="50"/>
      <c r="P683" s="50"/>
      <c r="Q683" s="50"/>
      <c r="R683" s="50"/>
      <c r="S683" s="50"/>
      <c r="T683" s="49"/>
      <c r="U683" s="49"/>
      <c r="V683" s="51"/>
      <c r="W683" s="49"/>
      <c r="X683" s="49"/>
      <c r="Y683" s="51"/>
      <c r="Z683" s="49"/>
      <c r="AA683" s="49"/>
      <c r="AB683" s="49"/>
      <c r="AC683" s="51"/>
      <c r="AD683" s="49"/>
      <c r="AE683" s="49"/>
      <c r="AF683" s="51"/>
      <c r="AG683" s="51"/>
      <c r="AH683" s="49"/>
      <c r="AI683" s="49"/>
      <c r="AJ683" s="50"/>
      <c r="AK683" s="50"/>
      <c r="AL683" s="50"/>
      <c r="AM683" s="50"/>
      <c r="AN683" s="50"/>
      <c r="AO683" s="50"/>
      <c r="AP683" s="50"/>
      <c r="AQ683" s="49"/>
      <c r="AR683" s="27"/>
    </row>
    <row r="684" spans="3:44">
      <c r="C684" s="83">
        <f t="shared" si="11"/>
        <v>0</v>
      </c>
      <c r="D684" s="50"/>
      <c r="E684" s="50"/>
      <c r="F684" s="49"/>
      <c r="G684" s="49"/>
      <c r="H684" s="74"/>
      <c r="I684" s="75"/>
      <c r="J684" s="49"/>
      <c r="K684" s="51"/>
      <c r="L684" s="49"/>
      <c r="M684" s="49"/>
      <c r="N684" s="49"/>
      <c r="O684" s="50"/>
      <c r="P684" s="50"/>
      <c r="Q684" s="50"/>
      <c r="R684" s="50"/>
      <c r="S684" s="50"/>
      <c r="T684" s="49"/>
      <c r="U684" s="49"/>
      <c r="V684" s="51"/>
      <c r="W684" s="49"/>
      <c r="X684" s="49"/>
      <c r="Y684" s="51"/>
      <c r="Z684" s="49"/>
      <c r="AA684" s="49"/>
      <c r="AB684" s="49"/>
      <c r="AC684" s="51"/>
      <c r="AD684" s="49"/>
      <c r="AE684" s="49"/>
      <c r="AF684" s="51"/>
      <c r="AG684" s="51"/>
      <c r="AH684" s="49"/>
      <c r="AI684" s="49"/>
      <c r="AJ684" s="50"/>
      <c r="AK684" s="50"/>
      <c r="AL684" s="50"/>
      <c r="AM684" s="50"/>
      <c r="AN684" s="50"/>
      <c r="AO684" s="50"/>
      <c r="AP684" s="50"/>
      <c r="AQ684" s="49"/>
      <c r="AR684" s="27"/>
    </row>
    <row r="685" spans="3:44">
      <c r="C685" s="83">
        <f t="shared" si="11"/>
        <v>0</v>
      </c>
      <c r="D685" s="50"/>
      <c r="E685" s="50"/>
      <c r="F685" s="49"/>
      <c r="G685" s="49"/>
      <c r="H685" s="74"/>
      <c r="I685" s="75"/>
      <c r="J685" s="49"/>
      <c r="K685" s="51"/>
      <c r="L685" s="49"/>
      <c r="M685" s="49"/>
      <c r="N685" s="49"/>
      <c r="O685" s="50"/>
      <c r="P685" s="50"/>
      <c r="Q685" s="50"/>
      <c r="R685" s="50"/>
      <c r="S685" s="50"/>
      <c r="T685" s="49"/>
      <c r="U685" s="49"/>
      <c r="V685" s="51"/>
      <c r="W685" s="49"/>
      <c r="X685" s="49"/>
      <c r="Y685" s="51"/>
      <c r="Z685" s="49"/>
      <c r="AA685" s="49"/>
      <c r="AB685" s="49"/>
      <c r="AC685" s="51"/>
      <c r="AD685" s="49"/>
      <c r="AE685" s="49"/>
      <c r="AF685" s="51"/>
      <c r="AG685" s="51"/>
      <c r="AH685" s="49"/>
      <c r="AI685" s="49"/>
      <c r="AJ685" s="50"/>
      <c r="AK685" s="50"/>
      <c r="AL685" s="50"/>
      <c r="AM685" s="50"/>
      <c r="AN685" s="50"/>
      <c r="AO685" s="50"/>
      <c r="AP685" s="50"/>
      <c r="AQ685" s="49"/>
      <c r="AR685" s="27"/>
    </row>
    <row r="686" spans="3:44">
      <c r="C686" s="83">
        <f t="shared" si="11"/>
        <v>0</v>
      </c>
      <c r="D686" s="50"/>
      <c r="E686" s="50"/>
      <c r="F686" s="49"/>
      <c r="G686" s="49"/>
      <c r="H686" s="74"/>
      <c r="I686" s="75"/>
      <c r="J686" s="49"/>
      <c r="K686" s="51"/>
      <c r="L686" s="49"/>
      <c r="M686" s="49"/>
      <c r="N686" s="49"/>
      <c r="O686" s="50"/>
      <c r="P686" s="50"/>
      <c r="Q686" s="50"/>
      <c r="R686" s="50"/>
      <c r="S686" s="50"/>
      <c r="T686" s="49"/>
      <c r="U686" s="49"/>
      <c r="V686" s="51"/>
      <c r="W686" s="49"/>
      <c r="X686" s="49"/>
      <c r="Y686" s="51"/>
      <c r="Z686" s="49"/>
      <c r="AA686" s="49"/>
      <c r="AB686" s="49"/>
      <c r="AC686" s="51"/>
      <c r="AD686" s="49"/>
      <c r="AE686" s="49"/>
      <c r="AF686" s="51"/>
      <c r="AG686" s="51"/>
      <c r="AH686" s="49"/>
      <c r="AI686" s="49"/>
      <c r="AJ686" s="50"/>
      <c r="AK686" s="50"/>
      <c r="AL686" s="50"/>
      <c r="AM686" s="50"/>
      <c r="AN686" s="50"/>
      <c r="AO686" s="50"/>
      <c r="AP686" s="50"/>
      <c r="AQ686" s="49"/>
      <c r="AR686" s="27"/>
    </row>
    <row r="687" spans="3:44">
      <c r="C687" s="83">
        <f t="shared" si="11"/>
        <v>0</v>
      </c>
      <c r="D687" s="50"/>
      <c r="E687" s="50"/>
      <c r="F687" s="49"/>
      <c r="G687" s="49"/>
      <c r="H687" s="74"/>
      <c r="I687" s="75"/>
      <c r="J687" s="49"/>
      <c r="K687" s="51"/>
      <c r="L687" s="49"/>
      <c r="M687" s="49"/>
      <c r="N687" s="49"/>
      <c r="O687" s="50"/>
      <c r="P687" s="50"/>
      <c r="Q687" s="50"/>
      <c r="R687" s="50"/>
      <c r="S687" s="50"/>
      <c r="T687" s="49"/>
      <c r="U687" s="49"/>
      <c r="V687" s="51"/>
      <c r="W687" s="49"/>
      <c r="X687" s="49"/>
      <c r="Y687" s="51"/>
      <c r="Z687" s="49"/>
      <c r="AA687" s="49"/>
      <c r="AB687" s="49"/>
      <c r="AC687" s="51"/>
      <c r="AD687" s="49"/>
      <c r="AE687" s="49"/>
      <c r="AF687" s="51"/>
      <c r="AG687" s="51"/>
      <c r="AH687" s="49"/>
      <c r="AI687" s="49"/>
      <c r="AJ687" s="50"/>
      <c r="AK687" s="50"/>
      <c r="AL687" s="50"/>
      <c r="AM687" s="50"/>
      <c r="AN687" s="50"/>
      <c r="AO687" s="50"/>
      <c r="AP687" s="50"/>
      <c r="AQ687" s="49"/>
      <c r="AR687" s="27"/>
    </row>
    <row r="688" spans="3:44">
      <c r="C688" s="83">
        <f t="shared" si="11"/>
        <v>0</v>
      </c>
      <c r="D688" s="50"/>
      <c r="E688" s="50"/>
      <c r="F688" s="49"/>
      <c r="G688" s="49"/>
      <c r="H688" s="74"/>
      <c r="I688" s="75"/>
      <c r="J688" s="49"/>
      <c r="K688" s="51"/>
      <c r="L688" s="49"/>
      <c r="M688" s="49"/>
      <c r="N688" s="49"/>
      <c r="O688" s="50"/>
      <c r="P688" s="50"/>
      <c r="Q688" s="50"/>
      <c r="R688" s="50"/>
      <c r="S688" s="50"/>
      <c r="T688" s="49"/>
      <c r="U688" s="49"/>
      <c r="V688" s="51"/>
      <c r="W688" s="49"/>
      <c r="X688" s="49"/>
      <c r="Y688" s="51"/>
      <c r="Z688" s="49"/>
      <c r="AA688" s="49"/>
      <c r="AB688" s="49"/>
      <c r="AC688" s="51"/>
      <c r="AD688" s="49"/>
      <c r="AE688" s="49"/>
      <c r="AF688" s="51"/>
      <c r="AG688" s="51"/>
      <c r="AH688" s="49"/>
      <c r="AI688" s="49"/>
      <c r="AJ688" s="50"/>
      <c r="AK688" s="50"/>
      <c r="AL688" s="50"/>
      <c r="AM688" s="50"/>
      <c r="AN688" s="50"/>
      <c r="AO688" s="50"/>
      <c r="AP688" s="50"/>
      <c r="AQ688" s="49"/>
      <c r="AR688" s="27"/>
    </row>
    <row r="689" spans="3:44">
      <c r="C689" s="83">
        <f t="shared" si="11"/>
        <v>0</v>
      </c>
      <c r="D689" s="50"/>
      <c r="E689" s="50"/>
      <c r="F689" s="49"/>
      <c r="G689" s="49"/>
      <c r="H689" s="74"/>
      <c r="I689" s="75"/>
      <c r="J689" s="49"/>
      <c r="K689" s="51"/>
      <c r="L689" s="49"/>
      <c r="M689" s="49"/>
      <c r="N689" s="49"/>
      <c r="O689" s="50"/>
      <c r="P689" s="50"/>
      <c r="Q689" s="50"/>
      <c r="R689" s="50"/>
      <c r="S689" s="50"/>
      <c r="T689" s="49"/>
      <c r="U689" s="49"/>
      <c r="V689" s="51"/>
      <c r="W689" s="49"/>
      <c r="X689" s="49"/>
      <c r="Y689" s="51"/>
      <c r="Z689" s="49"/>
      <c r="AA689" s="49"/>
      <c r="AB689" s="49"/>
      <c r="AC689" s="51"/>
      <c r="AD689" s="49"/>
      <c r="AE689" s="49"/>
      <c r="AF689" s="51"/>
      <c r="AG689" s="51"/>
      <c r="AH689" s="49"/>
      <c r="AI689" s="49"/>
      <c r="AJ689" s="50"/>
      <c r="AK689" s="50"/>
      <c r="AL689" s="50"/>
      <c r="AM689" s="50"/>
      <c r="AN689" s="50"/>
      <c r="AO689" s="50"/>
      <c r="AP689" s="50"/>
      <c r="AQ689" s="49"/>
      <c r="AR689" s="27"/>
    </row>
    <row r="690" spans="3:44">
      <c r="C690" s="83">
        <f t="shared" si="11"/>
        <v>0</v>
      </c>
      <c r="D690" s="50"/>
      <c r="E690" s="50"/>
      <c r="F690" s="49"/>
      <c r="G690" s="49"/>
      <c r="H690" s="74"/>
      <c r="I690" s="75"/>
      <c r="J690" s="49"/>
      <c r="K690" s="51"/>
      <c r="L690" s="49"/>
      <c r="M690" s="49"/>
      <c r="N690" s="49"/>
      <c r="O690" s="50"/>
      <c r="P690" s="50"/>
      <c r="Q690" s="50"/>
      <c r="R690" s="50"/>
      <c r="S690" s="50"/>
      <c r="T690" s="49"/>
      <c r="U690" s="49"/>
      <c r="V690" s="51"/>
      <c r="W690" s="49"/>
      <c r="X690" s="49"/>
      <c r="Y690" s="51"/>
      <c r="Z690" s="49"/>
      <c r="AA690" s="49"/>
      <c r="AB690" s="49"/>
      <c r="AC690" s="51"/>
      <c r="AD690" s="49"/>
      <c r="AE690" s="49"/>
      <c r="AF690" s="51"/>
      <c r="AG690" s="51"/>
      <c r="AH690" s="49"/>
      <c r="AI690" s="49"/>
      <c r="AJ690" s="50"/>
      <c r="AK690" s="50"/>
      <c r="AL690" s="50"/>
      <c r="AM690" s="50"/>
      <c r="AN690" s="50"/>
      <c r="AO690" s="50"/>
      <c r="AP690" s="50"/>
      <c r="AQ690" s="49"/>
      <c r="AR690" s="27"/>
    </row>
    <row r="691" spans="3:44">
      <c r="C691" s="83">
        <f t="shared" si="11"/>
        <v>0</v>
      </c>
      <c r="D691" s="50"/>
      <c r="E691" s="50"/>
      <c r="F691" s="49"/>
      <c r="G691" s="49"/>
      <c r="H691" s="74"/>
      <c r="I691" s="75"/>
      <c r="J691" s="49"/>
      <c r="K691" s="51"/>
      <c r="L691" s="49"/>
      <c r="M691" s="49"/>
      <c r="N691" s="49"/>
      <c r="O691" s="50"/>
      <c r="P691" s="50"/>
      <c r="Q691" s="50"/>
      <c r="R691" s="50"/>
      <c r="S691" s="50"/>
      <c r="T691" s="49"/>
      <c r="U691" s="49"/>
      <c r="V691" s="51"/>
      <c r="W691" s="49"/>
      <c r="X691" s="49"/>
      <c r="Y691" s="51"/>
      <c r="Z691" s="49"/>
      <c r="AA691" s="49"/>
      <c r="AB691" s="49"/>
      <c r="AC691" s="51"/>
      <c r="AD691" s="49"/>
      <c r="AE691" s="49"/>
      <c r="AF691" s="51"/>
      <c r="AG691" s="51"/>
      <c r="AH691" s="49"/>
      <c r="AI691" s="49"/>
      <c r="AJ691" s="50"/>
      <c r="AK691" s="50"/>
      <c r="AL691" s="50"/>
      <c r="AM691" s="50"/>
      <c r="AN691" s="50"/>
      <c r="AO691" s="50"/>
      <c r="AP691" s="50"/>
      <c r="AQ691" s="49"/>
      <c r="AR691" s="27"/>
    </row>
    <row r="692" spans="3:44">
      <c r="C692" s="83">
        <f t="shared" si="11"/>
        <v>0</v>
      </c>
      <c r="D692" s="50"/>
      <c r="E692" s="50"/>
      <c r="F692" s="49"/>
      <c r="G692" s="49"/>
      <c r="H692" s="74"/>
      <c r="I692" s="75"/>
      <c r="J692" s="49"/>
      <c r="K692" s="51"/>
      <c r="L692" s="49"/>
      <c r="M692" s="49"/>
      <c r="N692" s="49"/>
      <c r="O692" s="50"/>
      <c r="P692" s="50"/>
      <c r="Q692" s="50"/>
      <c r="R692" s="50"/>
      <c r="S692" s="50"/>
      <c r="T692" s="49"/>
      <c r="U692" s="49"/>
      <c r="V692" s="51"/>
      <c r="W692" s="49"/>
      <c r="X692" s="49"/>
      <c r="Y692" s="51"/>
      <c r="Z692" s="49"/>
      <c r="AA692" s="49"/>
      <c r="AB692" s="49"/>
      <c r="AC692" s="51"/>
      <c r="AD692" s="49"/>
      <c r="AE692" s="49"/>
      <c r="AF692" s="51"/>
      <c r="AG692" s="51"/>
      <c r="AH692" s="49"/>
      <c r="AI692" s="49"/>
      <c r="AJ692" s="50"/>
      <c r="AK692" s="50"/>
      <c r="AL692" s="50"/>
      <c r="AM692" s="50"/>
      <c r="AN692" s="50"/>
      <c r="AO692" s="50"/>
      <c r="AP692" s="50"/>
      <c r="AQ692" s="49"/>
      <c r="AR692" s="27"/>
    </row>
    <row r="693" spans="3:44">
      <c r="C693" s="83">
        <f t="shared" si="11"/>
        <v>0</v>
      </c>
      <c r="D693" s="50"/>
      <c r="E693" s="50"/>
      <c r="F693" s="49"/>
      <c r="G693" s="49"/>
      <c r="H693" s="74"/>
      <c r="I693" s="75"/>
      <c r="J693" s="49"/>
      <c r="K693" s="51"/>
      <c r="L693" s="49"/>
      <c r="M693" s="49"/>
      <c r="N693" s="49"/>
      <c r="O693" s="50"/>
      <c r="P693" s="50"/>
      <c r="Q693" s="50"/>
      <c r="R693" s="50"/>
      <c r="S693" s="50"/>
      <c r="T693" s="49"/>
      <c r="U693" s="49"/>
      <c r="V693" s="51"/>
      <c r="W693" s="49"/>
      <c r="X693" s="49"/>
      <c r="Y693" s="51"/>
      <c r="Z693" s="49"/>
      <c r="AA693" s="49"/>
      <c r="AB693" s="49"/>
      <c r="AC693" s="51"/>
      <c r="AD693" s="49"/>
      <c r="AE693" s="49"/>
      <c r="AF693" s="51"/>
      <c r="AG693" s="51"/>
      <c r="AH693" s="49"/>
      <c r="AI693" s="49"/>
      <c r="AJ693" s="50"/>
      <c r="AK693" s="50"/>
      <c r="AL693" s="50"/>
      <c r="AM693" s="50"/>
      <c r="AN693" s="50"/>
      <c r="AO693" s="50"/>
      <c r="AP693" s="50"/>
      <c r="AQ693" s="49"/>
      <c r="AR693" s="27"/>
    </row>
    <row r="694" spans="3:44">
      <c r="C694" s="83">
        <f t="shared" si="11"/>
        <v>0</v>
      </c>
      <c r="D694" s="50"/>
      <c r="E694" s="50"/>
      <c r="F694" s="49"/>
      <c r="G694" s="49"/>
      <c r="H694" s="74"/>
      <c r="I694" s="75"/>
      <c r="J694" s="49"/>
      <c r="K694" s="51"/>
      <c r="L694" s="49"/>
      <c r="M694" s="49"/>
      <c r="N694" s="49"/>
      <c r="O694" s="50"/>
      <c r="P694" s="50"/>
      <c r="Q694" s="50"/>
      <c r="R694" s="50"/>
      <c r="S694" s="50"/>
      <c r="T694" s="49"/>
      <c r="U694" s="49"/>
      <c r="V694" s="51"/>
      <c r="W694" s="49"/>
      <c r="X694" s="49"/>
      <c r="Y694" s="51"/>
      <c r="Z694" s="49"/>
      <c r="AA694" s="49"/>
      <c r="AB694" s="49"/>
      <c r="AC694" s="51"/>
      <c r="AD694" s="49"/>
      <c r="AE694" s="49"/>
      <c r="AF694" s="51"/>
      <c r="AG694" s="51"/>
      <c r="AH694" s="49"/>
      <c r="AI694" s="49"/>
      <c r="AJ694" s="50"/>
      <c r="AK694" s="50"/>
      <c r="AL694" s="50"/>
      <c r="AM694" s="50"/>
      <c r="AN694" s="50"/>
      <c r="AO694" s="50"/>
      <c r="AP694" s="50"/>
      <c r="AQ694" s="49"/>
      <c r="AR694" s="27"/>
    </row>
    <row r="695" spans="3:44">
      <c r="C695" s="83">
        <f t="shared" si="11"/>
        <v>0</v>
      </c>
      <c r="D695" s="50"/>
      <c r="E695" s="50"/>
      <c r="F695" s="49"/>
      <c r="G695" s="49"/>
      <c r="H695" s="74"/>
      <c r="I695" s="75"/>
      <c r="J695" s="49"/>
      <c r="K695" s="51"/>
      <c r="L695" s="49"/>
      <c r="M695" s="49"/>
      <c r="N695" s="49"/>
      <c r="O695" s="50"/>
      <c r="P695" s="50"/>
      <c r="Q695" s="50"/>
      <c r="R695" s="50"/>
      <c r="S695" s="50"/>
      <c r="T695" s="49"/>
      <c r="U695" s="49"/>
      <c r="V695" s="51"/>
      <c r="W695" s="49"/>
      <c r="X695" s="49"/>
      <c r="Y695" s="51"/>
      <c r="Z695" s="49"/>
      <c r="AA695" s="49"/>
      <c r="AB695" s="49"/>
      <c r="AC695" s="51"/>
      <c r="AD695" s="49"/>
      <c r="AE695" s="49"/>
      <c r="AF695" s="51"/>
      <c r="AG695" s="51"/>
      <c r="AH695" s="49"/>
      <c r="AI695" s="49"/>
      <c r="AJ695" s="50"/>
      <c r="AK695" s="50"/>
      <c r="AL695" s="50"/>
      <c r="AM695" s="50"/>
      <c r="AN695" s="50"/>
      <c r="AO695" s="50"/>
      <c r="AP695" s="50"/>
      <c r="AQ695" s="49"/>
      <c r="AR695" s="27"/>
    </row>
    <row r="696" spans="3:44">
      <c r="C696" s="83">
        <f t="shared" si="11"/>
        <v>0</v>
      </c>
      <c r="D696" s="50"/>
      <c r="E696" s="50"/>
      <c r="F696" s="49"/>
      <c r="G696" s="49"/>
      <c r="H696" s="74"/>
      <c r="I696" s="75"/>
      <c r="J696" s="49"/>
      <c r="K696" s="51"/>
      <c r="L696" s="49"/>
      <c r="M696" s="49"/>
      <c r="N696" s="49"/>
      <c r="O696" s="50"/>
      <c r="P696" s="50"/>
      <c r="Q696" s="50"/>
      <c r="R696" s="50"/>
      <c r="S696" s="50"/>
      <c r="T696" s="49"/>
      <c r="U696" s="49"/>
      <c r="V696" s="51"/>
      <c r="W696" s="49"/>
      <c r="X696" s="49"/>
      <c r="Y696" s="51"/>
      <c r="Z696" s="49"/>
      <c r="AA696" s="49"/>
      <c r="AB696" s="49"/>
      <c r="AC696" s="51"/>
      <c r="AD696" s="49"/>
      <c r="AE696" s="49"/>
      <c r="AF696" s="51"/>
      <c r="AG696" s="51"/>
      <c r="AH696" s="49"/>
      <c r="AI696" s="49"/>
      <c r="AJ696" s="50"/>
      <c r="AK696" s="50"/>
      <c r="AL696" s="50"/>
      <c r="AM696" s="50"/>
      <c r="AN696" s="50"/>
      <c r="AO696" s="50"/>
      <c r="AP696" s="50"/>
      <c r="AQ696" s="49"/>
      <c r="AR696" s="27"/>
    </row>
    <row r="697" spans="3:44">
      <c r="C697" s="83">
        <f t="shared" si="11"/>
        <v>0</v>
      </c>
      <c r="D697" s="50"/>
      <c r="E697" s="50"/>
      <c r="F697" s="49"/>
      <c r="G697" s="49"/>
      <c r="H697" s="74"/>
      <c r="I697" s="75"/>
      <c r="J697" s="49"/>
      <c r="K697" s="51"/>
      <c r="L697" s="49"/>
      <c r="M697" s="49"/>
      <c r="N697" s="49"/>
      <c r="O697" s="50"/>
      <c r="P697" s="50"/>
      <c r="Q697" s="50"/>
      <c r="R697" s="50"/>
      <c r="S697" s="50"/>
      <c r="T697" s="49"/>
      <c r="U697" s="49"/>
      <c r="V697" s="51"/>
      <c r="W697" s="49"/>
      <c r="X697" s="49"/>
      <c r="Y697" s="51"/>
      <c r="Z697" s="49"/>
      <c r="AA697" s="49"/>
      <c r="AB697" s="49"/>
      <c r="AC697" s="51"/>
      <c r="AD697" s="49"/>
      <c r="AE697" s="49"/>
      <c r="AF697" s="51"/>
      <c r="AG697" s="51"/>
      <c r="AH697" s="49"/>
      <c r="AI697" s="49"/>
      <c r="AJ697" s="50"/>
      <c r="AK697" s="50"/>
      <c r="AL697" s="50"/>
      <c r="AM697" s="50"/>
      <c r="AN697" s="50"/>
      <c r="AO697" s="50"/>
      <c r="AP697" s="50"/>
      <c r="AQ697" s="49"/>
      <c r="AR697" s="27"/>
    </row>
    <row r="698" spans="3:44">
      <c r="C698" s="83">
        <f t="shared" si="11"/>
        <v>0</v>
      </c>
      <c r="D698" s="50"/>
      <c r="E698" s="50"/>
      <c r="F698" s="49"/>
      <c r="G698" s="49"/>
      <c r="H698" s="74"/>
      <c r="I698" s="75"/>
      <c r="J698" s="49"/>
      <c r="K698" s="51"/>
      <c r="L698" s="49"/>
      <c r="M698" s="49"/>
      <c r="N698" s="49"/>
      <c r="O698" s="50"/>
      <c r="P698" s="50"/>
      <c r="Q698" s="50"/>
      <c r="R698" s="50"/>
      <c r="S698" s="50"/>
      <c r="T698" s="49"/>
      <c r="U698" s="49"/>
      <c r="V698" s="51"/>
      <c r="W698" s="49"/>
      <c r="X698" s="49"/>
      <c r="Y698" s="51"/>
      <c r="Z698" s="49"/>
      <c r="AA698" s="49"/>
      <c r="AB698" s="49"/>
      <c r="AC698" s="51"/>
      <c r="AD698" s="49"/>
      <c r="AE698" s="49"/>
      <c r="AF698" s="51"/>
      <c r="AG698" s="51"/>
      <c r="AH698" s="49"/>
      <c r="AI698" s="49"/>
      <c r="AJ698" s="50"/>
      <c r="AK698" s="50"/>
      <c r="AL698" s="50"/>
      <c r="AM698" s="50"/>
      <c r="AN698" s="50"/>
      <c r="AO698" s="50"/>
      <c r="AP698" s="50"/>
      <c r="AQ698" s="49"/>
      <c r="AR698" s="27"/>
    </row>
    <row r="699" spans="3:44">
      <c r="C699" s="83">
        <f t="shared" si="11"/>
        <v>0</v>
      </c>
      <c r="D699" s="50"/>
      <c r="E699" s="50"/>
      <c r="F699" s="49"/>
      <c r="G699" s="49"/>
      <c r="H699" s="74"/>
      <c r="I699" s="75"/>
      <c r="J699" s="49"/>
      <c r="K699" s="51"/>
      <c r="L699" s="49"/>
      <c r="M699" s="49"/>
      <c r="N699" s="49"/>
      <c r="O699" s="50"/>
      <c r="P699" s="50"/>
      <c r="Q699" s="50"/>
      <c r="R699" s="50"/>
      <c r="S699" s="50"/>
      <c r="T699" s="49"/>
      <c r="U699" s="49"/>
      <c r="V699" s="51"/>
      <c r="W699" s="49"/>
      <c r="X699" s="49"/>
      <c r="Y699" s="51"/>
      <c r="Z699" s="49"/>
      <c r="AA699" s="49"/>
      <c r="AB699" s="49"/>
      <c r="AC699" s="51"/>
      <c r="AD699" s="49"/>
      <c r="AE699" s="49"/>
      <c r="AF699" s="51"/>
      <c r="AG699" s="51"/>
      <c r="AH699" s="49"/>
      <c r="AI699" s="49"/>
      <c r="AJ699" s="50"/>
      <c r="AK699" s="50"/>
      <c r="AL699" s="50"/>
      <c r="AM699" s="50"/>
      <c r="AN699" s="50"/>
      <c r="AO699" s="50"/>
      <c r="AP699" s="50"/>
      <c r="AQ699" s="49"/>
      <c r="AR699" s="27"/>
    </row>
    <row r="700" spans="3:44">
      <c r="C700" s="83">
        <f t="shared" si="11"/>
        <v>0</v>
      </c>
      <c r="D700" s="50"/>
      <c r="E700" s="50"/>
      <c r="F700" s="49"/>
      <c r="G700" s="49"/>
      <c r="H700" s="74"/>
      <c r="I700" s="75"/>
      <c r="J700" s="49"/>
      <c r="K700" s="51"/>
      <c r="L700" s="49"/>
      <c r="M700" s="49"/>
      <c r="N700" s="49"/>
      <c r="O700" s="50"/>
      <c r="P700" s="50"/>
      <c r="Q700" s="50"/>
      <c r="R700" s="50"/>
      <c r="S700" s="50"/>
      <c r="T700" s="49"/>
      <c r="U700" s="49"/>
      <c r="V700" s="51"/>
      <c r="W700" s="49"/>
      <c r="X700" s="49"/>
      <c r="Y700" s="51"/>
      <c r="Z700" s="49"/>
      <c r="AA700" s="49"/>
      <c r="AB700" s="49"/>
      <c r="AC700" s="51"/>
      <c r="AD700" s="49"/>
      <c r="AE700" s="49"/>
      <c r="AF700" s="51"/>
      <c r="AG700" s="51"/>
      <c r="AH700" s="49"/>
      <c r="AI700" s="49"/>
      <c r="AJ700" s="50"/>
      <c r="AK700" s="50"/>
      <c r="AL700" s="50"/>
      <c r="AM700" s="50"/>
      <c r="AN700" s="50"/>
      <c r="AO700" s="50"/>
      <c r="AP700" s="50"/>
      <c r="AQ700" s="49"/>
      <c r="AR700" s="27"/>
    </row>
    <row r="701" spans="3:44">
      <c r="C701" s="83">
        <f t="shared" si="11"/>
        <v>0</v>
      </c>
      <c r="D701" s="50"/>
      <c r="E701" s="50"/>
      <c r="F701" s="49"/>
      <c r="G701" s="49"/>
      <c r="H701" s="74"/>
      <c r="I701" s="75"/>
      <c r="J701" s="49"/>
      <c r="K701" s="51"/>
      <c r="L701" s="49"/>
      <c r="M701" s="49"/>
      <c r="N701" s="49"/>
      <c r="O701" s="50"/>
      <c r="P701" s="50"/>
      <c r="Q701" s="50"/>
      <c r="R701" s="50"/>
      <c r="S701" s="50"/>
      <c r="T701" s="49"/>
      <c r="U701" s="49"/>
      <c r="V701" s="51"/>
      <c r="W701" s="49"/>
      <c r="X701" s="49"/>
      <c r="Y701" s="51"/>
      <c r="Z701" s="49"/>
      <c r="AA701" s="49"/>
      <c r="AB701" s="49"/>
      <c r="AC701" s="51"/>
      <c r="AD701" s="49"/>
      <c r="AE701" s="49"/>
      <c r="AF701" s="51"/>
      <c r="AG701" s="51"/>
      <c r="AH701" s="49"/>
      <c r="AI701" s="49"/>
      <c r="AJ701" s="50"/>
      <c r="AK701" s="50"/>
      <c r="AL701" s="50"/>
      <c r="AM701" s="50"/>
      <c r="AN701" s="50"/>
      <c r="AO701" s="50"/>
      <c r="AP701" s="50"/>
      <c r="AQ701" s="49"/>
      <c r="AR701" s="27"/>
    </row>
    <row r="702" spans="3:44">
      <c r="C702" s="83">
        <f t="shared" si="11"/>
        <v>0</v>
      </c>
      <c r="D702" s="50"/>
      <c r="E702" s="50"/>
      <c r="F702" s="49"/>
      <c r="G702" s="49"/>
      <c r="H702" s="74"/>
      <c r="I702" s="75"/>
      <c r="J702" s="49"/>
      <c r="K702" s="51"/>
      <c r="L702" s="49"/>
      <c r="M702" s="49"/>
      <c r="N702" s="49"/>
      <c r="O702" s="50"/>
      <c r="P702" s="50"/>
      <c r="Q702" s="50"/>
      <c r="R702" s="50"/>
      <c r="S702" s="50"/>
      <c r="T702" s="49"/>
      <c r="U702" s="49"/>
      <c r="V702" s="51"/>
      <c r="W702" s="49"/>
      <c r="X702" s="49"/>
      <c r="Y702" s="51"/>
      <c r="Z702" s="49"/>
      <c r="AA702" s="49"/>
      <c r="AB702" s="49"/>
      <c r="AC702" s="51"/>
      <c r="AD702" s="49"/>
      <c r="AE702" s="49"/>
      <c r="AF702" s="51"/>
      <c r="AG702" s="51"/>
      <c r="AH702" s="49"/>
      <c r="AI702" s="49"/>
      <c r="AJ702" s="50"/>
      <c r="AK702" s="50"/>
      <c r="AL702" s="50"/>
      <c r="AM702" s="50"/>
      <c r="AN702" s="50"/>
      <c r="AO702" s="50"/>
      <c r="AP702" s="50"/>
      <c r="AQ702" s="49"/>
      <c r="AR702" s="27"/>
    </row>
    <row r="703" spans="3:44">
      <c r="C703" s="83">
        <f t="shared" si="11"/>
        <v>0</v>
      </c>
      <c r="D703" s="50"/>
      <c r="E703" s="50"/>
      <c r="F703" s="49"/>
      <c r="G703" s="49"/>
      <c r="H703" s="74"/>
      <c r="I703" s="75"/>
      <c r="J703" s="49"/>
      <c r="K703" s="51"/>
      <c r="L703" s="49"/>
      <c r="M703" s="49"/>
      <c r="N703" s="49"/>
      <c r="O703" s="50"/>
      <c r="P703" s="50"/>
      <c r="Q703" s="50"/>
      <c r="R703" s="50"/>
      <c r="S703" s="50"/>
      <c r="T703" s="49"/>
      <c r="U703" s="49"/>
      <c r="V703" s="51"/>
      <c r="W703" s="49"/>
      <c r="X703" s="49"/>
      <c r="Y703" s="51"/>
      <c r="Z703" s="49"/>
      <c r="AA703" s="49"/>
      <c r="AB703" s="49"/>
      <c r="AC703" s="51"/>
      <c r="AD703" s="49"/>
      <c r="AE703" s="49"/>
      <c r="AF703" s="51"/>
      <c r="AG703" s="51"/>
      <c r="AH703" s="49"/>
      <c r="AI703" s="49"/>
      <c r="AJ703" s="50"/>
      <c r="AK703" s="50"/>
      <c r="AL703" s="50"/>
      <c r="AM703" s="50"/>
      <c r="AN703" s="50"/>
      <c r="AO703" s="50"/>
      <c r="AP703" s="50"/>
      <c r="AQ703" s="49"/>
      <c r="AR703" s="27"/>
    </row>
    <row r="704" spans="3:44">
      <c r="C704" s="83">
        <f t="shared" si="11"/>
        <v>0</v>
      </c>
      <c r="D704" s="50"/>
      <c r="E704" s="50"/>
      <c r="F704" s="49"/>
      <c r="G704" s="49"/>
      <c r="H704" s="74"/>
      <c r="I704" s="75"/>
      <c r="J704" s="49"/>
      <c r="K704" s="51"/>
      <c r="L704" s="49"/>
      <c r="M704" s="49"/>
      <c r="N704" s="49"/>
      <c r="O704" s="50"/>
      <c r="P704" s="50"/>
      <c r="Q704" s="50"/>
      <c r="R704" s="50"/>
      <c r="S704" s="50"/>
      <c r="T704" s="49"/>
      <c r="U704" s="49"/>
      <c r="V704" s="51"/>
      <c r="W704" s="49"/>
      <c r="X704" s="49"/>
      <c r="Y704" s="51"/>
      <c r="Z704" s="49"/>
      <c r="AA704" s="49"/>
      <c r="AB704" s="49"/>
      <c r="AC704" s="51"/>
      <c r="AD704" s="49"/>
      <c r="AE704" s="49"/>
      <c r="AF704" s="51"/>
      <c r="AG704" s="51"/>
      <c r="AH704" s="49"/>
      <c r="AI704" s="49"/>
      <c r="AJ704" s="50"/>
      <c r="AK704" s="50"/>
      <c r="AL704" s="50"/>
      <c r="AM704" s="50"/>
      <c r="AN704" s="50"/>
      <c r="AO704" s="50"/>
      <c r="AP704" s="50"/>
      <c r="AQ704" s="49"/>
      <c r="AR704" s="27"/>
    </row>
    <row r="705" spans="3:44">
      <c r="C705" s="83">
        <f t="shared" si="11"/>
        <v>0</v>
      </c>
      <c r="D705" s="50"/>
      <c r="E705" s="50"/>
      <c r="F705" s="49"/>
      <c r="G705" s="49"/>
      <c r="H705" s="74"/>
      <c r="I705" s="75"/>
      <c r="J705" s="49"/>
      <c r="K705" s="51"/>
      <c r="L705" s="49"/>
      <c r="M705" s="49"/>
      <c r="N705" s="49"/>
      <c r="O705" s="50"/>
      <c r="P705" s="50"/>
      <c r="Q705" s="50"/>
      <c r="R705" s="50"/>
      <c r="S705" s="50"/>
      <c r="T705" s="49"/>
      <c r="U705" s="49"/>
      <c r="V705" s="51"/>
      <c r="W705" s="49"/>
      <c r="X705" s="49"/>
      <c r="Y705" s="51"/>
      <c r="Z705" s="49"/>
      <c r="AA705" s="49"/>
      <c r="AB705" s="49"/>
      <c r="AC705" s="51"/>
      <c r="AD705" s="49"/>
      <c r="AE705" s="49"/>
      <c r="AF705" s="51"/>
      <c r="AG705" s="51"/>
      <c r="AH705" s="49"/>
      <c r="AI705" s="49"/>
      <c r="AJ705" s="50"/>
      <c r="AK705" s="50"/>
      <c r="AL705" s="50"/>
      <c r="AM705" s="50"/>
      <c r="AN705" s="50"/>
      <c r="AO705" s="50"/>
      <c r="AP705" s="50"/>
      <c r="AQ705" s="49"/>
      <c r="AR705" s="27"/>
    </row>
    <row r="706" spans="3:44">
      <c r="C706" s="83">
        <f t="shared" si="11"/>
        <v>0</v>
      </c>
      <c r="D706" s="50"/>
      <c r="E706" s="50"/>
      <c r="F706" s="49"/>
      <c r="G706" s="49"/>
      <c r="H706" s="74"/>
      <c r="I706" s="75"/>
      <c r="J706" s="49"/>
      <c r="K706" s="51"/>
      <c r="L706" s="49"/>
      <c r="M706" s="49"/>
      <c r="N706" s="49"/>
      <c r="O706" s="50"/>
      <c r="P706" s="50"/>
      <c r="Q706" s="50"/>
      <c r="R706" s="50"/>
      <c r="S706" s="50"/>
      <c r="T706" s="49"/>
      <c r="U706" s="49"/>
      <c r="V706" s="51"/>
      <c r="W706" s="49"/>
      <c r="X706" s="49"/>
      <c r="Y706" s="51"/>
      <c r="Z706" s="49"/>
      <c r="AA706" s="49"/>
      <c r="AB706" s="49"/>
      <c r="AC706" s="51"/>
      <c r="AD706" s="49"/>
      <c r="AE706" s="49"/>
      <c r="AF706" s="51"/>
      <c r="AG706" s="51"/>
      <c r="AH706" s="49"/>
      <c r="AI706" s="49"/>
      <c r="AJ706" s="50"/>
      <c r="AK706" s="50"/>
      <c r="AL706" s="50"/>
      <c r="AM706" s="50"/>
      <c r="AN706" s="50"/>
      <c r="AO706" s="50"/>
      <c r="AP706" s="50"/>
      <c r="AQ706" s="49"/>
      <c r="AR706" s="27"/>
    </row>
    <row r="707" spans="3:44">
      <c r="C707" s="83">
        <f t="shared" si="11"/>
        <v>0</v>
      </c>
      <c r="D707" s="50"/>
      <c r="E707" s="50"/>
      <c r="F707" s="49"/>
      <c r="G707" s="49"/>
      <c r="H707" s="74"/>
      <c r="I707" s="75"/>
      <c r="J707" s="49"/>
      <c r="K707" s="51"/>
      <c r="L707" s="49"/>
      <c r="M707" s="49"/>
      <c r="N707" s="49"/>
      <c r="O707" s="50"/>
      <c r="P707" s="50"/>
      <c r="Q707" s="50"/>
      <c r="R707" s="50"/>
      <c r="S707" s="50"/>
      <c r="T707" s="49"/>
      <c r="U707" s="49"/>
      <c r="V707" s="51"/>
      <c r="W707" s="49"/>
      <c r="X707" s="49"/>
      <c r="Y707" s="51"/>
      <c r="Z707" s="49"/>
      <c r="AA707" s="49"/>
      <c r="AB707" s="49"/>
      <c r="AC707" s="51"/>
      <c r="AD707" s="49"/>
      <c r="AE707" s="49"/>
      <c r="AF707" s="51"/>
      <c r="AG707" s="51"/>
      <c r="AH707" s="49"/>
      <c r="AI707" s="49"/>
      <c r="AJ707" s="50"/>
      <c r="AK707" s="50"/>
      <c r="AL707" s="50"/>
      <c r="AM707" s="50"/>
      <c r="AN707" s="50"/>
      <c r="AO707" s="50"/>
      <c r="AP707" s="50"/>
      <c r="AQ707" s="49"/>
      <c r="AR707" s="27"/>
    </row>
    <row r="708" spans="3:44">
      <c r="C708" s="83">
        <f t="shared" si="11"/>
        <v>0</v>
      </c>
      <c r="D708" s="50"/>
      <c r="E708" s="50"/>
      <c r="F708" s="49"/>
      <c r="G708" s="49"/>
      <c r="H708" s="74"/>
      <c r="I708" s="75"/>
      <c r="J708" s="49"/>
      <c r="K708" s="51"/>
      <c r="L708" s="49"/>
      <c r="M708" s="49"/>
      <c r="N708" s="49"/>
      <c r="O708" s="50"/>
      <c r="P708" s="50"/>
      <c r="Q708" s="50"/>
      <c r="R708" s="50"/>
      <c r="S708" s="50"/>
      <c r="T708" s="49"/>
      <c r="U708" s="49"/>
      <c r="V708" s="51"/>
      <c r="W708" s="49"/>
      <c r="X708" s="49"/>
      <c r="Y708" s="51"/>
      <c r="Z708" s="49"/>
      <c r="AA708" s="49"/>
      <c r="AB708" s="49"/>
      <c r="AC708" s="51"/>
      <c r="AD708" s="49"/>
      <c r="AE708" s="49"/>
      <c r="AF708" s="51"/>
      <c r="AG708" s="51"/>
      <c r="AH708" s="49"/>
      <c r="AI708" s="49"/>
      <c r="AJ708" s="50"/>
      <c r="AK708" s="50"/>
      <c r="AL708" s="50"/>
      <c r="AM708" s="50"/>
      <c r="AN708" s="50"/>
      <c r="AO708" s="50"/>
      <c r="AP708" s="50"/>
      <c r="AQ708" s="49"/>
      <c r="AR708" s="27"/>
    </row>
    <row r="709" spans="3:44">
      <c r="C709" s="83">
        <f t="shared" si="11"/>
        <v>0</v>
      </c>
      <c r="D709" s="50"/>
      <c r="E709" s="50"/>
      <c r="F709" s="49"/>
      <c r="G709" s="49"/>
      <c r="H709" s="74"/>
      <c r="I709" s="75"/>
      <c r="J709" s="49"/>
      <c r="K709" s="51"/>
      <c r="L709" s="49"/>
      <c r="M709" s="49"/>
      <c r="N709" s="49"/>
      <c r="O709" s="50"/>
      <c r="P709" s="50"/>
      <c r="Q709" s="50"/>
      <c r="R709" s="50"/>
      <c r="S709" s="50"/>
      <c r="T709" s="49"/>
      <c r="U709" s="49"/>
      <c r="V709" s="51"/>
      <c r="W709" s="49"/>
      <c r="X709" s="49"/>
      <c r="Y709" s="51"/>
      <c r="Z709" s="49"/>
      <c r="AA709" s="49"/>
      <c r="AB709" s="49"/>
      <c r="AC709" s="51"/>
      <c r="AD709" s="49"/>
      <c r="AE709" s="49"/>
      <c r="AF709" s="51"/>
      <c r="AG709" s="51"/>
      <c r="AH709" s="49"/>
      <c r="AI709" s="49"/>
      <c r="AJ709" s="50"/>
      <c r="AK709" s="50"/>
      <c r="AL709" s="50"/>
      <c r="AM709" s="50"/>
      <c r="AN709" s="50"/>
      <c r="AO709" s="50"/>
      <c r="AP709" s="50"/>
      <c r="AQ709" s="49"/>
      <c r="AR709" s="27"/>
    </row>
    <row r="710" spans="3:44">
      <c r="C710" s="83">
        <f t="shared" si="11"/>
        <v>0</v>
      </c>
      <c r="D710" s="50"/>
      <c r="E710" s="50"/>
      <c r="F710" s="49"/>
      <c r="G710" s="49"/>
      <c r="H710" s="74"/>
      <c r="I710" s="75"/>
      <c r="J710" s="49"/>
      <c r="K710" s="51"/>
      <c r="L710" s="49"/>
      <c r="M710" s="49"/>
      <c r="N710" s="49"/>
      <c r="O710" s="50"/>
      <c r="P710" s="50"/>
      <c r="Q710" s="50"/>
      <c r="R710" s="50"/>
      <c r="S710" s="50"/>
      <c r="T710" s="49"/>
      <c r="U710" s="49"/>
      <c r="V710" s="51"/>
      <c r="W710" s="49"/>
      <c r="X710" s="49"/>
      <c r="Y710" s="51"/>
      <c r="Z710" s="49"/>
      <c r="AA710" s="49"/>
      <c r="AB710" s="49"/>
      <c r="AC710" s="51"/>
      <c r="AD710" s="49"/>
      <c r="AE710" s="49"/>
      <c r="AF710" s="51"/>
      <c r="AG710" s="51"/>
      <c r="AH710" s="49"/>
      <c r="AI710" s="49"/>
      <c r="AJ710" s="50"/>
      <c r="AK710" s="50"/>
      <c r="AL710" s="50"/>
      <c r="AM710" s="50"/>
      <c r="AN710" s="50"/>
      <c r="AO710" s="50"/>
      <c r="AP710" s="50"/>
      <c r="AQ710" s="49"/>
      <c r="AR710" s="27"/>
    </row>
    <row r="711" spans="3:44">
      <c r="C711" s="83">
        <f t="shared" si="11"/>
        <v>0</v>
      </c>
      <c r="D711" s="50"/>
      <c r="E711" s="50"/>
      <c r="F711" s="49"/>
      <c r="G711" s="49"/>
      <c r="H711" s="74"/>
      <c r="I711" s="75"/>
      <c r="J711" s="49"/>
      <c r="K711" s="51"/>
      <c r="L711" s="49"/>
      <c r="M711" s="49"/>
      <c r="N711" s="49"/>
      <c r="O711" s="50"/>
      <c r="P711" s="50"/>
      <c r="Q711" s="50"/>
      <c r="R711" s="50"/>
      <c r="S711" s="50"/>
      <c r="T711" s="49"/>
      <c r="U711" s="49"/>
      <c r="V711" s="51"/>
      <c r="W711" s="49"/>
      <c r="X711" s="49"/>
      <c r="Y711" s="51"/>
      <c r="Z711" s="49"/>
      <c r="AA711" s="49"/>
      <c r="AB711" s="49"/>
      <c r="AC711" s="51"/>
      <c r="AD711" s="49"/>
      <c r="AE711" s="49"/>
      <c r="AF711" s="51"/>
      <c r="AG711" s="51"/>
      <c r="AH711" s="49"/>
      <c r="AI711" s="49"/>
      <c r="AJ711" s="50"/>
      <c r="AK711" s="50"/>
      <c r="AL711" s="50"/>
      <c r="AM711" s="50"/>
      <c r="AN711" s="50"/>
      <c r="AO711" s="50"/>
      <c r="AP711" s="50"/>
      <c r="AQ711" s="49"/>
      <c r="AR711" s="27"/>
    </row>
    <row r="712" spans="3:44">
      <c r="C712" s="83">
        <f t="shared" si="11"/>
        <v>0</v>
      </c>
      <c r="D712" s="50"/>
      <c r="E712" s="50"/>
      <c r="F712" s="49"/>
      <c r="G712" s="49"/>
      <c r="H712" s="74"/>
      <c r="I712" s="75"/>
      <c r="J712" s="49"/>
      <c r="K712" s="51"/>
      <c r="L712" s="49"/>
      <c r="M712" s="49"/>
      <c r="N712" s="49"/>
      <c r="O712" s="50"/>
      <c r="P712" s="50"/>
      <c r="Q712" s="50"/>
      <c r="R712" s="50"/>
      <c r="S712" s="50"/>
      <c r="T712" s="49"/>
      <c r="U712" s="49"/>
      <c r="V712" s="51"/>
      <c r="W712" s="49"/>
      <c r="X712" s="49"/>
      <c r="Y712" s="51"/>
      <c r="Z712" s="49"/>
      <c r="AA712" s="49"/>
      <c r="AB712" s="49"/>
      <c r="AC712" s="51"/>
      <c r="AD712" s="49"/>
      <c r="AE712" s="49"/>
      <c r="AF712" s="51"/>
      <c r="AG712" s="51"/>
      <c r="AH712" s="49"/>
      <c r="AI712" s="49"/>
      <c r="AJ712" s="50"/>
      <c r="AK712" s="50"/>
      <c r="AL712" s="50"/>
      <c r="AM712" s="50"/>
      <c r="AN712" s="50"/>
      <c r="AO712" s="50"/>
      <c r="AP712" s="50"/>
      <c r="AQ712" s="49"/>
      <c r="AR712" s="27"/>
    </row>
    <row r="713" spans="3:44">
      <c r="C713" s="83">
        <f t="shared" si="11"/>
        <v>0</v>
      </c>
      <c r="D713" s="50"/>
      <c r="E713" s="50"/>
      <c r="F713" s="49"/>
      <c r="G713" s="49"/>
      <c r="H713" s="74"/>
      <c r="I713" s="75"/>
      <c r="J713" s="49"/>
      <c r="K713" s="51"/>
      <c r="L713" s="49"/>
      <c r="M713" s="49"/>
      <c r="N713" s="49"/>
      <c r="O713" s="50"/>
      <c r="P713" s="50"/>
      <c r="Q713" s="50"/>
      <c r="R713" s="50"/>
      <c r="S713" s="50"/>
      <c r="T713" s="49"/>
      <c r="U713" s="49"/>
      <c r="V713" s="51"/>
      <c r="W713" s="49"/>
      <c r="X713" s="49"/>
      <c r="Y713" s="51"/>
      <c r="Z713" s="49"/>
      <c r="AA713" s="49"/>
      <c r="AB713" s="49"/>
      <c r="AC713" s="51"/>
      <c r="AD713" s="49"/>
      <c r="AE713" s="49"/>
      <c r="AF713" s="51"/>
      <c r="AG713" s="51"/>
      <c r="AH713" s="49"/>
      <c r="AI713" s="49"/>
      <c r="AJ713" s="50"/>
      <c r="AK713" s="50"/>
      <c r="AL713" s="50"/>
      <c r="AM713" s="50"/>
      <c r="AN713" s="50"/>
      <c r="AO713" s="50"/>
      <c r="AP713" s="50"/>
      <c r="AQ713" s="49"/>
      <c r="AR713" s="27"/>
    </row>
    <row r="714" spans="3:44">
      <c r="C714" s="83">
        <f t="shared" si="11"/>
        <v>0</v>
      </c>
      <c r="D714" s="50"/>
      <c r="E714" s="50"/>
      <c r="F714" s="49"/>
      <c r="G714" s="49"/>
      <c r="H714" s="74"/>
      <c r="I714" s="75"/>
      <c r="J714" s="49"/>
      <c r="K714" s="51"/>
      <c r="L714" s="49"/>
      <c r="M714" s="49"/>
      <c r="N714" s="49"/>
      <c r="O714" s="50"/>
      <c r="P714" s="50"/>
      <c r="Q714" s="50"/>
      <c r="R714" s="50"/>
      <c r="S714" s="50"/>
      <c r="T714" s="49"/>
      <c r="U714" s="49"/>
      <c r="V714" s="51"/>
      <c r="W714" s="49"/>
      <c r="X714" s="49"/>
      <c r="Y714" s="51"/>
      <c r="Z714" s="49"/>
      <c r="AA714" s="49"/>
      <c r="AB714" s="49"/>
      <c r="AC714" s="51"/>
      <c r="AD714" s="49"/>
      <c r="AE714" s="49"/>
      <c r="AF714" s="51"/>
      <c r="AG714" s="51"/>
      <c r="AH714" s="49"/>
      <c r="AI714" s="49"/>
      <c r="AJ714" s="50"/>
      <c r="AK714" s="50"/>
      <c r="AL714" s="50"/>
      <c r="AM714" s="50"/>
      <c r="AN714" s="50"/>
      <c r="AO714" s="50"/>
      <c r="AP714" s="50"/>
      <c r="AQ714" s="49"/>
      <c r="AR714" s="27"/>
    </row>
    <row r="715" spans="3:44">
      <c r="C715" s="83">
        <f t="shared" si="11"/>
        <v>0</v>
      </c>
      <c r="D715" s="50"/>
      <c r="E715" s="50"/>
      <c r="F715" s="49"/>
      <c r="G715" s="49"/>
      <c r="H715" s="74"/>
      <c r="I715" s="75"/>
      <c r="J715" s="49"/>
      <c r="K715" s="51"/>
      <c r="L715" s="49"/>
      <c r="M715" s="49"/>
      <c r="N715" s="49"/>
      <c r="O715" s="50"/>
      <c r="P715" s="50"/>
      <c r="Q715" s="50"/>
      <c r="R715" s="50"/>
      <c r="S715" s="50"/>
      <c r="T715" s="49"/>
      <c r="U715" s="49"/>
      <c r="V715" s="51"/>
      <c r="W715" s="49"/>
      <c r="X715" s="49"/>
      <c r="Y715" s="51"/>
      <c r="Z715" s="49"/>
      <c r="AA715" s="49"/>
      <c r="AB715" s="49"/>
      <c r="AC715" s="51"/>
      <c r="AD715" s="49"/>
      <c r="AE715" s="49"/>
      <c r="AF715" s="51"/>
      <c r="AG715" s="51"/>
      <c r="AH715" s="49"/>
      <c r="AI715" s="49"/>
      <c r="AJ715" s="50"/>
      <c r="AK715" s="50"/>
      <c r="AL715" s="50"/>
      <c r="AM715" s="50"/>
      <c r="AN715" s="50"/>
      <c r="AO715" s="50"/>
      <c r="AP715" s="50"/>
      <c r="AQ715" s="49"/>
      <c r="AR715" s="27"/>
    </row>
    <row r="716" spans="3:44">
      <c r="C716" s="83">
        <f t="shared" si="11"/>
        <v>0</v>
      </c>
      <c r="D716" s="50"/>
      <c r="E716" s="50"/>
      <c r="F716" s="49"/>
      <c r="G716" s="49"/>
      <c r="H716" s="74"/>
      <c r="I716" s="75"/>
      <c r="J716" s="49"/>
      <c r="K716" s="51"/>
      <c r="L716" s="49"/>
      <c r="M716" s="49"/>
      <c r="N716" s="49"/>
      <c r="O716" s="50"/>
      <c r="P716" s="50"/>
      <c r="Q716" s="50"/>
      <c r="R716" s="50"/>
      <c r="S716" s="50"/>
      <c r="T716" s="49"/>
      <c r="U716" s="49"/>
      <c r="V716" s="51"/>
      <c r="W716" s="49"/>
      <c r="X716" s="49"/>
      <c r="Y716" s="51"/>
      <c r="Z716" s="49"/>
      <c r="AA716" s="49"/>
      <c r="AB716" s="49"/>
      <c r="AC716" s="51"/>
      <c r="AD716" s="49"/>
      <c r="AE716" s="49"/>
      <c r="AF716" s="51"/>
      <c r="AG716" s="51"/>
      <c r="AH716" s="49"/>
      <c r="AI716" s="49"/>
      <c r="AJ716" s="50"/>
      <c r="AK716" s="50"/>
      <c r="AL716" s="50"/>
      <c r="AM716" s="50"/>
      <c r="AN716" s="50"/>
      <c r="AO716" s="50"/>
      <c r="AP716" s="50"/>
      <c r="AQ716" s="49"/>
      <c r="AR716" s="27"/>
    </row>
    <row r="717" spans="3:44">
      <c r="C717" s="83">
        <f t="shared" si="11"/>
        <v>0</v>
      </c>
      <c r="D717" s="50"/>
      <c r="E717" s="50"/>
      <c r="F717" s="49"/>
      <c r="G717" s="49"/>
      <c r="H717" s="74"/>
      <c r="I717" s="75"/>
      <c r="J717" s="49"/>
      <c r="K717" s="51"/>
      <c r="L717" s="49"/>
      <c r="M717" s="49"/>
      <c r="N717" s="49"/>
      <c r="O717" s="50"/>
      <c r="P717" s="50"/>
      <c r="Q717" s="50"/>
      <c r="R717" s="50"/>
      <c r="S717" s="50"/>
      <c r="T717" s="49"/>
      <c r="U717" s="49"/>
      <c r="V717" s="51"/>
      <c r="W717" s="49"/>
      <c r="X717" s="49"/>
      <c r="Y717" s="51"/>
      <c r="Z717" s="49"/>
      <c r="AA717" s="49"/>
      <c r="AB717" s="49"/>
      <c r="AC717" s="51"/>
      <c r="AD717" s="49"/>
      <c r="AE717" s="49"/>
      <c r="AF717" s="51"/>
      <c r="AG717" s="51"/>
      <c r="AH717" s="49"/>
      <c r="AI717" s="49"/>
      <c r="AJ717" s="50"/>
      <c r="AK717" s="50"/>
      <c r="AL717" s="50"/>
      <c r="AM717" s="50"/>
      <c r="AN717" s="50"/>
      <c r="AO717" s="50"/>
      <c r="AP717" s="50"/>
      <c r="AQ717" s="49"/>
      <c r="AR717" s="27"/>
    </row>
    <row r="718" spans="3:44">
      <c r="C718" s="83">
        <f t="shared" si="11"/>
        <v>0</v>
      </c>
      <c r="D718" s="50"/>
      <c r="E718" s="50"/>
      <c r="F718" s="49"/>
      <c r="G718" s="49"/>
      <c r="H718" s="74"/>
      <c r="I718" s="75"/>
      <c r="J718" s="49"/>
      <c r="K718" s="51"/>
      <c r="L718" s="49"/>
      <c r="M718" s="49"/>
      <c r="N718" s="49"/>
      <c r="O718" s="50"/>
      <c r="P718" s="50"/>
      <c r="Q718" s="50"/>
      <c r="R718" s="50"/>
      <c r="S718" s="50"/>
      <c r="T718" s="49"/>
      <c r="U718" s="49"/>
      <c r="V718" s="51"/>
      <c r="W718" s="49"/>
      <c r="X718" s="49"/>
      <c r="Y718" s="51"/>
      <c r="Z718" s="49"/>
      <c r="AA718" s="49"/>
      <c r="AB718" s="49"/>
      <c r="AC718" s="51"/>
      <c r="AD718" s="49"/>
      <c r="AE718" s="49"/>
      <c r="AF718" s="51"/>
      <c r="AG718" s="51"/>
      <c r="AH718" s="49"/>
      <c r="AI718" s="49"/>
      <c r="AJ718" s="50"/>
      <c r="AK718" s="50"/>
      <c r="AL718" s="50"/>
      <c r="AM718" s="50"/>
      <c r="AN718" s="50"/>
      <c r="AO718" s="50"/>
      <c r="AP718" s="50"/>
      <c r="AQ718" s="49"/>
      <c r="AR718" s="27"/>
    </row>
    <row r="719" spans="3:44">
      <c r="C719" s="83">
        <f t="shared" si="11"/>
        <v>0</v>
      </c>
      <c r="D719" s="50"/>
      <c r="E719" s="50"/>
      <c r="F719" s="49"/>
      <c r="G719" s="49"/>
      <c r="H719" s="74"/>
      <c r="I719" s="75"/>
      <c r="J719" s="49"/>
      <c r="K719" s="51"/>
      <c r="L719" s="49"/>
      <c r="M719" s="49"/>
      <c r="N719" s="49"/>
      <c r="O719" s="50"/>
      <c r="P719" s="50"/>
      <c r="Q719" s="50"/>
      <c r="R719" s="50"/>
      <c r="S719" s="50"/>
      <c r="T719" s="49"/>
      <c r="U719" s="49"/>
      <c r="V719" s="51"/>
      <c r="W719" s="49"/>
      <c r="X719" s="49"/>
      <c r="Y719" s="51"/>
      <c r="Z719" s="49"/>
      <c r="AA719" s="49"/>
      <c r="AB719" s="49"/>
      <c r="AC719" s="51"/>
      <c r="AD719" s="49"/>
      <c r="AE719" s="49"/>
      <c r="AF719" s="51"/>
      <c r="AG719" s="51"/>
      <c r="AH719" s="49"/>
      <c r="AI719" s="49"/>
      <c r="AJ719" s="50"/>
      <c r="AK719" s="50"/>
      <c r="AL719" s="50"/>
      <c r="AM719" s="50"/>
      <c r="AN719" s="50"/>
      <c r="AO719" s="50"/>
      <c r="AP719" s="50"/>
      <c r="AQ719" s="49"/>
      <c r="AR719" s="27"/>
    </row>
    <row r="720" spans="3:44">
      <c r="C720" s="83">
        <f t="shared" si="11"/>
        <v>0</v>
      </c>
      <c r="D720" s="50"/>
      <c r="E720" s="50"/>
      <c r="F720" s="49"/>
      <c r="G720" s="49"/>
      <c r="H720" s="74"/>
      <c r="I720" s="75"/>
      <c r="J720" s="49"/>
      <c r="K720" s="51"/>
      <c r="L720" s="49"/>
      <c r="M720" s="49"/>
      <c r="N720" s="49"/>
      <c r="O720" s="50"/>
      <c r="P720" s="50"/>
      <c r="Q720" s="50"/>
      <c r="R720" s="50"/>
      <c r="S720" s="50"/>
      <c r="T720" s="49"/>
      <c r="U720" s="49"/>
      <c r="V720" s="51"/>
      <c r="W720" s="49"/>
      <c r="X720" s="49"/>
      <c r="Y720" s="51"/>
      <c r="Z720" s="49"/>
      <c r="AA720" s="49"/>
      <c r="AB720" s="49"/>
      <c r="AC720" s="51"/>
      <c r="AD720" s="49"/>
      <c r="AE720" s="49"/>
      <c r="AF720" s="51"/>
      <c r="AG720" s="51"/>
      <c r="AH720" s="49"/>
      <c r="AI720" s="49"/>
      <c r="AJ720" s="50"/>
      <c r="AK720" s="50"/>
      <c r="AL720" s="50"/>
      <c r="AM720" s="50"/>
      <c r="AN720" s="50"/>
      <c r="AO720" s="50"/>
      <c r="AP720" s="50"/>
      <c r="AQ720" s="49"/>
      <c r="AR720" s="27"/>
    </row>
    <row r="721" spans="3:44">
      <c r="C721" s="83">
        <f t="shared" si="11"/>
        <v>0</v>
      </c>
      <c r="D721" s="50"/>
      <c r="E721" s="50"/>
      <c r="F721" s="49"/>
      <c r="G721" s="49"/>
      <c r="H721" s="74"/>
      <c r="I721" s="75"/>
      <c r="J721" s="49"/>
      <c r="K721" s="51"/>
      <c r="L721" s="49"/>
      <c r="M721" s="49"/>
      <c r="N721" s="49"/>
      <c r="O721" s="50"/>
      <c r="P721" s="50"/>
      <c r="Q721" s="50"/>
      <c r="R721" s="50"/>
      <c r="S721" s="50"/>
      <c r="T721" s="49"/>
      <c r="U721" s="49"/>
      <c r="V721" s="51"/>
      <c r="W721" s="49"/>
      <c r="X721" s="49"/>
      <c r="Y721" s="51"/>
      <c r="Z721" s="49"/>
      <c r="AA721" s="49"/>
      <c r="AB721" s="49"/>
      <c r="AC721" s="51"/>
      <c r="AD721" s="49"/>
      <c r="AE721" s="49"/>
      <c r="AF721" s="51"/>
      <c r="AG721" s="51"/>
      <c r="AH721" s="49"/>
      <c r="AI721" s="49"/>
      <c r="AJ721" s="50"/>
      <c r="AK721" s="50"/>
      <c r="AL721" s="50"/>
      <c r="AM721" s="50"/>
      <c r="AN721" s="50"/>
      <c r="AO721" s="50"/>
      <c r="AP721" s="50"/>
      <c r="AQ721" s="49"/>
      <c r="AR721" s="27"/>
    </row>
    <row r="722" spans="3:44">
      <c r="C722" s="83">
        <f t="shared" si="11"/>
        <v>0</v>
      </c>
      <c r="D722" s="50"/>
      <c r="E722" s="50"/>
      <c r="F722" s="49"/>
      <c r="G722" s="49"/>
      <c r="H722" s="74"/>
      <c r="I722" s="75"/>
      <c r="J722" s="49"/>
      <c r="K722" s="51"/>
      <c r="L722" s="49"/>
      <c r="M722" s="49"/>
      <c r="N722" s="49"/>
      <c r="O722" s="50"/>
      <c r="P722" s="50"/>
      <c r="Q722" s="50"/>
      <c r="R722" s="50"/>
      <c r="S722" s="50"/>
      <c r="T722" s="49"/>
      <c r="U722" s="49"/>
      <c r="V722" s="51"/>
      <c r="W722" s="49"/>
      <c r="X722" s="49"/>
      <c r="Y722" s="51"/>
      <c r="Z722" s="49"/>
      <c r="AA722" s="49"/>
      <c r="AB722" s="49"/>
      <c r="AC722" s="51"/>
      <c r="AD722" s="49"/>
      <c r="AE722" s="49"/>
      <c r="AF722" s="51"/>
      <c r="AG722" s="51"/>
      <c r="AH722" s="49"/>
      <c r="AI722" s="49"/>
      <c r="AJ722" s="50"/>
      <c r="AK722" s="50"/>
      <c r="AL722" s="50"/>
      <c r="AM722" s="50"/>
      <c r="AN722" s="50"/>
      <c r="AO722" s="50"/>
      <c r="AP722" s="50"/>
      <c r="AQ722" s="49"/>
      <c r="AR722" s="27"/>
    </row>
    <row r="723" spans="3:44">
      <c r="C723" s="83">
        <f t="shared" si="11"/>
        <v>0</v>
      </c>
      <c r="D723" s="50"/>
      <c r="E723" s="50"/>
      <c r="F723" s="49"/>
      <c r="G723" s="49"/>
      <c r="H723" s="74"/>
      <c r="I723" s="75"/>
      <c r="J723" s="49"/>
      <c r="K723" s="51"/>
      <c r="L723" s="49"/>
      <c r="M723" s="49"/>
      <c r="N723" s="49"/>
      <c r="O723" s="50"/>
      <c r="P723" s="50"/>
      <c r="Q723" s="50"/>
      <c r="R723" s="50"/>
      <c r="S723" s="50"/>
      <c r="T723" s="49"/>
      <c r="U723" s="49"/>
      <c r="V723" s="51"/>
      <c r="W723" s="49"/>
      <c r="X723" s="49"/>
      <c r="Y723" s="51"/>
      <c r="Z723" s="49"/>
      <c r="AA723" s="49"/>
      <c r="AB723" s="49"/>
      <c r="AC723" s="51"/>
      <c r="AD723" s="49"/>
      <c r="AE723" s="49"/>
      <c r="AF723" s="51"/>
      <c r="AG723" s="51"/>
      <c r="AH723" s="49"/>
      <c r="AI723" s="49"/>
      <c r="AJ723" s="50"/>
      <c r="AK723" s="50"/>
      <c r="AL723" s="50"/>
      <c r="AM723" s="50"/>
      <c r="AN723" s="50"/>
      <c r="AO723" s="50"/>
      <c r="AP723" s="50"/>
      <c r="AQ723" s="49"/>
      <c r="AR723" s="27"/>
    </row>
    <row r="724" spans="3:44">
      <c r="C724" s="83">
        <f t="shared" si="11"/>
        <v>0</v>
      </c>
      <c r="D724" s="50"/>
      <c r="E724" s="50"/>
      <c r="F724" s="49"/>
      <c r="G724" s="49"/>
      <c r="H724" s="74"/>
      <c r="I724" s="75"/>
      <c r="J724" s="49"/>
      <c r="K724" s="51"/>
      <c r="L724" s="49"/>
      <c r="M724" s="49"/>
      <c r="N724" s="49"/>
      <c r="O724" s="50"/>
      <c r="P724" s="50"/>
      <c r="Q724" s="50"/>
      <c r="R724" s="50"/>
      <c r="S724" s="50"/>
      <c r="T724" s="49"/>
      <c r="U724" s="49"/>
      <c r="V724" s="51"/>
      <c r="W724" s="49"/>
      <c r="X724" s="49"/>
      <c r="Y724" s="51"/>
      <c r="Z724" s="49"/>
      <c r="AA724" s="49"/>
      <c r="AB724" s="49"/>
      <c r="AC724" s="51"/>
      <c r="AD724" s="49"/>
      <c r="AE724" s="49"/>
      <c r="AF724" s="51"/>
      <c r="AG724" s="51"/>
      <c r="AH724" s="49"/>
      <c r="AI724" s="49"/>
      <c r="AJ724" s="50"/>
      <c r="AK724" s="50"/>
      <c r="AL724" s="50"/>
      <c r="AM724" s="50"/>
      <c r="AN724" s="50"/>
      <c r="AO724" s="50"/>
      <c r="AP724" s="50"/>
      <c r="AQ724" s="49"/>
      <c r="AR724" s="27"/>
    </row>
    <row r="725" spans="3:44">
      <c r="C725" s="83">
        <f t="shared" si="11"/>
        <v>0</v>
      </c>
      <c r="D725" s="50"/>
      <c r="E725" s="50"/>
      <c r="F725" s="49"/>
      <c r="G725" s="49"/>
      <c r="H725" s="74"/>
      <c r="I725" s="75"/>
      <c r="J725" s="49"/>
      <c r="K725" s="51"/>
      <c r="L725" s="49"/>
      <c r="M725" s="49"/>
      <c r="N725" s="49"/>
      <c r="O725" s="50"/>
      <c r="P725" s="50"/>
      <c r="Q725" s="50"/>
      <c r="R725" s="50"/>
      <c r="S725" s="50"/>
      <c r="T725" s="49"/>
      <c r="U725" s="49"/>
      <c r="V725" s="51"/>
      <c r="W725" s="49"/>
      <c r="X725" s="49"/>
      <c r="Y725" s="51"/>
      <c r="Z725" s="49"/>
      <c r="AA725" s="49"/>
      <c r="AB725" s="49"/>
      <c r="AC725" s="51"/>
      <c r="AD725" s="49"/>
      <c r="AE725" s="49"/>
      <c r="AF725" s="51"/>
      <c r="AG725" s="51"/>
      <c r="AH725" s="49"/>
      <c r="AI725" s="49"/>
      <c r="AJ725" s="50"/>
      <c r="AK725" s="50"/>
      <c r="AL725" s="50"/>
      <c r="AM725" s="50"/>
      <c r="AN725" s="50"/>
      <c r="AO725" s="50"/>
      <c r="AP725" s="50"/>
      <c r="AQ725" s="49"/>
      <c r="AR725" s="27"/>
    </row>
    <row r="726" spans="3:44">
      <c r="C726" s="83">
        <f t="shared" si="11"/>
        <v>0</v>
      </c>
      <c r="D726" s="50"/>
      <c r="E726" s="50"/>
      <c r="F726" s="49"/>
      <c r="G726" s="49"/>
      <c r="H726" s="74"/>
      <c r="I726" s="75"/>
      <c r="J726" s="49"/>
      <c r="K726" s="51"/>
      <c r="L726" s="49"/>
      <c r="M726" s="49"/>
      <c r="N726" s="49"/>
      <c r="O726" s="50"/>
      <c r="P726" s="50"/>
      <c r="Q726" s="50"/>
      <c r="R726" s="50"/>
      <c r="S726" s="50"/>
      <c r="T726" s="49"/>
      <c r="U726" s="49"/>
      <c r="V726" s="51"/>
      <c r="W726" s="49"/>
      <c r="X726" s="49"/>
      <c r="Y726" s="51"/>
      <c r="Z726" s="49"/>
      <c r="AA726" s="49"/>
      <c r="AB726" s="49"/>
      <c r="AC726" s="51"/>
      <c r="AD726" s="49"/>
      <c r="AE726" s="49"/>
      <c r="AF726" s="51"/>
      <c r="AG726" s="51"/>
      <c r="AH726" s="49"/>
      <c r="AI726" s="49"/>
      <c r="AJ726" s="50"/>
      <c r="AK726" s="50"/>
      <c r="AL726" s="50"/>
      <c r="AM726" s="50"/>
      <c r="AN726" s="50"/>
      <c r="AO726" s="50"/>
      <c r="AP726" s="50"/>
      <c r="AQ726" s="49"/>
      <c r="AR726" s="27"/>
    </row>
    <row r="727" spans="3:44">
      <c r="C727" s="83">
        <f t="shared" si="11"/>
        <v>0</v>
      </c>
      <c r="D727" s="50"/>
      <c r="E727" s="50"/>
      <c r="F727" s="49"/>
      <c r="G727" s="49"/>
      <c r="H727" s="74"/>
      <c r="I727" s="75"/>
      <c r="J727" s="49"/>
      <c r="K727" s="51"/>
      <c r="L727" s="49"/>
      <c r="M727" s="49"/>
      <c r="N727" s="49"/>
      <c r="O727" s="50"/>
      <c r="P727" s="50"/>
      <c r="Q727" s="50"/>
      <c r="R727" s="50"/>
      <c r="S727" s="50"/>
      <c r="T727" s="49"/>
      <c r="U727" s="49"/>
      <c r="V727" s="51"/>
      <c r="W727" s="49"/>
      <c r="X727" s="49"/>
      <c r="Y727" s="51"/>
      <c r="Z727" s="49"/>
      <c r="AA727" s="49"/>
      <c r="AB727" s="49"/>
      <c r="AC727" s="51"/>
      <c r="AD727" s="49"/>
      <c r="AE727" s="49"/>
      <c r="AF727" s="51"/>
      <c r="AG727" s="51"/>
      <c r="AH727" s="49"/>
      <c r="AI727" s="49"/>
      <c r="AJ727" s="50"/>
      <c r="AK727" s="50"/>
      <c r="AL727" s="50"/>
      <c r="AM727" s="50"/>
      <c r="AN727" s="50"/>
      <c r="AO727" s="50"/>
      <c r="AP727" s="50"/>
      <c r="AQ727" s="49"/>
      <c r="AR727" s="27"/>
    </row>
    <row r="728" spans="3:44">
      <c r="C728" s="83">
        <f t="shared" si="11"/>
        <v>0</v>
      </c>
      <c r="D728" s="50"/>
      <c r="E728" s="50"/>
      <c r="F728" s="49"/>
      <c r="G728" s="49"/>
      <c r="H728" s="74"/>
      <c r="I728" s="75"/>
      <c r="J728" s="49"/>
      <c r="K728" s="51"/>
      <c r="L728" s="49"/>
      <c r="M728" s="49"/>
      <c r="N728" s="49"/>
      <c r="O728" s="50"/>
      <c r="P728" s="50"/>
      <c r="Q728" s="50"/>
      <c r="R728" s="50"/>
      <c r="S728" s="50"/>
      <c r="T728" s="49"/>
      <c r="U728" s="49"/>
      <c r="V728" s="51"/>
      <c r="W728" s="49"/>
      <c r="X728" s="49"/>
      <c r="Y728" s="51"/>
      <c r="Z728" s="49"/>
      <c r="AA728" s="49"/>
      <c r="AB728" s="49"/>
      <c r="AC728" s="51"/>
      <c r="AD728" s="49"/>
      <c r="AE728" s="49"/>
      <c r="AF728" s="51"/>
      <c r="AG728" s="51"/>
      <c r="AH728" s="49"/>
      <c r="AI728" s="49"/>
      <c r="AJ728" s="50"/>
      <c r="AK728" s="50"/>
      <c r="AL728" s="50"/>
      <c r="AM728" s="50"/>
      <c r="AN728" s="50"/>
      <c r="AO728" s="50"/>
      <c r="AP728" s="50"/>
      <c r="AQ728" s="49"/>
      <c r="AR728" s="27"/>
    </row>
    <row r="729" spans="3:44">
      <c r="C729" s="83">
        <f t="shared" si="11"/>
        <v>0</v>
      </c>
      <c r="D729" s="50"/>
      <c r="E729" s="50"/>
      <c r="F729" s="49"/>
      <c r="G729" s="49"/>
      <c r="H729" s="74"/>
      <c r="I729" s="75"/>
      <c r="J729" s="49"/>
      <c r="K729" s="51"/>
      <c r="L729" s="49"/>
      <c r="M729" s="49"/>
      <c r="N729" s="49"/>
      <c r="O729" s="50"/>
      <c r="P729" s="50"/>
      <c r="Q729" s="50"/>
      <c r="R729" s="50"/>
      <c r="S729" s="50"/>
      <c r="T729" s="49"/>
      <c r="U729" s="49"/>
      <c r="V729" s="51"/>
      <c r="W729" s="49"/>
      <c r="X729" s="49"/>
      <c r="Y729" s="51"/>
      <c r="Z729" s="49"/>
      <c r="AA729" s="49"/>
      <c r="AB729" s="49"/>
      <c r="AC729" s="51"/>
      <c r="AD729" s="49"/>
      <c r="AE729" s="49"/>
      <c r="AF729" s="51"/>
      <c r="AG729" s="51"/>
      <c r="AH729" s="49"/>
      <c r="AI729" s="49"/>
      <c r="AJ729" s="50"/>
      <c r="AK729" s="50"/>
      <c r="AL729" s="50"/>
      <c r="AM729" s="50"/>
      <c r="AN729" s="50"/>
      <c r="AO729" s="50"/>
      <c r="AP729" s="50"/>
      <c r="AQ729" s="49"/>
      <c r="AR729" s="27"/>
    </row>
    <row r="730" spans="3:44">
      <c r="C730" s="83">
        <f t="shared" si="11"/>
        <v>0</v>
      </c>
      <c r="D730" s="50"/>
      <c r="E730" s="50"/>
      <c r="F730" s="49"/>
      <c r="G730" s="49"/>
      <c r="H730" s="74"/>
      <c r="I730" s="75"/>
      <c r="J730" s="49"/>
      <c r="K730" s="51"/>
      <c r="L730" s="49"/>
      <c r="M730" s="49"/>
      <c r="N730" s="49"/>
      <c r="O730" s="50"/>
      <c r="P730" s="50"/>
      <c r="Q730" s="50"/>
      <c r="R730" s="50"/>
      <c r="S730" s="50"/>
      <c r="T730" s="49"/>
      <c r="U730" s="49"/>
      <c r="V730" s="51"/>
      <c r="W730" s="49"/>
      <c r="X730" s="49"/>
      <c r="Y730" s="51"/>
      <c r="Z730" s="49"/>
      <c r="AA730" s="49"/>
      <c r="AB730" s="49"/>
      <c r="AC730" s="51"/>
      <c r="AD730" s="49"/>
      <c r="AE730" s="49"/>
      <c r="AF730" s="51"/>
      <c r="AG730" s="51"/>
      <c r="AH730" s="49"/>
      <c r="AI730" s="49"/>
      <c r="AJ730" s="50"/>
      <c r="AK730" s="50"/>
      <c r="AL730" s="50"/>
      <c r="AM730" s="50"/>
      <c r="AN730" s="50"/>
      <c r="AO730" s="50"/>
      <c r="AP730" s="50"/>
      <c r="AQ730" s="49"/>
      <c r="AR730" s="27"/>
    </row>
    <row r="731" spans="3:44">
      <c r="C731" s="83">
        <f t="shared" ref="C731:C794" si="12">SUM(D731:AR731)</f>
        <v>0</v>
      </c>
      <c r="D731" s="50"/>
      <c r="E731" s="50"/>
      <c r="F731" s="49"/>
      <c r="G731" s="49"/>
      <c r="H731" s="74"/>
      <c r="I731" s="75"/>
      <c r="J731" s="49"/>
      <c r="K731" s="51"/>
      <c r="L731" s="49"/>
      <c r="M731" s="49"/>
      <c r="N731" s="49"/>
      <c r="O731" s="50"/>
      <c r="P731" s="50"/>
      <c r="Q731" s="50"/>
      <c r="R731" s="50"/>
      <c r="S731" s="50"/>
      <c r="T731" s="49"/>
      <c r="U731" s="49"/>
      <c r="V731" s="51"/>
      <c r="W731" s="49"/>
      <c r="X731" s="49"/>
      <c r="Y731" s="51"/>
      <c r="Z731" s="49"/>
      <c r="AA731" s="49"/>
      <c r="AB731" s="49"/>
      <c r="AC731" s="51"/>
      <c r="AD731" s="49"/>
      <c r="AE731" s="49"/>
      <c r="AF731" s="51"/>
      <c r="AG731" s="51"/>
      <c r="AH731" s="49"/>
      <c r="AI731" s="49"/>
      <c r="AJ731" s="50"/>
      <c r="AK731" s="50"/>
      <c r="AL731" s="50"/>
      <c r="AM731" s="50"/>
      <c r="AN731" s="50"/>
      <c r="AO731" s="50"/>
      <c r="AP731" s="50"/>
      <c r="AQ731" s="49"/>
      <c r="AR731" s="27"/>
    </row>
    <row r="732" spans="3:44">
      <c r="C732" s="83">
        <f t="shared" si="12"/>
        <v>0</v>
      </c>
      <c r="D732" s="50"/>
      <c r="E732" s="50"/>
      <c r="F732" s="49"/>
      <c r="G732" s="49"/>
      <c r="H732" s="74"/>
      <c r="I732" s="75"/>
      <c r="J732" s="49"/>
      <c r="K732" s="51"/>
      <c r="L732" s="49"/>
      <c r="M732" s="49"/>
      <c r="N732" s="49"/>
      <c r="O732" s="50"/>
      <c r="P732" s="50"/>
      <c r="Q732" s="50"/>
      <c r="R732" s="50"/>
      <c r="S732" s="50"/>
      <c r="T732" s="49"/>
      <c r="U732" s="49"/>
      <c r="V732" s="51"/>
      <c r="W732" s="49"/>
      <c r="X732" s="49"/>
      <c r="Y732" s="51"/>
      <c r="Z732" s="49"/>
      <c r="AA732" s="49"/>
      <c r="AB732" s="49"/>
      <c r="AC732" s="51"/>
      <c r="AD732" s="49"/>
      <c r="AE732" s="49"/>
      <c r="AF732" s="51"/>
      <c r="AG732" s="51"/>
      <c r="AH732" s="49"/>
      <c r="AI732" s="49"/>
      <c r="AJ732" s="50"/>
      <c r="AK732" s="50"/>
      <c r="AL732" s="50"/>
      <c r="AM732" s="50"/>
      <c r="AN732" s="50"/>
      <c r="AO732" s="50"/>
      <c r="AP732" s="50"/>
      <c r="AQ732" s="49"/>
      <c r="AR732" s="27"/>
    </row>
    <row r="733" spans="3:44">
      <c r="C733" s="83">
        <f t="shared" si="12"/>
        <v>0</v>
      </c>
      <c r="D733" s="50"/>
      <c r="E733" s="50"/>
      <c r="F733" s="49"/>
      <c r="G733" s="49"/>
      <c r="H733" s="74"/>
      <c r="I733" s="75"/>
      <c r="J733" s="49"/>
      <c r="K733" s="51"/>
      <c r="L733" s="49"/>
      <c r="M733" s="49"/>
      <c r="N733" s="49"/>
      <c r="O733" s="50"/>
      <c r="P733" s="50"/>
      <c r="Q733" s="50"/>
      <c r="R733" s="50"/>
      <c r="S733" s="50"/>
      <c r="T733" s="49"/>
      <c r="U733" s="49"/>
      <c r="V733" s="51"/>
      <c r="W733" s="49"/>
      <c r="X733" s="49"/>
      <c r="Y733" s="51"/>
      <c r="Z733" s="49"/>
      <c r="AA733" s="49"/>
      <c r="AB733" s="49"/>
      <c r="AC733" s="51"/>
      <c r="AD733" s="49"/>
      <c r="AE733" s="49"/>
      <c r="AF733" s="51"/>
      <c r="AG733" s="51"/>
      <c r="AH733" s="49"/>
      <c r="AI733" s="49"/>
      <c r="AJ733" s="50"/>
      <c r="AK733" s="50"/>
      <c r="AL733" s="50"/>
      <c r="AM733" s="50"/>
      <c r="AN733" s="50"/>
      <c r="AO733" s="50"/>
      <c r="AP733" s="50"/>
      <c r="AQ733" s="49"/>
      <c r="AR733" s="27"/>
    </row>
    <row r="734" spans="3:44">
      <c r="C734" s="83">
        <f t="shared" si="12"/>
        <v>0</v>
      </c>
      <c r="D734" s="50"/>
      <c r="E734" s="50"/>
      <c r="F734" s="49"/>
      <c r="G734" s="49"/>
      <c r="H734" s="74"/>
      <c r="I734" s="75"/>
      <c r="J734" s="49"/>
      <c r="K734" s="51"/>
      <c r="L734" s="49"/>
      <c r="M734" s="49"/>
      <c r="N734" s="49"/>
      <c r="O734" s="50"/>
      <c r="P734" s="50"/>
      <c r="Q734" s="50"/>
      <c r="R734" s="50"/>
      <c r="S734" s="50"/>
      <c r="T734" s="49"/>
      <c r="U734" s="49"/>
      <c r="V734" s="51"/>
      <c r="W734" s="49"/>
      <c r="X734" s="49"/>
      <c r="Y734" s="51"/>
      <c r="Z734" s="49"/>
      <c r="AA734" s="49"/>
      <c r="AB734" s="49"/>
      <c r="AC734" s="51"/>
      <c r="AD734" s="49"/>
      <c r="AE734" s="49"/>
      <c r="AF734" s="51"/>
      <c r="AG734" s="51"/>
      <c r="AH734" s="49"/>
      <c r="AI734" s="49"/>
      <c r="AJ734" s="50"/>
      <c r="AK734" s="50"/>
      <c r="AL734" s="50"/>
      <c r="AM734" s="50"/>
      <c r="AN734" s="50"/>
      <c r="AO734" s="50"/>
      <c r="AP734" s="50"/>
      <c r="AQ734" s="49"/>
      <c r="AR734" s="27"/>
    </row>
    <row r="735" spans="3:44">
      <c r="C735" s="83">
        <f t="shared" si="12"/>
        <v>0</v>
      </c>
      <c r="D735" s="50"/>
      <c r="E735" s="50"/>
      <c r="F735" s="49"/>
      <c r="G735" s="49"/>
      <c r="H735" s="74"/>
      <c r="I735" s="75"/>
      <c r="J735" s="49"/>
      <c r="K735" s="51"/>
      <c r="L735" s="49"/>
      <c r="M735" s="49"/>
      <c r="N735" s="49"/>
      <c r="O735" s="50"/>
      <c r="P735" s="50"/>
      <c r="Q735" s="50"/>
      <c r="R735" s="50"/>
      <c r="S735" s="50"/>
      <c r="T735" s="49"/>
      <c r="U735" s="49"/>
      <c r="V735" s="51"/>
      <c r="W735" s="49"/>
      <c r="X735" s="49"/>
      <c r="Y735" s="51"/>
      <c r="Z735" s="49"/>
      <c r="AA735" s="49"/>
      <c r="AB735" s="49"/>
      <c r="AC735" s="51"/>
      <c r="AD735" s="49"/>
      <c r="AE735" s="49"/>
      <c r="AF735" s="51"/>
      <c r="AG735" s="51"/>
      <c r="AH735" s="49"/>
      <c r="AI735" s="49"/>
      <c r="AJ735" s="50"/>
      <c r="AK735" s="50"/>
      <c r="AL735" s="50"/>
      <c r="AM735" s="50"/>
      <c r="AN735" s="50"/>
      <c r="AO735" s="50"/>
      <c r="AP735" s="50"/>
      <c r="AQ735" s="49"/>
      <c r="AR735" s="27"/>
    </row>
    <row r="736" spans="3:44">
      <c r="C736" s="83">
        <f t="shared" si="12"/>
        <v>0</v>
      </c>
      <c r="D736" s="50"/>
      <c r="E736" s="50"/>
      <c r="F736" s="49"/>
      <c r="G736" s="49"/>
      <c r="H736" s="74"/>
      <c r="I736" s="75"/>
      <c r="J736" s="49"/>
      <c r="K736" s="51"/>
      <c r="L736" s="49"/>
      <c r="M736" s="49"/>
      <c r="N736" s="49"/>
      <c r="O736" s="50"/>
      <c r="P736" s="50"/>
      <c r="Q736" s="50"/>
      <c r="R736" s="50"/>
      <c r="S736" s="50"/>
      <c r="T736" s="49"/>
      <c r="U736" s="49"/>
      <c r="V736" s="51"/>
      <c r="W736" s="49"/>
      <c r="X736" s="49"/>
      <c r="Y736" s="51"/>
      <c r="Z736" s="49"/>
      <c r="AA736" s="49"/>
      <c r="AB736" s="49"/>
      <c r="AC736" s="51"/>
      <c r="AD736" s="49"/>
      <c r="AE736" s="49"/>
      <c r="AF736" s="51"/>
      <c r="AG736" s="51"/>
      <c r="AH736" s="49"/>
      <c r="AI736" s="49"/>
      <c r="AJ736" s="50"/>
      <c r="AK736" s="50"/>
      <c r="AL736" s="50"/>
      <c r="AM736" s="50"/>
      <c r="AN736" s="50"/>
      <c r="AO736" s="50"/>
      <c r="AP736" s="50"/>
      <c r="AQ736" s="49"/>
      <c r="AR736" s="27"/>
    </row>
    <row r="737" spans="3:44">
      <c r="C737" s="83">
        <f t="shared" si="12"/>
        <v>0</v>
      </c>
      <c r="D737" s="50"/>
      <c r="E737" s="50"/>
      <c r="F737" s="49"/>
      <c r="G737" s="49"/>
      <c r="H737" s="74"/>
      <c r="I737" s="75"/>
      <c r="J737" s="49"/>
      <c r="K737" s="51"/>
      <c r="L737" s="49"/>
      <c r="M737" s="49"/>
      <c r="N737" s="49"/>
      <c r="O737" s="50"/>
      <c r="P737" s="50"/>
      <c r="Q737" s="50"/>
      <c r="R737" s="50"/>
      <c r="S737" s="50"/>
      <c r="T737" s="49"/>
      <c r="U737" s="49"/>
      <c r="V737" s="51"/>
      <c r="W737" s="49"/>
      <c r="X737" s="49"/>
      <c r="Y737" s="51"/>
      <c r="Z737" s="49"/>
      <c r="AA737" s="49"/>
      <c r="AB737" s="49"/>
      <c r="AC737" s="51"/>
      <c r="AD737" s="49"/>
      <c r="AE737" s="49"/>
      <c r="AF737" s="51"/>
      <c r="AG737" s="51"/>
      <c r="AH737" s="49"/>
      <c r="AI737" s="49"/>
      <c r="AJ737" s="50"/>
      <c r="AK737" s="50"/>
      <c r="AL737" s="50"/>
      <c r="AM737" s="50"/>
      <c r="AN737" s="50"/>
      <c r="AO737" s="50"/>
      <c r="AP737" s="50"/>
      <c r="AQ737" s="49"/>
      <c r="AR737" s="27"/>
    </row>
    <row r="738" spans="3:44">
      <c r="C738" s="83">
        <f t="shared" si="12"/>
        <v>0</v>
      </c>
      <c r="D738" s="50"/>
      <c r="E738" s="50"/>
      <c r="F738" s="49"/>
      <c r="G738" s="49"/>
      <c r="H738" s="74"/>
      <c r="I738" s="75"/>
      <c r="J738" s="49"/>
      <c r="K738" s="51"/>
      <c r="L738" s="49"/>
      <c r="M738" s="49"/>
      <c r="N738" s="49"/>
      <c r="O738" s="50"/>
      <c r="P738" s="50"/>
      <c r="Q738" s="50"/>
      <c r="R738" s="50"/>
      <c r="S738" s="50"/>
      <c r="T738" s="49"/>
      <c r="U738" s="49"/>
      <c r="V738" s="51"/>
      <c r="W738" s="49"/>
      <c r="X738" s="49"/>
      <c r="Y738" s="51"/>
      <c r="Z738" s="49"/>
      <c r="AA738" s="49"/>
      <c r="AB738" s="49"/>
      <c r="AC738" s="51"/>
      <c r="AD738" s="49"/>
      <c r="AE738" s="49"/>
      <c r="AF738" s="51"/>
      <c r="AG738" s="51"/>
      <c r="AH738" s="49"/>
      <c r="AI738" s="49"/>
      <c r="AJ738" s="50"/>
      <c r="AK738" s="50"/>
      <c r="AL738" s="50"/>
      <c r="AM738" s="50"/>
      <c r="AN738" s="50"/>
      <c r="AO738" s="50"/>
      <c r="AP738" s="50"/>
      <c r="AQ738" s="49"/>
      <c r="AR738" s="27"/>
    </row>
    <row r="739" spans="3:44">
      <c r="C739" s="83">
        <f t="shared" si="12"/>
        <v>0</v>
      </c>
      <c r="D739" s="50"/>
      <c r="E739" s="50"/>
      <c r="F739" s="49"/>
      <c r="G739" s="49"/>
      <c r="H739" s="74"/>
      <c r="I739" s="75"/>
      <c r="J739" s="49"/>
      <c r="K739" s="51"/>
      <c r="L739" s="49"/>
      <c r="M739" s="49"/>
      <c r="N739" s="49"/>
      <c r="O739" s="50"/>
      <c r="P739" s="50"/>
      <c r="Q739" s="50"/>
      <c r="R739" s="50"/>
      <c r="S739" s="50"/>
      <c r="T739" s="49"/>
      <c r="U739" s="49"/>
      <c r="V739" s="51"/>
      <c r="W739" s="49"/>
      <c r="X739" s="49"/>
      <c r="Y739" s="51"/>
      <c r="Z739" s="49"/>
      <c r="AA739" s="49"/>
      <c r="AB739" s="49"/>
      <c r="AC739" s="51"/>
      <c r="AD739" s="49"/>
      <c r="AE739" s="49"/>
      <c r="AF739" s="51"/>
      <c r="AG739" s="51"/>
      <c r="AH739" s="49"/>
      <c r="AI739" s="49"/>
      <c r="AJ739" s="50"/>
      <c r="AK739" s="50"/>
      <c r="AL739" s="50"/>
      <c r="AM739" s="50"/>
      <c r="AN739" s="50"/>
      <c r="AO739" s="50"/>
      <c r="AP739" s="50"/>
      <c r="AQ739" s="49"/>
      <c r="AR739" s="27"/>
    </row>
    <row r="740" spans="3:44">
      <c r="C740" s="83">
        <f t="shared" si="12"/>
        <v>0</v>
      </c>
      <c r="D740" s="50"/>
      <c r="E740" s="50"/>
      <c r="F740" s="49"/>
      <c r="G740" s="49"/>
      <c r="H740" s="74"/>
      <c r="I740" s="75"/>
      <c r="J740" s="49"/>
      <c r="K740" s="51"/>
      <c r="L740" s="49"/>
      <c r="M740" s="49"/>
      <c r="N740" s="49"/>
      <c r="O740" s="50"/>
      <c r="P740" s="50"/>
      <c r="Q740" s="50"/>
      <c r="R740" s="50"/>
      <c r="S740" s="50"/>
      <c r="T740" s="49"/>
      <c r="U740" s="49"/>
      <c r="V740" s="51"/>
      <c r="W740" s="49"/>
      <c r="X740" s="49"/>
      <c r="Y740" s="51"/>
      <c r="Z740" s="49"/>
      <c r="AA740" s="49"/>
      <c r="AB740" s="49"/>
      <c r="AC740" s="51"/>
      <c r="AD740" s="49"/>
      <c r="AE740" s="49"/>
      <c r="AF740" s="51"/>
      <c r="AG740" s="51"/>
      <c r="AH740" s="49"/>
      <c r="AI740" s="49"/>
      <c r="AJ740" s="50"/>
      <c r="AK740" s="50"/>
      <c r="AL740" s="50"/>
      <c r="AM740" s="50"/>
      <c r="AN740" s="50"/>
      <c r="AO740" s="50"/>
      <c r="AP740" s="50"/>
      <c r="AQ740" s="49"/>
      <c r="AR740" s="27"/>
    </row>
    <row r="741" spans="3:44">
      <c r="C741" s="83">
        <f t="shared" si="12"/>
        <v>0</v>
      </c>
      <c r="D741" s="50"/>
      <c r="E741" s="50"/>
      <c r="F741" s="49"/>
      <c r="G741" s="49"/>
      <c r="H741" s="74"/>
      <c r="I741" s="75"/>
      <c r="J741" s="49"/>
      <c r="K741" s="51"/>
      <c r="L741" s="49"/>
      <c r="M741" s="49"/>
      <c r="N741" s="49"/>
      <c r="O741" s="50"/>
      <c r="P741" s="50"/>
      <c r="Q741" s="50"/>
      <c r="R741" s="50"/>
      <c r="S741" s="50"/>
      <c r="T741" s="49"/>
      <c r="U741" s="49"/>
      <c r="V741" s="51"/>
      <c r="W741" s="49"/>
      <c r="X741" s="49"/>
      <c r="Y741" s="51"/>
      <c r="Z741" s="49"/>
      <c r="AA741" s="49"/>
      <c r="AB741" s="49"/>
      <c r="AC741" s="51"/>
      <c r="AD741" s="49"/>
      <c r="AE741" s="49"/>
      <c r="AF741" s="51"/>
      <c r="AG741" s="51"/>
      <c r="AH741" s="49"/>
      <c r="AI741" s="49"/>
      <c r="AJ741" s="50"/>
      <c r="AK741" s="50"/>
      <c r="AL741" s="50"/>
      <c r="AM741" s="50"/>
      <c r="AN741" s="50"/>
      <c r="AO741" s="50"/>
      <c r="AP741" s="50"/>
      <c r="AQ741" s="49"/>
      <c r="AR741" s="27"/>
    </row>
    <row r="742" spans="3:44">
      <c r="C742" s="83">
        <f t="shared" si="12"/>
        <v>0</v>
      </c>
      <c r="D742" s="50"/>
      <c r="E742" s="50"/>
      <c r="F742" s="49"/>
      <c r="G742" s="49"/>
      <c r="H742" s="74"/>
      <c r="I742" s="75"/>
      <c r="J742" s="49"/>
      <c r="K742" s="51"/>
      <c r="L742" s="49"/>
      <c r="M742" s="49"/>
      <c r="N742" s="49"/>
      <c r="O742" s="50"/>
      <c r="P742" s="50"/>
      <c r="Q742" s="50"/>
      <c r="R742" s="50"/>
      <c r="S742" s="50"/>
      <c r="T742" s="49"/>
      <c r="U742" s="49"/>
      <c r="V742" s="51"/>
      <c r="W742" s="49"/>
      <c r="X742" s="49"/>
      <c r="Y742" s="51"/>
      <c r="Z742" s="49"/>
      <c r="AA742" s="49"/>
      <c r="AB742" s="49"/>
      <c r="AC742" s="51"/>
      <c r="AD742" s="49"/>
      <c r="AE742" s="49"/>
      <c r="AF742" s="51"/>
      <c r="AG742" s="51"/>
      <c r="AH742" s="49"/>
      <c r="AI742" s="49"/>
      <c r="AJ742" s="50"/>
      <c r="AK742" s="50"/>
      <c r="AL742" s="50"/>
      <c r="AM742" s="50"/>
      <c r="AN742" s="50"/>
      <c r="AO742" s="50"/>
      <c r="AP742" s="50"/>
      <c r="AQ742" s="49"/>
      <c r="AR742" s="27"/>
    </row>
    <row r="743" spans="3:44">
      <c r="C743" s="83">
        <f t="shared" si="12"/>
        <v>0</v>
      </c>
      <c r="D743" s="50"/>
      <c r="E743" s="50"/>
      <c r="F743" s="49"/>
      <c r="G743" s="49"/>
      <c r="H743" s="74"/>
      <c r="I743" s="75"/>
      <c r="J743" s="49"/>
      <c r="K743" s="51"/>
      <c r="L743" s="49"/>
      <c r="M743" s="49"/>
      <c r="N743" s="49"/>
      <c r="O743" s="50"/>
      <c r="P743" s="50"/>
      <c r="Q743" s="50"/>
      <c r="R743" s="50"/>
      <c r="S743" s="50"/>
      <c r="T743" s="49"/>
      <c r="U743" s="49"/>
      <c r="V743" s="51"/>
      <c r="W743" s="49"/>
      <c r="X743" s="49"/>
      <c r="Y743" s="51"/>
      <c r="Z743" s="49"/>
      <c r="AA743" s="49"/>
      <c r="AB743" s="49"/>
      <c r="AC743" s="51"/>
      <c r="AD743" s="49"/>
      <c r="AE743" s="49"/>
      <c r="AF743" s="51"/>
      <c r="AG743" s="51"/>
      <c r="AH743" s="49"/>
      <c r="AI743" s="49"/>
      <c r="AJ743" s="50"/>
      <c r="AK743" s="50"/>
      <c r="AL743" s="50"/>
      <c r="AM743" s="50"/>
      <c r="AN743" s="50"/>
      <c r="AO743" s="50"/>
      <c r="AP743" s="50"/>
      <c r="AQ743" s="49"/>
      <c r="AR743" s="27"/>
    </row>
    <row r="744" spans="3:44">
      <c r="C744" s="83">
        <f t="shared" si="12"/>
        <v>0</v>
      </c>
      <c r="D744" s="50"/>
      <c r="E744" s="50"/>
      <c r="F744" s="49"/>
      <c r="G744" s="49"/>
      <c r="H744" s="74"/>
      <c r="I744" s="75"/>
      <c r="J744" s="49"/>
      <c r="K744" s="51"/>
      <c r="L744" s="49"/>
      <c r="M744" s="49"/>
      <c r="N744" s="49"/>
      <c r="O744" s="50"/>
      <c r="P744" s="50"/>
      <c r="Q744" s="50"/>
      <c r="R744" s="50"/>
      <c r="S744" s="50"/>
      <c r="T744" s="49"/>
      <c r="U744" s="49"/>
      <c r="V744" s="51"/>
      <c r="W744" s="49"/>
      <c r="X744" s="49"/>
      <c r="Y744" s="51"/>
      <c r="Z744" s="49"/>
      <c r="AA744" s="49"/>
      <c r="AB744" s="49"/>
      <c r="AC744" s="51"/>
      <c r="AD744" s="49"/>
      <c r="AE744" s="49"/>
      <c r="AF744" s="51"/>
      <c r="AG744" s="51"/>
      <c r="AH744" s="49"/>
      <c r="AI744" s="49"/>
      <c r="AJ744" s="50"/>
      <c r="AK744" s="50"/>
      <c r="AL744" s="50"/>
      <c r="AM744" s="50"/>
      <c r="AN744" s="50"/>
      <c r="AO744" s="50"/>
      <c r="AP744" s="50"/>
      <c r="AQ744" s="49"/>
      <c r="AR744" s="27"/>
    </row>
    <row r="745" spans="3:44">
      <c r="C745" s="83">
        <f t="shared" si="12"/>
        <v>0</v>
      </c>
      <c r="D745" s="50"/>
      <c r="E745" s="50"/>
      <c r="F745" s="49"/>
      <c r="G745" s="49"/>
      <c r="H745" s="74"/>
      <c r="I745" s="75"/>
      <c r="J745" s="49"/>
      <c r="K745" s="51"/>
      <c r="L745" s="49"/>
      <c r="M745" s="49"/>
      <c r="N745" s="49"/>
      <c r="O745" s="50"/>
      <c r="P745" s="50"/>
      <c r="Q745" s="50"/>
      <c r="R745" s="50"/>
      <c r="S745" s="50"/>
      <c r="T745" s="49"/>
      <c r="U745" s="49"/>
      <c r="V745" s="51"/>
      <c r="W745" s="49"/>
      <c r="X745" s="49"/>
      <c r="Y745" s="51"/>
      <c r="Z745" s="49"/>
      <c r="AA745" s="49"/>
      <c r="AB745" s="49"/>
      <c r="AC745" s="51"/>
      <c r="AD745" s="49"/>
      <c r="AE745" s="49"/>
      <c r="AF745" s="51"/>
      <c r="AG745" s="51"/>
      <c r="AH745" s="49"/>
      <c r="AI745" s="49"/>
      <c r="AJ745" s="50"/>
      <c r="AK745" s="50"/>
      <c r="AL745" s="50"/>
      <c r="AM745" s="50"/>
      <c r="AN745" s="50"/>
      <c r="AO745" s="50"/>
      <c r="AP745" s="50"/>
      <c r="AQ745" s="49"/>
      <c r="AR745" s="27"/>
    </row>
    <row r="746" spans="3:44">
      <c r="C746" s="83">
        <f t="shared" si="12"/>
        <v>0</v>
      </c>
      <c r="D746" s="50"/>
      <c r="E746" s="50"/>
      <c r="F746" s="49"/>
      <c r="G746" s="49"/>
      <c r="H746" s="74"/>
      <c r="I746" s="75"/>
      <c r="J746" s="49"/>
      <c r="K746" s="51"/>
      <c r="L746" s="49"/>
      <c r="M746" s="49"/>
      <c r="N746" s="49"/>
      <c r="O746" s="50"/>
      <c r="P746" s="50"/>
      <c r="Q746" s="50"/>
      <c r="R746" s="50"/>
      <c r="S746" s="50"/>
      <c r="T746" s="49"/>
      <c r="U746" s="49"/>
      <c r="V746" s="51"/>
      <c r="W746" s="49"/>
      <c r="X746" s="49"/>
      <c r="Y746" s="51"/>
      <c r="Z746" s="49"/>
      <c r="AA746" s="49"/>
      <c r="AB746" s="49"/>
      <c r="AC746" s="51"/>
      <c r="AD746" s="49"/>
      <c r="AE746" s="49"/>
      <c r="AF746" s="51"/>
      <c r="AG746" s="51"/>
      <c r="AH746" s="49"/>
      <c r="AI746" s="49"/>
      <c r="AJ746" s="50"/>
      <c r="AK746" s="50"/>
      <c r="AL746" s="50"/>
      <c r="AM746" s="50"/>
      <c r="AN746" s="50"/>
      <c r="AO746" s="50"/>
      <c r="AP746" s="50"/>
      <c r="AQ746" s="49"/>
      <c r="AR746" s="27"/>
    </row>
    <row r="747" spans="3:44">
      <c r="C747" s="83">
        <f t="shared" si="12"/>
        <v>0</v>
      </c>
      <c r="D747" s="50"/>
      <c r="E747" s="50"/>
      <c r="F747" s="49"/>
      <c r="G747" s="49"/>
      <c r="H747" s="74"/>
      <c r="I747" s="75"/>
      <c r="J747" s="49"/>
      <c r="K747" s="51"/>
      <c r="L747" s="49"/>
      <c r="M747" s="49"/>
      <c r="N747" s="49"/>
      <c r="O747" s="50"/>
      <c r="P747" s="50"/>
      <c r="Q747" s="50"/>
      <c r="R747" s="50"/>
      <c r="S747" s="50"/>
      <c r="T747" s="49"/>
      <c r="U747" s="49"/>
      <c r="V747" s="51"/>
      <c r="W747" s="49"/>
      <c r="X747" s="49"/>
      <c r="Y747" s="51"/>
      <c r="Z747" s="49"/>
      <c r="AA747" s="49"/>
      <c r="AB747" s="49"/>
      <c r="AC747" s="51"/>
      <c r="AD747" s="49"/>
      <c r="AE747" s="49"/>
      <c r="AF747" s="51"/>
      <c r="AG747" s="51"/>
      <c r="AH747" s="49"/>
      <c r="AI747" s="49"/>
      <c r="AJ747" s="50"/>
      <c r="AK747" s="50"/>
      <c r="AL747" s="50"/>
      <c r="AM747" s="50"/>
      <c r="AN747" s="50"/>
      <c r="AO747" s="50"/>
      <c r="AP747" s="50"/>
      <c r="AQ747" s="49"/>
      <c r="AR747" s="27"/>
    </row>
    <row r="748" spans="3:44">
      <c r="C748" s="83">
        <f t="shared" si="12"/>
        <v>0</v>
      </c>
      <c r="D748" s="50"/>
      <c r="E748" s="50"/>
      <c r="F748" s="49"/>
      <c r="G748" s="49"/>
      <c r="H748" s="74"/>
      <c r="I748" s="75"/>
      <c r="J748" s="49"/>
      <c r="K748" s="51"/>
      <c r="L748" s="49"/>
      <c r="M748" s="49"/>
      <c r="N748" s="49"/>
      <c r="O748" s="50"/>
      <c r="P748" s="50"/>
      <c r="Q748" s="50"/>
      <c r="R748" s="50"/>
      <c r="S748" s="50"/>
      <c r="T748" s="49"/>
      <c r="U748" s="49"/>
      <c r="V748" s="51"/>
      <c r="W748" s="49"/>
      <c r="X748" s="49"/>
      <c r="Y748" s="51"/>
      <c r="Z748" s="49"/>
      <c r="AA748" s="49"/>
      <c r="AB748" s="49"/>
      <c r="AC748" s="51"/>
      <c r="AD748" s="49"/>
      <c r="AE748" s="49"/>
      <c r="AF748" s="51"/>
      <c r="AG748" s="51"/>
      <c r="AH748" s="49"/>
      <c r="AI748" s="49"/>
      <c r="AJ748" s="50"/>
      <c r="AK748" s="50"/>
      <c r="AL748" s="50"/>
      <c r="AM748" s="50"/>
      <c r="AN748" s="50"/>
      <c r="AO748" s="50"/>
      <c r="AP748" s="50"/>
      <c r="AQ748" s="49"/>
      <c r="AR748" s="27"/>
    </row>
    <row r="749" spans="3:44">
      <c r="C749" s="83">
        <f t="shared" si="12"/>
        <v>0</v>
      </c>
      <c r="D749" s="50"/>
      <c r="E749" s="50"/>
      <c r="F749" s="49"/>
      <c r="G749" s="49"/>
      <c r="H749" s="74"/>
      <c r="I749" s="75"/>
      <c r="J749" s="49"/>
      <c r="K749" s="51"/>
      <c r="L749" s="49"/>
      <c r="M749" s="49"/>
      <c r="N749" s="49"/>
      <c r="O749" s="50"/>
      <c r="P749" s="50"/>
      <c r="Q749" s="50"/>
      <c r="R749" s="50"/>
      <c r="S749" s="50"/>
      <c r="T749" s="49"/>
      <c r="U749" s="49"/>
      <c r="V749" s="51"/>
      <c r="W749" s="49"/>
      <c r="X749" s="49"/>
      <c r="Y749" s="51"/>
      <c r="Z749" s="49"/>
      <c r="AA749" s="49"/>
      <c r="AB749" s="49"/>
      <c r="AC749" s="51"/>
      <c r="AD749" s="49"/>
      <c r="AE749" s="49"/>
      <c r="AF749" s="51"/>
      <c r="AG749" s="51"/>
      <c r="AH749" s="49"/>
      <c r="AI749" s="49"/>
      <c r="AJ749" s="50"/>
      <c r="AK749" s="50"/>
      <c r="AL749" s="50"/>
      <c r="AM749" s="50"/>
      <c r="AN749" s="50"/>
      <c r="AO749" s="50"/>
      <c r="AP749" s="50"/>
      <c r="AQ749" s="49"/>
      <c r="AR749" s="27"/>
    </row>
    <row r="750" spans="3:44">
      <c r="C750" s="83">
        <f t="shared" si="12"/>
        <v>0</v>
      </c>
      <c r="D750" s="50"/>
      <c r="E750" s="50"/>
      <c r="F750" s="49"/>
      <c r="G750" s="49"/>
      <c r="H750" s="74"/>
      <c r="I750" s="75"/>
      <c r="J750" s="49"/>
      <c r="K750" s="51"/>
      <c r="L750" s="49"/>
      <c r="M750" s="49"/>
      <c r="N750" s="49"/>
      <c r="O750" s="50"/>
      <c r="P750" s="50"/>
      <c r="Q750" s="50"/>
      <c r="R750" s="50"/>
      <c r="S750" s="50"/>
      <c r="T750" s="49"/>
      <c r="U750" s="49"/>
      <c r="V750" s="51"/>
      <c r="W750" s="49"/>
      <c r="X750" s="49"/>
      <c r="Y750" s="51"/>
      <c r="Z750" s="49"/>
      <c r="AA750" s="49"/>
      <c r="AB750" s="49"/>
      <c r="AC750" s="51"/>
      <c r="AD750" s="49"/>
      <c r="AE750" s="49"/>
      <c r="AF750" s="51"/>
      <c r="AG750" s="51"/>
      <c r="AH750" s="49"/>
      <c r="AI750" s="49"/>
      <c r="AJ750" s="50"/>
      <c r="AK750" s="50"/>
      <c r="AL750" s="50"/>
      <c r="AM750" s="50"/>
      <c r="AN750" s="50"/>
      <c r="AO750" s="50"/>
      <c r="AP750" s="50"/>
      <c r="AQ750" s="49"/>
      <c r="AR750" s="27"/>
    </row>
    <row r="751" spans="3:44">
      <c r="C751" s="83">
        <f t="shared" si="12"/>
        <v>0</v>
      </c>
      <c r="D751" s="50"/>
      <c r="E751" s="50"/>
      <c r="F751" s="49"/>
      <c r="G751" s="49"/>
      <c r="H751" s="74"/>
      <c r="I751" s="75"/>
      <c r="J751" s="49"/>
      <c r="K751" s="51"/>
      <c r="L751" s="49"/>
      <c r="M751" s="49"/>
      <c r="N751" s="49"/>
      <c r="O751" s="50"/>
      <c r="P751" s="50"/>
      <c r="Q751" s="50"/>
      <c r="R751" s="50"/>
      <c r="S751" s="50"/>
      <c r="T751" s="49"/>
      <c r="U751" s="49"/>
      <c r="V751" s="51"/>
      <c r="W751" s="49"/>
      <c r="X751" s="49"/>
      <c r="Y751" s="51"/>
      <c r="Z751" s="49"/>
      <c r="AA751" s="49"/>
      <c r="AB751" s="49"/>
      <c r="AC751" s="51"/>
      <c r="AD751" s="49"/>
      <c r="AE751" s="49"/>
      <c r="AF751" s="51"/>
      <c r="AG751" s="51"/>
      <c r="AH751" s="49"/>
      <c r="AI751" s="49"/>
      <c r="AJ751" s="50"/>
      <c r="AK751" s="50"/>
      <c r="AL751" s="50"/>
      <c r="AM751" s="50"/>
      <c r="AN751" s="50"/>
      <c r="AO751" s="50"/>
      <c r="AP751" s="50"/>
      <c r="AQ751" s="49"/>
      <c r="AR751" s="27"/>
    </row>
    <row r="752" spans="3:44">
      <c r="C752" s="83">
        <f t="shared" si="12"/>
        <v>0</v>
      </c>
      <c r="D752" s="50"/>
      <c r="E752" s="50"/>
      <c r="F752" s="49"/>
      <c r="G752" s="49"/>
      <c r="H752" s="74"/>
      <c r="I752" s="75"/>
      <c r="J752" s="49"/>
      <c r="K752" s="51"/>
      <c r="L752" s="49"/>
      <c r="M752" s="49"/>
      <c r="N752" s="49"/>
      <c r="O752" s="50"/>
      <c r="P752" s="50"/>
      <c r="Q752" s="50"/>
      <c r="R752" s="50"/>
      <c r="S752" s="50"/>
      <c r="T752" s="49"/>
      <c r="U752" s="49"/>
      <c r="V752" s="51"/>
      <c r="W752" s="49"/>
      <c r="X752" s="49"/>
      <c r="Y752" s="51"/>
      <c r="Z752" s="49"/>
      <c r="AA752" s="49"/>
      <c r="AB752" s="49"/>
      <c r="AC752" s="51"/>
      <c r="AD752" s="49"/>
      <c r="AE752" s="49"/>
      <c r="AF752" s="51"/>
      <c r="AG752" s="51"/>
      <c r="AH752" s="49"/>
      <c r="AI752" s="49"/>
      <c r="AJ752" s="50"/>
      <c r="AK752" s="50"/>
      <c r="AL752" s="50"/>
      <c r="AM752" s="50"/>
      <c r="AN752" s="50"/>
      <c r="AO752" s="50"/>
      <c r="AP752" s="50"/>
      <c r="AQ752" s="49"/>
      <c r="AR752" s="27"/>
    </row>
    <row r="753" spans="3:44">
      <c r="C753" s="83">
        <f t="shared" si="12"/>
        <v>0</v>
      </c>
      <c r="D753" s="50"/>
      <c r="E753" s="50"/>
      <c r="F753" s="49"/>
      <c r="G753" s="49"/>
      <c r="H753" s="74"/>
      <c r="I753" s="75"/>
      <c r="J753" s="49"/>
      <c r="K753" s="51"/>
      <c r="L753" s="49"/>
      <c r="M753" s="49"/>
      <c r="N753" s="49"/>
      <c r="O753" s="50"/>
      <c r="P753" s="50"/>
      <c r="Q753" s="50"/>
      <c r="R753" s="50"/>
      <c r="S753" s="50"/>
      <c r="T753" s="49"/>
      <c r="U753" s="49"/>
      <c r="V753" s="51"/>
      <c r="W753" s="49"/>
      <c r="X753" s="49"/>
      <c r="Y753" s="51"/>
      <c r="Z753" s="49"/>
      <c r="AA753" s="49"/>
      <c r="AB753" s="49"/>
      <c r="AC753" s="51"/>
      <c r="AD753" s="49"/>
      <c r="AE753" s="49"/>
      <c r="AF753" s="51"/>
      <c r="AG753" s="51"/>
      <c r="AH753" s="49"/>
      <c r="AI753" s="49"/>
      <c r="AJ753" s="50"/>
      <c r="AK753" s="50"/>
      <c r="AL753" s="50"/>
      <c r="AM753" s="50"/>
      <c r="AN753" s="50"/>
      <c r="AO753" s="50"/>
      <c r="AP753" s="50"/>
      <c r="AQ753" s="49"/>
      <c r="AR753" s="27"/>
    </row>
    <row r="754" spans="3:44">
      <c r="C754" s="83">
        <f t="shared" si="12"/>
        <v>0</v>
      </c>
      <c r="D754" s="50"/>
      <c r="E754" s="50"/>
      <c r="F754" s="49"/>
      <c r="G754" s="49"/>
      <c r="H754" s="74"/>
      <c r="I754" s="75"/>
      <c r="J754" s="49"/>
      <c r="K754" s="51"/>
      <c r="L754" s="49"/>
      <c r="M754" s="49"/>
      <c r="N754" s="49"/>
      <c r="O754" s="50"/>
      <c r="P754" s="50"/>
      <c r="Q754" s="50"/>
      <c r="R754" s="50"/>
      <c r="S754" s="50"/>
      <c r="T754" s="49"/>
      <c r="U754" s="49"/>
      <c r="V754" s="51"/>
      <c r="W754" s="49"/>
      <c r="X754" s="49"/>
      <c r="Y754" s="51"/>
      <c r="Z754" s="49"/>
      <c r="AA754" s="49"/>
      <c r="AB754" s="49"/>
      <c r="AC754" s="51"/>
      <c r="AD754" s="49"/>
      <c r="AE754" s="49"/>
      <c r="AF754" s="51"/>
      <c r="AG754" s="51"/>
      <c r="AH754" s="49"/>
      <c r="AI754" s="49"/>
      <c r="AJ754" s="50"/>
      <c r="AK754" s="50"/>
      <c r="AL754" s="50"/>
      <c r="AM754" s="50"/>
      <c r="AN754" s="50"/>
      <c r="AO754" s="50"/>
      <c r="AP754" s="50"/>
      <c r="AQ754" s="49"/>
      <c r="AR754" s="27"/>
    </row>
    <row r="755" spans="3:44">
      <c r="C755" s="83">
        <f t="shared" si="12"/>
        <v>0</v>
      </c>
      <c r="D755" s="50"/>
      <c r="E755" s="50"/>
      <c r="F755" s="49"/>
      <c r="G755" s="49"/>
      <c r="H755" s="74"/>
      <c r="I755" s="75"/>
      <c r="J755" s="49"/>
      <c r="K755" s="51"/>
      <c r="L755" s="49"/>
      <c r="M755" s="49"/>
      <c r="N755" s="49"/>
      <c r="O755" s="50"/>
      <c r="P755" s="50"/>
      <c r="Q755" s="50"/>
      <c r="R755" s="50"/>
      <c r="S755" s="50"/>
      <c r="T755" s="49"/>
      <c r="U755" s="49"/>
      <c r="V755" s="51"/>
      <c r="W755" s="49"/>
      <c r="X755" s="49"/>
      <c r="Y755" s="51"/>
      <c r="Z755" s="49"/>
      <c r="AA755" s="49"/>
      <c r="AB755" s="49"/>
      <c r="AC755" s="51"/>
      <c r="AD755" s="49"/>
      <c r="AE755" s="49"/>
      <c r="AF755" s="51"/>
      <c r="AG755" s="51"/>
      <c r="AH755" s="49"/>
      <c r="AI755" s="49"/>
      <c r="AJ755" s="50"/>
      <c r="AK755" s="50"/>
      <c r="AL755" s="50"/>
      <c r="AM755" s="50"/>
      <c r="AN755" s="50"/>
      <c r="AO755" s="50"/>
      <c r="AP755" s="50"/>
      <c r="AQ755" s="49"/>
      <c r="AR755" s="27"/>
    </row>
    <row r="756" spans="3:44">
      <c r="C756" s="83">
        <f t="shared" si="12"/>
        <v>0</v>
      </c>
      <c r="D756" s="50"/>
      <c r="E756" s="50"/>
      <c r="F756" s="49"/>
      <c r="G756" s="49"/>
      <c r="H756" s="74"/>
      <c r="I756" s="75"/>
      <c r="J756" s="49"/>
      <c r="K756" s="51"/>
      <c r="L756" s="49"/>
      <c r="M756" s="49"/>
      <c r="N756" s="49"/>
      <c r="O756" s="50"/>
      <c r="P756" s="50"/>
      <c r="Q756" s="50"/>
      <c r="R756" s="50"/>
      <c r="S756" s="50"/>
      <c r="T756" s="49"/>
      <c r="U756" s="49"/>
      <c r="V756" s="51"/>
      <c r="W756" s="49"/>
      <c r="X756" s="49"/>
      <c r="Y756" s="51"/>
      <c r="Z756" s="49"/>
      <c r="AA756" s="49"/>
      <c r="AB756" s="49"/>
      <c r="AC756" s="51"/>
      <c r="AD756" s="49"/>
      <c r="AE756" s="49"/>
      <c r="AF756" s="51"/>
      <c r="AG756" s="51"/>
      <c r="AH756" s="49"/>
      <c r="AI756" s="49"/>
      <c r="AJ756" s="50"/>
      <c r="AK756" s="50"/>
      <c r="AL756" s="50"/>
      <c r="AM756" s="50"/>
      <c r="AN756" s="50"/>
      <c r="AO756" s="50"/>
      <c r="AP756" s="50"/>
      <c r="AQ756" s="49"/>
      <c r="AR756" s="27"/>
    </row>
    <row r="757" spans="3:44">
      <c r="C757" s="83">
        <f t="shared" si="12"/>
        <v>0</v>
      </c>
      <c r="D757" s="50"/>
      <c r="E757" s="50"/>
      <c r="F757" s="49"/>
      <c r="G757" s="49"/>
      <c r="H757" s="74"/>
      <c r="I757" s="75"/>
      <c r="J757" s="49"/>
      <c r="K757" s="51"/>
      <c r="L757" s="49"/>
      <c r="M757" s="49"/>
      <c r="N757" s="49"/>
      <c r="O757" s="50"/>
      <c r="P757" s="50"/>
      <c r="Q757" s="50"/>
      <c r="R757" s="50"/>
      <c r="S757" s="50"/>
      <c r="T757" s="49"/>
      <c r="U757" s="49"/>
      <c r="V757" s="51"/>
      <c r="W757" s="49"/>
      <c r="X757" s="49"/>
      <c r="Y757" s="51"/>
      <c r="Z757" s="49"/>
      <c r="AA757" s="49"/>
      <c r="AB757" s="49"/>
      <c r="AC757" s="51"/>
      <c r="AD757" s="49"/>
      <c r="AE757" s="49"/>
      <c r="AF757" s="51"/>
      <c r="AG757" s="51"/>
      <c r="AH757" s="49"/>
      <c r="AI757" s="49"/>
      <c r="AJ757" s="50"/>
      <c r="AK757" s="50"/>
      <c r="AL757" s="50"/>
      <c r="AM757" s="50"/>
      <c r="AN757" s="50"/>
      <c r="AO757" s="50"/>
      <c r="AP757" s="50"/>
      <c r="AQ757" s="49"/>
      <c r="AR757" s="27"/>
    </row>
    <row r="758" spans="3:44">
      <c r="C758" s="83">
        <f t="shared" si="12"/>
        <v>0</v>
      </c>
      <c r="D758" s="50"/>
      <c r="E758" s="50"/>
      <c r="F758" s="49"/>
      <c r="G758" s="49"/>
      <c r="H758" s="74"/>
      <c r="I758" s="75"/>
      <c r="J758" s="49"/>
      <c r="K758" s="51"/>
      <c r="L758" s="49"/>
      <c r="M758" s="49"/>
      <c r="N758" s="49"/>
      <c r="O758" s="50"/>
      <c r="P758" s="50"/>
      <c r="Q758" s="50"/>
      <c r="R758" s="50"/>
      <c r="S758" s="50"/>
      <c r="T758" s="49"/>
      <c r="U758" s="49"/>
      <c r="V758" s="51"/>
      <c r="W758" s="49"/>
      <c r="X758" s="49"/>
      <c r="Y758" s="51"/>
      <c r="Z758" s="49"/>
      <c r="AA758" s="49"/>
      <c r="AB758" s="49"/>
      <c r="AC758" s="51"/>
      <c r="AD758" s="49"/>
      <c r="AE758" s="49"/>
      <c r="AF758" s="51"/>
      <c r="AG758" s="51"/>
      <c r="AH758" s="49"/>
      <c r="AI758" s="49"/>
      <c r="AJ758" s="50"/>
      <c r="AK758" s="50"/>
      <c r="AL758" s="50"/>
      <c r="AM758" s="50"/>
      <c r="AN758" s="50"/>
      <c r="AO758" s="50"/>
      <c r="AP758" s="50"/>
      <c r="AQ758" s="49"/>
      <c r="AR758" s="27"/>
    </row>
    <row r="759" spans="3:44">
      <c r="C759" s="83">
        <f t="shared" si="12"/>
        <v>0</v>
      </c>
      <c r="D759" s="50"/>
      <c r="E759" s="50"/>
      <c r="F759" s="49"/>
      <c r="G759" s="49"/>
      <c r="H759" s="74"/>
      <c r="I759" s="75"/>
      <c r="J759" s="49"/>
      <c r="K759" s="51"/>
      <c r="L759" s="49"/>
      <c r="M759" s="49"/>
      <c r="N759" s="49"/>
      <c r="O759" s="50"/>
      <c r="P759" s="50"/>
      <c r="Q759" s="50"/>
      <c r="R759" s="50"/>
      <c r="S759" s="50"/>
      <c r="T759" s="49"/>
      <c r="U759" s="49"/>
      <c r="V759" s="51"/>
      <c r="W759" s="49"/>
      <c r="X759" s="49"/>
      <c r="Y759" s="51"/>
      <c r="Z759" s="49"/>
      <c r="AA759" s="49"/>
      <c r="AB759" s="49"/>
      <c r="AC759" s="51"/>
      <c r="AD759" s="49"/>
      <c r="AE759" s="49"/>
      <c r="AF759" s="51"/>
      <c r="AG759" s="51"/>
      <c r="AH759" s="49"/>
      <c r="AI759" s="49"/>
      <c r="AJ759" s="50"/>
      <c r="AK759" s="50"/>
      <c r="AL759" s="50"/>
      <c r="AM759" s="50"/>
      <c r="AN759" s="50"/>
      <c r="AO759" s="50"/>
      <c r="AP759" s="50"/>
      <c r="AQ759" s="49"/>
      <c r="AR759" s="27"/>
    </row>
    <row r="760" spans="3:44">
      <c r="C760" s="83">
        <f t="shared" si="12"/>
        <v>0</v>
      </c>
      <c r="D760" s="50"/>
      <c r="E760" s="50"/>
      <c r="F760" s="49"/>
      <c r="G760" s="49"/>
      <c r="H760" s="74"/>
      <c r="I760" s="75"/>
      <c r="J760" s="49"/>
      <c r="K760" s="51"/>
      <c r="L760" s="49"/>
      <c r="M760" s="49"/>
      <c r="N760" s="49"/>
      <c r="O760" s="50"/>
      <c r="P760" s="50"/>
      <c r="Q760" s="50"/>
      <c r="R760" s="50"/>
      <c r="S760" s="50"/>
      <c r="T760" s="49"/>
      <c r="U760" s="49"/>
      <c r="V760" s="51"/>
      <c r="W760" s="49"/>
      <c r="X760" s="49"/>
      <c r="Y760" s="51"/>
      <c r="Z760" s="49"/>
      <c r="AA760" s="49"/>
      <c r="AB760" s="49"/>
      <c r="AC760" s="51"/>
      <c r="AD760" s="49"/>
      <c r="AE760" s="49"/>
      <c r="AF760" s="51"/>
      <c r="AG760" s="51"/>
      <c r="AH760" s="49"/>
      <c r="AI760" s="49"/>
      <c r="AJ760" s="50"/>
      <c r="AK760" s="50"/>
      <c r="AL760" s="50"/>
      <c r="AM760" s="50"/>
      <c r="AN760" s="50"/>
      <c r="AO760" s="50"/>
      <c r="AP760" s="50"/>
      <c r="AQ760" s="49"/>
      <c r="AR760" s="27"/>
    </row>
    <row r="761" spans="3:44">
      <c r="C761" s="83">
        <f t="shared" si="12"/>
        <v>0</v>
      </c>
      <c r="D761" s="50"/>
      <c r="E761" s="50"/>
      <c r="F761" s="49"/>
      <c r="G761" s="49"/>
      <c r="H761" s="74"/>
      <c r="I761" s="75"/>
      <c r="J761" s="49"/>
      <c r="K761" s="51"/>
      <c r="L761" s="49"/>
      <c r="M761" s="49"/>
      <c r="N761" s="49"/>
      <c r="O761" s="50"/>
      <c r="P761" s="50"/>
      <c r="Q761" s="50"/>
      <c r="R761" s="50"/>
      <c r="S761" s="50"/>
      <c r="T761" s="49"/>
      <c r="U761" s="49"/>
      <c r="V761" s="51"/>
      <c r="W761" s="49"/>
      <c r="X761" s="49"/>
      <c r="Y761" s="51"/>
      <c r="Z761" s="49"/>
      <c r="AA761" s="49"/>
      <c r="AB761" s="49"/>
      <c r="AC761" s="51"/>
      <c r="AD761" s="49"/>
      <c r="AE761" s="49"/>
      <c r="AF761" s="51"/>
      <c r="AG761" s="51"/>
      <c r="AH761" s="49"/>
      <c r="AI761" s="49"/>
      <c r="AJ761" s="50"/>
      <c r="AK761" s="50"/>
      <c r="AL761" s="50"/>
      <c r="AM761" s="50"/>
      <c r="AN761" s="50"/>
      <c r="AO761" s="50"/>
      <c r="AP761" s="50"/>
      <c r="AQ761" s="49"/>
      <c r="AR761" s="27"/>
    </row>
    <row r="762" spans="3:44">
      <c r="C762" s="83">
        <f t="shared" si="12"/>
        <v>0</v>
      </c>
      <c r="D762" s="50"/>
      <c r="E762" s="50"/>
      <c r="F762" s="49"/>
      <c r="G762" s="49"/>
      <c r="H762" s="74"/>
      <c r="I762" s="75"/>
      <c r="J762" s="49"/>
      <c r="K762" s="51"/>
      <c r="L762" s="49"/>
      <c r="M762" s="49"/>
      <c r="N762" s="49"/>
      <c r="O762" s="50"/>
      <c r="P762" s="50"/>
      <c r="Q762" s="50"/>
      <c r="R762" s="50"/>
      <c r="S762" s="50"/>
      <c r="T762" s="49"/>
      <c r="U762" s="49"/>
      <c r="V762" s="51"/>
      <c r="W762" s="49"/>
      <c r="X762" s="49"/>
      <c r="Y762" s="51"/>
      <c r="Z762" s="49"/>
      <c r="AA762" s="49"/>
      <c r="AB762" s="49"/>
      <c r="AC762" s="51"/>
      <c r="AD762" s="49"/>
      <c r="AE762" s="49"/>
      <c r="AF762" s="51"/>
      <c r="AG762" s="51"/>
      <c r="AH762" s="49"/>
      <c r="AI762" s="49"/>
      <c r="AJ762" s="50"/>
      <c r="AK762" s="50"/>
      <c r="AL762" s="50"/>
      <c r="AM762" s="50"/>
      <c r="AN762" s="50"/>
      <c r="AO762" s="50"/>
      <c r="AP762" s="50"/>
      <c r="AQ762" s="49"/>
      <c r="AR762" s="27"/>
    </row>
    <row r="763" spans="3:44">
      <c r="C763" s="83">
        <f t="shared" si="12"/>
        <v>0</v>
      </c>
      <c r="D763" s="50"/>
      <c r="E763" s="50"/>
      <c r="F763" s="49"/>
      <c r="G763" s="49"/>
      <c r="H763" s="74"/>
      <c r="I763" s="75"/>
      <c r="J763" s="49"/>
      <c r="K763" s="51"/>
      <c r="L763" s="49"/>
      <c r="M763" s="49"/>
      <c r="N763" s="49"/>
      <c r="O763" s="50"/>
      <c r="P763" s="50"/>
      <c r="Q763" s="50"/>
      <c r="R763" s="50"/>
      <c r="S763" s="50"/>
      <c r="T763" s="49"/>
      <c r="U763" s="49"/>
      <c r="V763" s="51"/>
      <c r="W763" s="49"/>
      <c r="X763" s="49"/>
      <c r="Y763" s="51"/>
      <c r="Z763" s="49"/>
      <c r="AA763" s="49"/>
      <c r="AB763" s="49"/>
      <c r="AC763" s="51"/>
      <c r="AD763" s="49"/>
      <c r="AE763" s="49"/>
      <c r="AF763" s="51"/>
      <c r="AG763" s="51"/>
      <c r="AH763" s="49"/>
      <c r="AI763" s="49"/>
      <c r="AJ763" s="50"/>
      <c r="AK763" s="50"/>
      <c r="AL763" s="50"/>
      <c r="AM763" s="50"/>
      <c r="AN763" s="50"/>
      <c r="AO763" s="50"/>
      <c r="AP763" s="50"/>
      <c r="AQ763" s="49"/>
      <c r="AR763" s="27"/>
    </row>
    <row r="764" spans="3:44">
      <c r="C764" s="83">
        <f t="shared" si="12"/>
        <v>0</v>
      </c>
      <c r="D764" s="50"/>
      <c r="E764" s="50"/>
      <c r="F764" s="49"/>
      <c r="G764" s="49"/>
      <c r="H764" s="74"/>
      <c r="I764" s="75"/>
      <c r="J764" s="49"/>
      <c r="K764" s="51"/>
      <c r="L764" s="49"/>
      <c r="M764" s="49"/>
      <c r="N764" s="49"/>
      <c r="O764" s="50"/>
      <c r="P764" s="50"/>
      <c r="Q764" s="50"/>
      <c r="R764" s="50"/>
      <c r="S764" s="50"/>
      <c r="T764" s="49"/>
      <c r="U764" s="49"/>
      <c r="V764" s="51"/>
      <c r="W764" s="49"/>
      <c r="X764" s="49"/>
      <c r="Y764" s="51"/>
      <c r="Z764" s="49"/>
      <c r="AA764" s="49"/>
      <c r="AB764" s="49"/>
      <c r="AC764" s="51"/>
      <c r="AD764" s="49"/>
      <c r="AE764" s="49"/>
      <c r="AF764" s="51"/>
      <c r="AG764" s="51"/>
      <c r="AH764" s="49"/>
      <c r="AI764" s="49"/>
      <c r="AJ764" s="50"/>
      <c r="AK764" s="50"/>
      <c r="AL764" s="50"/>
      <c r="AM764" s="50"/>
      <c r="AN764" s="50"/>
      <c r="AO764" s="50"/>
      <c r="AP764" s="50"/>
      <c r="AQ764" s="49"/>
      <c r="AR764" s="27"/>
    </row>
    <row r="765" spans="3:44">
      <c r="C765" s="83">
        <f t="shared" si="12"/>
        <v>0</v>
      </c>
      <c r="D765" s="50"/>
      <c r="E765" s="50"/>
      <c r="F765" s="49"/>
      <c r="G765" s="49"/>
      <c r="H765" s="74"/>
      <c r="I765" s="75"/>
      <c r="J765" s="49"/>
      <c r="K765" s="51"/>
      <c r="L765" s="49"/>
      <c r="M765" s="49"/>
      <c r="N765" s="49"/>
      <c r="O765" s="50"/>
      <c r="P765" s="50"/>
      <c r="Q765" s="50"/>
      <c r="R765" s="50"/>
      <c r="S765" s="50"/>
      <c r="T765" s="49"/>
      <c r="U765" s="49"/>
      <c r="V765" s="51"/>
      <c r="W765" s="49"/>
      <c r="X765" s="49"/>
      <c r="Y765" s="51"/>
      <c r="Z765" s="49"/>
      <c r="AA765" s="49"/>
      <c r="AB765" s="49"/>
      <c r="AC765" s="51"/>
      <c r="AD765" s="49"/>
      <c r="AE765" s="49"/>
      <c r="AF765" s="51"/>
      <c r="AG765" s="51"/>
      <c r="AH765" s="49"/>
      <c r="AI765" s="49"/>
      <c r="AJ765" s="50"/>
      <c r="AK765" s="50"/>
      <c r="AL765" s="50"/>
      <c r="AM765" s="50"/>
      <c r="AN765" s="50"/>
      <c r="AO765" s="50"/>
      <c r="AP765" s="50"/>
      <c r="AQ765" s="49"/>
      <c r="AR765" s="27"/>
    </row>
    <row r="766" spans="3:44">
      <c r="C766" s="83">
        <f t="shared" si="12"/>
        <v>0</v>
      </c>
      <c r="D766" s="50"/>
      <c r="E766" s="50"/>
      <c r="F766" s="49"/>
      <c r="G766" s="49"/>
      <c r="H766" s="74"/>
      <c r="I766" s="75"/>
      <c r="J766" s="49"/>
      <c r="K766" s="51"/>
      <c r="L766" s="49"/>
      <c r="M766" s="49"/>
      <c r="N766" s="49"/>
      <c r="O766" s="50"/>
      <c r="P766" s="50"/>
      <c r="Q766" s="50"/>
      <c r="R766" s="50"/>
      <c r="S766" s="50"/>
      <c r="T766" s="49"/>
      <c r="U766" s="49"/>
      <c r="V766" s="51"/>
      <c r="W766" s="49"/>
      <c r="X766" s="49"/>
      <c r="Y766" s="51"/>
      <c r="Z766" s="49"/>
      <c r="AA766" s="49"/>
      <c r="AB766" s="49"/>
      <c r="AC766" s="51"/>
      <c r="AD766" s="49"/>
      <c r="AE766" s="49"/>
      <c r="AF766" s="51"/>
      <c r="AG766" s="51"/>
      <c r="AH766" s="49"/>
      <c r="AI766" s="49"/>
      <c r="AJ766" s="50"/>
      <c r="AK766" s="50"/>
      <c r="AL766" s="50"/>
      <c r="AM766" s="50"/>
      <c r="AN766" s="50"/>
      <c r="AO766" s="50"/>
      <c r="AP766" s="50"/>
      <c r="AQ766" s="49"/>
      <c r="AR766" s="27"/>
    </row>
    <row r="767" spans="3:44">
      <c r="C767" s="83">
        <f t="shared" si="12"/>
        <v>0</v>
      </c>
      <c r="D767" s="50"/>
      <c r="E767" s="50"/>
      <c r="F767" s="49"/>
      <c r="G767" s="49"/>
      <c r="H767" s="74"/>
      <c r="I767" s="75"/>
      <c r="J767" s="49"/>
      <c r="K767" s="51"/>
      <c r="L767" s="49"/>
      <c r="M767" s="49"/>
      <c r="N767" s="49"/>
      <c r="O767" s="50"/>
      <c r="P767" s="50"/>
      <c r="Q767" s="50"/>
      <c r="R767" s="50"/>
      <c r="S767" s="50"/>
      <c r="T767" s="49"/>
      <c r="U767" s="49"/>
      <c r="V767" s="51"/>
      <c r="W767" s="49"/>
      <c r="X767" s="49"/>
      <c r="Y767" s="51"/>
      <c r="Z767" s="49"/>
      <c r="AA767" s="49"/>
      <c r="AB767" s="49"/>
      <c r="AC767" s="51"/>
      <c r="AD767" s="49"/>
      <c r="AE767" s="49"/>
      <c r="AF767" s="51"/>
      <c r="AG767" s="51"/>
      <c r="AH767" s="49"/>
      <c r="AI767" s="49"/>
      <c r="AJ767" s="50"/>
      <c r="AK767" s="50"/>
      <c r="AL767" s="50"/>
      <c r="AM767" s="50"/>
      <c r="AN767" s="50"/>
      <c r="AO767" s="50"/>
      <c r="AP767" s="50"/>
      <c r="AQ767" s="49"/>
      <c r="AR767" s="27"/>
    </row>
    <row r="768" spans="3:44">
      <c r="C768" s="83">
        <f t="shared" si="12"/>
        <v>0</v>
      </c>
      <c r="D768" s="50"/>
      <c r="E768" s="50"/>
      <c r="F768" s="49"/>
      <c r="G768" s="49"/>
      <c r="H768" s="74"/>
      <c r="I768" s="75"/>
      <c r="J768" s="49"/>
      <c r="K768" s="51"/>
      <c r="L768" s="49"/>
      <c r="M768" s="49"/>
      <c r="N768" s="49"/>
      <c r="O768" s="50"/>
      <c r="P768" s="50"/>
      <c r="Q768" s="50"/>
      <c r="R768" s="50"/>
      <c r="S768" s="50"/>
      <c r="T768" s="49"/>
      <c r="U768" s="49"/>
      <c r="V768" s="51"/>
      <c r="W768" s="49"/>
      <c r="X768" s="49"/>
      <c r="Y768" s="51"/>
      <c r="Z768" s="49"/>
      <c r="AA768" s="49"/>
      <c r="AB768" s="49"/>
      <c r="AC768" s="51"/>
      <c r="AD768" s="49"/>
      <c r="AE768" s="49"/>
      <c r="AF768" s="51"/>
      <c r="AG768" s="51"/>
      <c r="AH768" s="49"/>
      <c r="AI768" s="49"/>
      <c r="AJ768" s="50"/>
      <c r="AK768" s="50"/>
      <c r="AL768" s="50"/>
      <c r="AM768" s="50"/>
      <c r="AN768" s="50"/>
      <c r="AO768" s="50"/>
      <c r="AP768" s="50"/>
      <c r="AQ768" s="49"/>
      <c r="AR768" s="27"/>
    </row>
    <row r="769" spans="3:44">
      <c r="C769" s="83">
        <f t="shared" si="12"/>
        <v>0</v>
      </c>
      <c r="D769" s="50"/>
      <c r="E769" s="50"/>
      <c r="F769" s="49"/>
      <c r="G769" s="49"/>
      <c r="H769" s="74"/>
      <c r="I769" s="75"/>
      <c r="J769" s="49"/>
      <c r="K769" s="51"/>
      <c r="L769" s="49"/>
      <c r="M769" s="49"/>
      <c r="N769" s="49"/>
      <c r="O769" s="50"/>
      <c r="P769" s="50"/>
      <c r="Q769" s="50"/>
      <c r="R769" s="50"/>
      <c r="S769" s="50"/>
      <c r="T769" s="49"/>
      <c r="U769" s="49"/>
      <c r="V769" s="51"/>
      <c r="W769" s="49"/>
      <c r="X769" s="49"/>
      <c r="Y769" s="51"/>
      <c r="Z769" s="49"/>
      <c r="AA769" s="49"/>
      <c r="AB769" s="49"/>
      <c r="AC769" s="51"/>
      <c r="AD769" s="49"/>
      <c r="AE769" s="49"/>
      <c r="AF769" s="51"/>
      <c r="AG769" s="51"/>
      <c r="AH769" s="49"/>
      <c r="AI769" s="49"/>
      <c r="AJ769" s="50"/>
      <c r="AK769" s="50"/>
      <c r="AL769" s="50"/>
      <c r="AM769" s="50"/>
      <c r="AN769" s="50"/>
      <c r="AO769" s="50"/>
      <c r="AP769" s="50"/>
      <c r="AQ769" s="49"/>
      <c r="AR769" s="27"/>
    </row>
    <row r="770" spans="3:44">
      <c r="C770" s="83">
        <f t="shared" si="12"/>
        <v>0</v>
      </c>
      <c r="D770" s="50"/>
      <c r="E770" s="50"/>
      <c r="F770" s="49"/>
      <c r="G770" s="49"/>
      <c r="H770" s="74"/>
      <c r="I770" s="75"/>
      <c r="J770" s="49"/>
      <c r="K770" s="51"/>
      <c r="L770" s="49"/>
      <c r="M770" s="49"/>
      <c r="N770" s="49"/>
      <c r="O770" s="50"/>
      <c r="P770" s="50"/>
      <c r="Q770" s="50"/>
      <c r="R770" s="50"/>
      <c r="S770" s="50"/>
      <c r="T770" s="49"/>
      <c r="U770" s="49"/>
      <c r="V770" s="51"/>
      <c r="W770" s="49"/>
      <c r="X770" s="49"/>
      <c r="Y770" s="51"/>
      <c r="Z770" s="49"/>
      <c r="AA770" s="49"/>
      <c r="AB770" s="49"/>
      <c r="AC770" s="51"/>
      <c r="AD770" s="49"/>
      <c r="AE770" s="49"/>
      <c r="AF770" s="51"/>
      <c r="AG770" s="51"/>
      <c r="AH770" s="49"/>
      <c r="AI770" s="49"/>
      <c r="AJ770" s="50"/>
      <c r="AK770" s="50"/>
      <c r="AL770" s="50"/>
      <c r="AM770" s="50"/>
      <c r="AN770" s="50"/>
      <c r="AO770" s="50"/>
      <c r="AP770" s="50"/>
      <c r="AQ770" s="49"/>
      <c r="AR770" s="27"/>
    </row>
    <row r="771" spans="3:44">
      <c r="C771" s="83">
        <f t="shared" si="12"/>
        <v>0</v>
      </c>
      <c r="D771" s="50"/>
      <c r="E771" s="50"/>
      <c r="F771" s="49"/>
      <c r="G771" s="49"/>
      <c r="H771" s="74"/>
      <c r="I771" s="75"/>
      <c r="J771" s="49"/>
      <c r="K771" s="51"/>
      <c r="L771" s="49"/>
      <c r="M771" s="49"/>
      <c r="N771" s="49"/>
      <c r="O771" s="50"/>
      <c r="P771" s="50"/>
      <c r="Q771" s="50"/>
      <c r="R771" s="50"/>
      <c r="S771" s="50"/>
      <c r="T771" s="49"/>
      <c r="U771" s="49"/>
      <c r="V771" s="51"/>
      <c r="W771" s="49"/>
      <c r="X771" s="49"/>
      <c r="Y771" s="51"/>
      <c r="Z771" s="49"/>
      <c r="AA771" s="49"/>
      <c r="AB771" s="49"/>
      <c r="AC771" s="51"/>
      <c r="AD771" s="49"/>
      <c r="AE771" s="49"/>
      <c r="AF771" s="51"/>
      <c r="AG771" s="51"/>
      <c r="AH771" s="49"/>
      <c r="AI771" s="49"/>
      <c r="AJ771" s="50"/>
      <c r="AK771" s="50"/>
      <c r="AL771" s="50"/>
      <c r="AM771" s="50"/>
      <c r="AN771" s="50"/>
      <c r="AO771" s="50"/>
      <c r="AP771" s="50"/>
      <c r="AQ771" s="49"/>
      <c r="AR771" s="27"/>
    </row>
    <row r="772" spans="3:44">
      <c r="C772" s="83">
        <f t="shared" si="12"/>
        <v>0</v>
      </c>
      <c r="D772" s="50"/>
      <c r="E772" s="50"/>
      <c r="F772" s="49"/>
      <c r="G772" s="49"/>
      <c r="H772" s="74"/>
      <c r="I772" s="75"/>
      <c r="J772" s="49"/>
      <c r="K772" s="51"/>
      <c r="L772" s="49"/>
      <c r="M772" s="49"/>
      <c r="N772" s="49"/>
      <c r="O772" s="50"/>
      <c r="P772" s="50"/>
      <c r="Q772" s="50"/>
      <c r="R772" s="50"/>
      <c r="S772" s="50"/>
      <c r="T772" s="49"/>
      <c r="U772" s="49"/>
      <c r="V772" s="51"/>
      <c r="W772" s="49"/>
      <c r="X772" s="49"/>
      <c r="Y772" s="51"/>
      <c r="Z772" s="49"/>
      <c r="AA772" s="49"/>
      <c r="AB772" s="49"/>
      <c r="AC772" s="51"/>
      <c r="AD772" s="49"/>
      <c r="AE772" s="49"/>
      <c r="AF772" s="51"/>
      <c r="AG772" s="51"/>
      <c r="AH772" s="49"/>
      <c r="AI772" s="49"/>
      <c r="AJ772" s="50"/>
      <c r="AK772" s="50"/>
      <c r="AL772" s="50"/>
      <c r="AM772" s="50"/>
      <c r="AN772" s="50"/>
      <c r="AO772" s="50"/>
      <c r="AP772" s="50"/>
      <c r="AQ772" s="49"/>
      <c r="AR772" s="27"/>
    </row>
    <row r="773" spans="3:44">
      <c r="C773" s="83">
        <f t="shared" si="12"/>
        <v>0</v>
      </c>
      <c r="D773" s="50"/>
      <c r="E773" s="50"/>
      <c r="F773" s="49"/>
      <c r="G773" s="49"/>
      <c r="H773" s="74"/>
      <c r="I773" s="75"/>
      <c r="J773" s="49"/>
      <c r="K773" s="51"/>
      <c r="L773" s="49"/>
      <c r="M773" s="49"/>
      <c r="N773" s="49"/>
      <c r="O773" s="50"/>
      <c r="P773" s="50"/>
      <c r="Q773" s="50"/>
      <c r="R773" s="50"/>
      <c r="S773" s="50"/>
      <c r="T773" s="49"/>
      <c r="U773" s="49"/>
      <c r="V773" s="51"/>
      <c r="W773" s="49"/>
      <c r="X773" s="49"/>
      <c r="Y773" s="51"/>
      <c r="Z773" s="49"/>
      <c r="AA773" s="49"/>
      <c r="AB773" s="49"/>
      <c r="AC773" s="51"/>
      <c r="AD773" s="49"/>
      <c r="AE773" s="49"/>
      <c r="AF773" s="51"/>
      <c r="AG773" s="51"/>
      <c r="AH773" s="49"/>
      <c r="AI773" s="49"/>
      <c r="AJ773" s="50"/>
      <c r="AK773" s="50"/>
      <c r="AL773" s="50"/>
      <c r="AM773" s="50"/>
      <c r="AN773" s="50"/>
      <c r="AO773" s="50"/>
      <c r="AP773" s="50"/>
      <c r="AQ773" s="49"/>
      <c r="AR773" s="27"/>
    </row>
    <row r="774" spans="3:44">
      <c r="C774" s="83">
        <f t="shared" si="12"/>
        <v>0</v>
      </c>
      <c r="D774" s="50"/>
      <c r="E774" s="50"/>
      <c r="F774" s="49"/>
      <c r="G774" s="49"/>
      <c r="H774" s="74"/>
      <c r="I774" s="75"/>
      <c r="J774" s="49"/>
      <c r="K774" s="51"/>
      <c r="L774" s="49"/>
      <c r="M774" s="49"/>
      <c r="N774" s="49"/>
      <c r="O774" s="50"/>
      <c r="P774" s="50"/>
      <c r="Q774" s="50"/>
      <c r="R774" s="50"/>
      <c r="S774" s="50"/>
      <c r="T774" s="49"/>
      <c r="U774" s="49"/>
      <c r="V774" s="51"/>
      <c r="W774" s="49"/>
      <c r="X774" s="49"/>
      <c r="Y774" s="51"/>
      <c r="Z774" s="49"/>
      <c r="AA774" s="49"/>
      <c r="AB774" s="49"/>
      <c r="AC774" s="51"/>
      <c r="AD774" s="49"/>
      <c r="AE774" s="49"/>
      <c r="AF774" s="51"/>
      <c r="AG774" s="51"/>
      <c r="AH774" s="49"/>
      <c r="AI774" s="49"/>
      <c r="AJ774" s="50"/>
      <c r="AK774" s="50"/>
      <c r="AL774" s="50"/>
      <c r="AM774" s="50"/>
      <c r="AN774" s="50"/>
      <c r="AO774" s="50"/>
      <c r="AP774" s="50"/>
      <c r="AQ774" s="49"/>
      <c r="AR774" s="27"/>
    </row>
    <row r="775" spans="3:44">
      <c r="C775" s="83">
        <f t="shared" si="12"/>
        <v>0</v>
      </c>
      <c r="D775" s="50"/>
      <c r="E775" s="50"/>
      <c r="F775" s="49"/>
      <c r="G775" s="49"/>
      <c r="H775" s="74"/>
      <c r="I775" s="75"/>
      <c r="J775" s="49"/>
      <c r="K775" s="51"/>
      <c r="L775" s="49"/>
      <c r="M775" s="49"/>
      <c r="N775" s="49"/>
      <c r="O775" s="50"/>
      <c r="P775" s="50"/>
      <c r="Q775" s="50"/>
      <c r="R775" s="50"/>
      <c r="S775" s="50"/>
      <c r="T775" s="49"/>
      <c r="U775" s="49"/>
      <c r="V775" s="51"/>
      <c r="W775" s="49"/>
      <c r="X775" s="49"/>
      <c r="Y775" s="51"/>
      <c r="Z775" s="49"/>
      <c r="AA775" s="49"/>
      <c r="AB775" s="49"/>
      <c r="AC775" s="51"/>
      <c r="AD775" s="49"/>
      <c r="AE775" s="49"/>
      <c r="AF775" s="51"/>
      <c r="AG775" s="51"/>
      <c r="AH775" s="49"/>
      <c r="AI775" s="49"/>
      <c r="AJ775" s="50"/>
      <c r="AK775" s="50"/>
      <c r="AL775" s="50"/>
      <c r="AM775" s="50"/>
      <c r="AN775" s="50"/>
      <c r="AO775" s="50"/>
      <c r="AP775" s="50"/>
      <c r="AQ775" s="49"/>
      <c r="AR775" s="27"/>
    </row>
    <row r="776" spans="3:44">
      <c r="C776" s="83">
        <f t="shared" si="12"/>
        <v>0</v>
      </c>
      <c r="D776" s="50"/>
      <c r="E776" s="50"/>
      <c r="F776" s="49"/>
      <c r="G776" s="49"/>
      <c r="H776" s="74"/>
      <c r="I776" s="75"/>
      <c r="J776" s="49"/>
      <c r="K776" s="51"/>
      <c r="L776" s="49"/>
      <c r="M776" s="49"/>
      <c r="N776" s="49"/>
      <c r="O776" s="50"/>
      <c r="P776" s="50"/>
      <c r="Q776" s="50"/>
      <c r="R776" s="50"/>
      <c r="S776" s="50"/>
      <c r="T776" s="49"/>
      <c r="U776" s="49"/>
      <c r="V776" s="51"/>
      <c r="W776" s="49"/>
      <c r="X776" s="49"/>
      <c r="Y776" s="51"/>
      <c r="Z776" s="49"/>
      <c r="AA776" s="49"/>
      <c r="AB776" s="49"/>
      <c r="AC776" s="51"/>
      <c r="AD776" s="49"/>
      <c r="AE776" s="49"/>
      <c r="AF776" s="51"/>
      <c r="AG776" s="51"/>
      <c r="AH776" s="49"/>
      <c r="AI776" s="49"/>
      <c r="AJ776" s="50"/>
      <c r="AK776" s="50"/>
      <c r="AL776" s="50"/>
      <c r="AM776" s="50"/>
      <c r="AN776" s="50"/>
      <c r="AO776" s="50"/>
      <c r="AP776" s="50"/>
      <c r="AQ776" s="49"/>
      <c r="AR776" s="27"/>
    </row>
    <row r="777" spans="3:44">
      <c r="C777" s="83">
        <f t="shared" si="12"/>
        <v>0</v>
      </c>
      <c r="D777" s="50"/>
      <c r="E777" s="50"/>
      <c r="F777" s="49"/>
      <c r="G777" s="49"/>
      <c r="H777" s="74"/>
      <c r="I777" s="75"/>
      <c r="J777" s="49"/>
      <c r="K777" s="51"/>
      <c r="L777" s="49"/>
      <c r="M777" s="49"/>
      <c r="N777" s="49"/>
      <c r="O777" s="50"/>
      <c r="P777" s="50"/>
      <c r="Q777" s="50"/>
      <c r="R777" s="50"/>
      <c r="S777" s="50"/>
      <c r="T777" s="49"/>
      <c r="U777" s="49"/>
      <c r="V777" s="51"/>
      <c r="W777" s="49"/>
      <c r="X777" s="49"/>
      <c r="Y777" s="51"/>
      <c r="Z777" s="49"/>
      <c r="AA777" s="49"/>
      <c r="AB777" s="49"/>
      <c r="AC777" s="51"/>
      <c r="AD777" s="49"/>
      <c r="AE777" s="49"/>
      <c r="AF777" s="51"/>
      <c r="AG777" s="51"/>
      <c r="AH777" s="49"/>
      <c r="AI777" s="49"/>
      <c r="AJ777" s="50"/>
      <c r="AK777" s="50"/>
      <c r="AL777" s="50"/>
      <c r="AM777" s="50"/>
      <c r="AN777" s="50"/>
      <c r="AO777" s="50"/>
      <c r="AP777" s="50"/>
      <c r="AQ777" s="49"/>
      <c r="AR777" s="27"/>
    </row>
    <row r="778" spans="3:44">
      <c r="C778" s="83">
        <f t="shared" si="12"/>
        <v>0</v>
      </c>
      <c r="D778" s="50"/>
      <c r="E778" s="50"/>
      <c r="F778" s="49"/>
      <c r="G778" s="49"/>
      <c r="H778" s="74"/>
      <c r="I778" s="75"/>
      <c r="J778" s="49"/>
      <c r="K778" s="51"/>
      <c r="L778" s="49"/>
      <c r="M778" s="49"/>
      <c r="N778" s="49"/>
      <c r="O778" s="50"/>
      <c r="P778" s="50"/>
      <c r="Q778" s="50"/>
      <c r="R778" s="50"/>
      <c r="S778" s="50"/>
      <c r="T778" s="49"/>
      <c r="U778" s="49"/>
      <c r="V778" s="51"/>
      <c r="W778" s="49"/>
      <c r="X778" s="49"/>
      <c r="Y778" s="51"/>
      <c r="Z778" s="49"/>
      <c r="AA778" s="49"/>
      <c r="AB778" s="49"/>
      <c r="AC778" s="51"/>
      <c r="AD778" s="49"/>
      <c r="AE778" s="49"/>
      <c r="AF778" s="51"/>
      <c r="AG778" s="51"/>
      <c r="AH778" s="49"/>
      <c r="AI778" s="49"/>
      <c r="AJ778" s="50"/>
      <c r="AK778" s="50"/>
      <c r="AL778" s="50"/>
      <c r="AM778" s="50"/>
      <c r="AN778" s="50"/>
      <c r="AO778" s="50"/>
      <c r="AP778" s="50"/>
      <c r="AQ778" s="49"/>
      <c r="AR778" s="27"/>
    </row>
    <row r="779" spans="3:44">
      <c r="C779" s="83">
        <f t="shared" si="12"/>
        <v>0</v>
      </c>
      <c r="D779" s="50"/>
      <c r="E779" s="50"/>
      <c r="F779" s="49"/>
      <c r="G779" s="49"/>
      <c r="H779" s="74"/>
      <c r="I779" s="75"/>
      <c r="J779" s="49"/>
      <c r="K779" s="51"/>
      <c r="L779" s="49"/>
      <c r="M779" s="49"/>
      <c r="N779" s="49"/>
      <c r="O779" s="50"/>
      <c r="P779" s="50"/>
      <c r="Q779" s="50"/>
      <c r="R779" s="50"/>
      <c r="S779" s="50"/>
      <c r="T779" s="49"/>
      <c r="U779" s="49"/>
      <c r="V779" s="51"/>
      <c r="W779" s="49"/>
      <c r="X779" s="49"/>
      <c r="Y779" s="51"/>
      <c r="Z779" s="49"/>
      <c r="AA779" s="49"/>
      <c r="AB779" s="49"/>
      <c r="AC779" s="51"/>
      <c r="AD779" s="49"/>
      <c r="AE779" s="49"/>
      <c r="AF779" s="51"/>
      <c r="AG779" s="51"/>
      <c r="AH779" s="49"/>
      <c r="AI779" s="49"/>
      <c r="AJ779" s="50"/>
      <c r="AK779" s="50"/>
      <c r="AL779" s="50"/>
      <c r="AM779" s="50"/>
      <c r="AN779" s="50"/>
      <c r="AO779" s="50"/>
      <c r="AP779" s="50"/>
      <c r="AQ779" s="49"/>
      <c r="AR779" s="27"/>
    </row>
    <row r="780" spans="3:44">
      <c r="C780" s="83">
        <f t="shared" si="12"/>
        <v>0</v>
      </c>
      <c r="D780" s="50"/>
      <c r="E780" s="50"/>
      <c r="F780" s="49"/>
      <c r="G780" s="49"/>
      <c r="H780" s="74"/>
      <c r="I780" s="75"/>
      <c r="J780" s="49"/>
      <c r="K780" s="51"/>
      <c r="L780" s="49"/>
      <c r="M780" s="49"/>
      <c r="N780" s="49"/>
      <c r="O780" s="50"/>
      <c r="P780" s="50"/>
      <c r="Q780" s="50"/>
      <c r="R780" s="50"/>
      <c r="S780" s="50"/>
      <c r="T780" s="49"/>
      <c r="U780" s="49"/>
      <c r="V780" s="51"/>
      <c r="W780" s="49"/>
      <c r="X780" s="49"/>
      <c r="Y780" s="51"/>
      <c r="Z780" s="49"/>
      <c r="AA780" s="49"/>
      <c r="AB780" s="49"/>
      <c r="AC780" s="51"/>
      <c r="AD780" s="49"/>
      <c r="AE780" s="49"/>
      <c r="AF780" s="51"/>
      <c r="AG780" s="51"/>
      <c r="AH780" s="49"/>
      <c r="AI780" s="49"/>
      <c r="AJ780" s="50"/>
      <c r="AK780" s="50"/>
      <c r="AL780" s="50"/>
      <c r="AM780" s="50"/>
      <c r="AN780" s="50"/>
      <c r="AO780" s="50"/>
      <c r="AP780" s="50"/>
      <c r="AQ780" s="49"/>
      <c r="AR780" s="27"/>
    </row>
    <row r="781" spans="3:44">
      <c r="C781" s="83">
        <f t="shared" si="12"/>
        <v>0</v>
      </c>
      <c r="D781" s="50"/>
      <c r="E781" s="50"/>
      <c r="F781" s="49"/>
      <c r="G781" s="49"/>
      <c r="H781" s="74"/>
      <c r="I781" s="75"/>
      <c r="J781" s="49"/>
      <c r="K781" s="51"/>
      <c r="L781" s="49"/>
      <c r="M781" s="49"/>
      <c r="N781" s="49"/>
      <c r="O781" s="50"/>
      <c r="P781" s="50"/>
      <c r="Q781" s="50"/>
      <c r="R781" s="50"/>
      <c r="S781" s="50"/>
      <c r="T781" s="49"/>
      <c r="U781" s="49"/>
      <c r="V781" s="51"/>
      <c r="W781" s="49"/>
      <c r="X781" s="49"/>
      <c r="Y781" s="51"/>
      <c r="Z781" s="49"/>
      <c r="AA781" s="49"/>
      <c r="AB781" s="49"/>
      <c r="AC781" s="51"/>
      <c r="AD781" s="49"/>
      <c r="AE781" s="49"/>
      <c r="AF781" s="51"/>
      <c r="AG781" s="51"/>
      <c r="AH781" s="49"/>
      <c r="AI781" s="49"/>
      <c r="AJ781" s="50"/>
      <c r="AK781" s="50"/>
      <c r="AL781" s="50"/>
      <c r="AM781" s="50"/>
      <c r="AN781" s="50"/>
      <c r="AO781" s="50"/>
      <c r="AP781" s="50"/>
      <c r="AQ781" s="49"/>
      <c r="AR781" s="27"/>
    </row>
    <row r="782" spans="3:44">
      <c r="C782" s="83">
        <f t="shared" si="12"/>
        <v>0</v>
      </c>
      <c r="D782" s="50"/>
      <c r="E782" s="50"/>
      <c r="F782" s="49"/>
      <c r="G782" s="49"/>
      <c r="H782" s="74"/>
      <c r="I782" s="75"/>
      <c r="J782" s="49"/>
      <c r="K782" s="51"/>
      <c r="L782" s="49"/>
      <c r="M782" s="49"/>
      <c r="N782" s="49"/>
      <c r="O782" s="50"/>
      <c r="P782" s="50"/>
      <c r="Q782" s="50"/>
      <c r="R782" s="50"/>
      <c r="S782" s="50"/>
      <c r="T782" s="49"/>
      <c r="U782" s="49"/>
      <c r="V782" s="51"/>
      <c r="W782" s="49"/>
      <c r="X782" s="49"/>
      <c r="Y782" s="51"/>
      <c r="Z782" s="49"/>
      <c r="AA782" s="49"/>
      <c r="AB782" s="49"/>
      <c r="AC782" s="51"/>
      <c r="AD782" s="49"/>
      <c r="AE782" s="49"/>
      <c r="AF782" s="51"/>
      <c r="AG782" s="51"/>
      <c r="AH782" s="49"/>
      <c r="AI782" s="49"/>
      <c r="AJ782" s="50"/>
      <c r="AK782" s="50"/>
      <c r="AL782" s="50"/>
      <c r="AM782" s="50"/>
      <c r="AN782" s="50"/>
      <c r="AO782" s="50"/>
      <c r="AP782" s="50"/>
      <c r="AQ782" s="49"/>
      <c r="AR782" s="27"/>
    </row>
    <row r="783" spans="3:44">
      <c r="C783" s="83">
        <f t="shared" si="12"/>
        <v>0</v>
      </c>
      <c r="D783" s="50"/>
      <c r="E783" s="50"/>
      <c r="F783" s="49"/>
      <c r="G783" s="49"/>
      <c r="H783" s="74"/>
      <c r="I783" s="75"/>
      <c r="J783" s="49"/>
      <c r="K783" s="51"/>
      <c r="L783" s="49"/>
      <c r="M783" s="49"/>
      <c r="N783" s="49"/>
      <c r="O783" s="50"/>
      <c r="P783" s="50"/>
      <c r="Q783" s="50"/>
      <c r="R783" s="50"/>
      <c r="S783" s="50"/>
      <c r="T783" s="49"/>
      <c r="U783" s="49"/>
      <c r="V783" s="51"/>
      <c r="W783" s="49"/>
      <c r="X783" s="49"/>
      <c r="Y783" s="51"/>
      <c r="Z783" s="49"/>
      <c r="AA783" s="49"/>
      <c r="AB783" s="49"/>
      <c r="AC783" s="51"/>
      <c r="AD783" s="49"/>
      <c r="AE783" s="49"/>
      <c r="AF783" s="51"/>
      <c r="AG783" s="51"/>
      <c r="AH783" s="49"/>
      <c r="AI783" s="49"/>
      <c r="AJ783" s="50"/>
      <c r="AK783" s="50"/>
      <c r="AL783" s="50"/>
      <c r="AM783" s="50"/>
      <c r="AN783" s="50"/>
      <c r="AO783" s="50"/>
      <c r="AP783" s="50"/>
      <c r="AQ783" s="49"/>
      <c r="AR783" s="27"/>
    </row>
    <row r="784" spans="3:44">
      <c r="C784" s="83">
        <f t="shared" si="12"/>
        <v>0</v>
      </c>
      <c r="D784" s="50"/>
      <c r="E784" s="50"/>
      <c r="F784" s="49"/>
      <c r="G784" s="49"/>
      <c r="H784" s="74"/>
      <c r="I784" s="75"/>
      <c r="J784" s="49"/>
      <c r="K784" s="51"/>
      <c r="L784" s="49"/>
      <c r="M784" s="49"/>
      <c r="N784" s="49"/>
      <c r="O784" s="50"/>
      <c r="P784" s="50"/>
      <c r="Q784" s="50"/>
      <c r="R784" s="50"/>
      <c r="S784" s="50"/>
      <c r="T784" s="49"/>
      <c r="U784" s="49"/>
      <c r="V784" s="51"/>
      <c r="W784" s="49"/>
      <c r="X784" s="49"/>
      <c r="Y784" s="51"/>
      <c r="Z784" s="49"/>
      <c r="AA784" s="49"/>
      <c r="AB784" s="49"/>
      <c r="AC784" s="51"/>
      <c r="AD784" s="49"/>
      <c r="AE784" s="49"/>
      <c r="AF784" s="51"/>
      <c r="AG784" s="51"/>
      <c r="AH784" s="49"/>
      <c r="AI784" s="49"/>
      <c r="AJ784" s="50"/>
      <c r="AK784" s="50"/>
      <c r="AL784" s="50"/>
      <c r="AM784" s="50"/>
      <c r="AN784" s="50"/>
      <c r="AO784" s="50"/>
      <c r="AP784" s="50"/>
      <c r="AQ784" s="49"/>
      <c r="AR784" s="27"/>
    </row>
    <row r="785" spans="3:44">
      <c r="C785" s="83">
        <f t="shared" si="12"/>
        <v>0</v>
      </c>
      <c r="D785" s="50"/>
      <c r="E785" s="50"/>
      <c r="F785" s="49"/>
      <c r="G785" s="49"/>
      <c r="H785" s="74"/>
      <c r="I785" s="75"/>
      <c r="J785" s="49"/>
      <c r="K785" s="51"/>
      <c r="L785" s="49"/>
      <c r="M785" s="49"/>
      <c r="N785" s="49"/>
      <c r="O785" s="50"/>
      <c r="P785" s="50"/>
      <c r="Q785" s="50"/>
      <c r="R785" s="50"/>
      <c r="S785" s="50"/>
      <c r="T785" s="49"/>
      <c r="U785" s="49"/>
      <c r="V785" s="51"/>
      <c r="W785" s="49"/>
      <c r="X785" s="49"/>
      <c r="Y785" s="51"/>
      <c r="Z785" s="49"/>
      <c r="AA785" s="49"/>
      <c r="AB785" s="49"/>
      <c r="AC785" s="51"/>
      <c r="AD785" s="49"/>
      <c r="AE785" s="49"/>
      <c r="AF785" s="51"/>
      <c r="AG785" s="51"/>
      <c r="AH785" s="49"/>
      <c r="AI785" s="49"/>
      <c r="AJ785" s="50"/>
      <c r="AK785" s="50"/>
      <c r="AL785" s="50"/>
      <c r="AM785" s="50"/>
      <c r="AN785" s="50"/>
      <c r="AO785" s="50"/>
      <c r="AP785" s="50"/>
      <c r="AQ785" s="49"/>
      <c r="AR785" s="27"/>
    </row>
    <row r="786" spans="3:44">
      <c r="C786" s="83">
        <f t="shared" si="12"/>
        <v>0</v>
      </c>
      <c r="D786" s="50"/>
      <c r="E786" s="50"/>
      <c r="F786" s="49"/>
      <c r="G786" s="49"/>
      <c r="H786" s="74"/>
      <c r="I786" s="75"/>
      <c r="J786" s="49"/>
      <c r="K786" s="51"/>
      <c r="L786" s="49"/>
      <c r="M786" s="49"/>
      <c r="N786" s="49"/>
      <c r="O786" s="50"/>
      <c r="P786" s="50"/>
      <c r="Q786" s="50"/>
      <c r="R786" s="50"/>
      <c r="S786" s="50"/>
      <c r="T786" s="49"/>
      <c r="U786" s="49"/>
      <c r="V786" s="51"/>
      <c r="W786" s="49"/>
      <c r="X786" s="49"/>
      <c r="Y786" s="51"/>
      <c r="Z786" s="49"/>
      <c r="AA786" s="49"/>
      <c r="AB786" s="49"/>
      <c r="AC786" s="51"/>
      <c r="AD786" s="49"/>
      <c r="AE786" s="49"/>
      <c r="AF786" s="51"/>
      <c r="AG786" s="51"/>
      <c r="AH786" s="49"/>
      <c r="AI786" s="49"/>
      <c r="AJ786" s="50"/>
      <c r="AK786" s="50"/>
      <c r="AL786" s="50"/>
      <c r="AM786" s="50"/>
      <c r="AN786" s="50"/>
      <c r="AO786" s="50"/>
      <c r="AP786" s="50"/>
      <c r="AQ786" s="49"/>
      <c r="AR786" s="27"/>
    </row>
    <row r="787" spans="3:44">
      <c r="C787" s="83">
        <f t="shared" si="12"/>
        <v>0</v>
      </c>
      <c r="D787" s="50"/>
      <c r="E787" s="50"/>
      <c r="F787" s="49"/>
      <c r="G787" s="49"/>
      <c r="H787" s="74"/>
      <c r="I787" s="75"/>
      <c r="J787" s="49"/>
      <c r="K787" s="51"/>
      <c r="L787" s="49"/>
      <c r="M787" s="49"/>
      <c r="N787" s="49"/>
      <c r="O787" s="50"/>
      <c r="P787" s="50"/>
      <c r="Q787" s="50"/>
      <c r="R787" s="50"/>
      <c r="S787" s="50"/>
      <c r="T787" s="49"/>
      <c r="U787" s="49"/>
      <c r="V787" s="51"/>
      <c r="W787" s="49"/>
      <c r="X787" s="49"/>
      <c r="Y787" s="51"/>
      <c r="Z787" s="49"/>
      <c r="AA787" s="49"/>
      <c r="AB787" s="49"/>
      <c r="AC787" s="51"/>
      <c r="AD787" s="49"/>
      <c r="AE787" s="49"/>
      <c r="AF787" s="51"/>
      <c r="AG787" s="51"/>
      <c r="AH787" s="49"/>
      <c r="AI787" s="49"/>
      <c r="AJ787" s="50"/>
      <c r="AK787" s="50"/>
      <c r="AL787" s="50"/>
      <c r="AM787" s="50"/>
      <c r="AN787" s="50"/>
      <c r="AO787" s="50"/>
      <c r="AP787" s="50"/>
      <c r="AQ787" s="49"/>
      <c r="AR787" s="27"/>
    </row>
    <row r="788" spans="3:44">
      <c r="C788" s="83">
        <f t="shared" si="12"/>
        <v>0</v>
      </c>
      <c r="D788" s="50"/>
      <c r="E788" s="50"/>
      <c r="F788" s="49"/>
      <c r="G788" s="49"/>
      <c r="H788" s="74"/>
      <c r="I788" s="75"/>
      <c r="J788" s="49"/>
      <c r="K788" s="51"/>
      <c r="L788" s="49"/>
      <c r="M788" s="49"/>
      <c r="N788" s="49"/>
      <c r="O788" s="50"/>
      <c r="P788" s="50"/>
      <c r="Q788" s="50"/>
      <c r="R788" s="50"/>
      <c r="S788" s="50"/>
      <c r="T788" s="49"/>
      <c r="U788" s="49"/>
      <c r="V788" s="51"/>
      <c r="W788" s="49"/>
      <c r="X788" s="49"/>
      <c r="Y788" s="51"/>
      <c r="Z788" s="49"/>
      <c r="AA788" s="49"/>
      <c r="AB788" s="49"/>
      <c r="AC788" s="51"/>
      <c r="AD788" s="49"/>
      <c r="AE788" s="49"/>
      <c r="AF788" s="51"/>
      <c r="AG788" s="51"/>
      <c r="AH788" s="49"/>
      <c r="AI788" s="49"/>
      <c r="AJ788" s="50"/>
      <c r="AK788" s="50"/>
      <c r="AL788" s="50"/>
      <c r="AM788" s="50"/>
      <c r="AN788" s="50"/>
      <c r="AO788" s="50"/>
      <c r="AP788" s="50"/>
      <c r="AQ788" s="49"/>
      <c r="AR788" s="27"/>
    </row>
    <row r="789" spans="3:44">
      <c r="C789" s="83">
        <f t="shared" si="12"/>
        <v>0</v>
      </c>
      <c r="D789" s="50"/>
      <c r="E789" s="50"/>
      <c r="F789" s="49"/>
      <c r="G789" s="49"/>
      <c r="H789" s="74"/>
      <c r="I789" s="75"/>
      <c r="J789" s="49"/>
      <c r="K789" s="51"/>
      <c r="L789" s="49"/>
      <c r="M789" s="49"/>
      <c r="N789" s="49"/>
      <c r="O789" s="50"/>
      <c r="P789" s="50"/>
      <c r="Q789" s="50"/>
      <c r="R789" s="50"/>
      <c r="S789" s="50"/>
      <c r="T789" s="49"/>
      <c r="U789" s="49"/>
      <c r="V789" s="51"/>
      <c r="W789" s="49"/>
      <c r="X789" s="49"/>
      <c r="Y789" s="51"/>
      <c r="Z789" s="49"/>
      <c r="AA789" s="49"/>
      <c r="AB789" s="49"/>
      <c r="AC789" s="51"/>
      <c r="AD789" s="49"/>
      <c r="AE789" s="49"/>
      <c r="AF789" s="51"/>
      <c r="AG789" s="51"/>
      <c r="AH789" s="49"/>
      <c r="AI789" s="49"/>
      <c r="AJ789" s="50"/>
      <c r="AK789" s="50"/>
      <c r="AL789" s="50"/>
      <c r="AM789" s="50"/>
      <c r="AN789" s="50"/>
      <c r="AO789" s="50"/>
      <c r="AP789" s="50"/>
      <c r="AQ789" s="49"/>
      <c r="AR789" s="27"/>
    </row>
    <row r="790" spans="3:44">
      <c r="C790" s="83">
        <f t="shared" si="12"/>
        <v>0</v>
      </c>
      <c r="D790" s="50"/>
      <c r="E790" s="50"/>
      <c r="F790" s="49"/>
      <c r="G790" s="49"/>
      <c r="H790" s="74"/>
      <c r="I790" s="75"/>
      <c r="J790" s="49"/>
      <c r="K790" s="51"/>
      <c r="L790" s="49"/>
      <c r="M790" s="49"/>
      <c r="N790" s="49"/>
      <c r="O790" s="50"/>
      <c r="P790" s="50"/>
      <c r="Q790" s="50"/>
      <c r="R790" s="50"/>
      <c r="S790" s="50"/>
      <c r="T790" s="49"/>
      <c r="U790" s="49"/>
      <c r="V790" s="51"/>
      <c r="W790" s="49"/>
      <c r="X790" s="49"/>
      <c r="Y790" s="51"/>
      <c r="Z790" s="49"/>
      <c r="AA790" s="49"/>
      <c r="AB790" s="49"/>
      <c r="AC790" s="51"/>
      <c r="AD790" s="49"/>
      <c r="AE790" s="49"/>
      <c r="AF790" s="51"/>
      <c r="AG790" s="51"/>
      <c r="AH790" s="49"/>
      <c r="AI790" s="49"/>
      <c r="AJ790" s="50"/>
      <c r="AK790" s="50"/>
      <c r="AL790" s="50"/>
      <c r="AM790" s="50"/>
      <c r="AN790" s="50"/>
      <c r="AO790" s="50"/>
      <c r="AP790" s="50"/>
      <c r="AQ790" s="49"/>
      <c r="AR790" s="27"/>
    </row>
    <row r="791" spans="3:44">
      <c r="C791" s="83">
        <f t="shared" si="12"/>
        <v>0</v>
      </c>
      <c r="D791" s="50"/>
      <c r="E791" s="50"/>
      <c r="F791" s="49"/>
      <c r="G791" s="49"/>
      <c r="H791" s="74"/>
      <c r="I791" s="75"/>
      <c r="J791" s="49"/>
      <c r="K791" s="51"/>
      <c r="L791" s="49"/>
      <c r="M791" s="49"/>
      <c r="N791" s="49"/>
      <c r="O791" s="50"/>
      <c r="P791" s="50"/>
      <c r="Q791" s="50"/>
      <c r="R791" s="50"/>
      <c r="S791" s="50"/>
      <c r="T791" s="49"/>
      <c r="U791" s="49"/>
      <c r="V791" s="51"/>
      <c r="W791" s="49"/>
      <c r="X791" s="49"/>
      <c r="Y791" s="51"/>
      <c r="Z791" s="49"/>
      <c r="AA791" s="49"/>
      <c r="AB791" s="49"/>
      <c r="AC791" s="51"/>
      <c r="AD791" s="49"/>
      <c r="AE791" s="49"/>
      <c r="AF791" s="51"/>
      <c r="AG791" s="51"/>
      <c r="AH791" s="49"/>
      <c r="AI791" s="49"/>
      <c r="AJ791" s="50"/>
      <c r="AK791" s="50"/>
      <c r="AL791" s="50"/>
      <c r="AM791" s="50"/>
      <c r="AN791" s="50"/>
      <c r="AO791" s="50"/>
      <c r="AP791" s="50"/>
      <c r="AQ791" s="49"/>
      <c r="AR791" s="27"/>
    </row>
    <row r="792" spans="3:44">
      <c r="C792" s="83">
        <f t="shared" si="12"/>
        <v>0</v>
      </c>
      <c r="D792" s="50"/>
      <c r="E792" s="50"/>
      <c r="F792" s="49"/>
      <c r="G792" s="49"/>
      <c r="H792" s="74"/>
      <c r="I792" s="75"/>
      <c r="J792" s="49"/>
      <c r="K792" s="51"/>
      <c r="L792" s="49"/>
      <c r="M792" s="49"/>
      <c r="N792" s="49"/>
      <c r="O792" s="50"/>
      <c r="P792" s="50"/>
      <c r="Q792" s="50"/>
      <c r="R792" s="50"/>
      <c r="S792" s="50"/>
      <c r="T792" s="49"/>
      <c r="U792" s="49"/>
      <c r="V792" s="51"/>
      <c r="W792" s="49"/>
      <c r="X792" s="49"/>
      <c r="Y792" s="51"/>
      <c r="Z792" s="49"/>
      <c r="AA792" s="49"/>
      <c r="AB792" s="49"/>
      <c r="AC792" s="51"/>
      <c r="AD792" s="49"/>
      <c r="AE792" s="49"/>
      <c r="AF792" s="51"/>
      <c r="AG792" s="51"/>
      <c r="AH792" s="49"/>
      <c r="AI792" s="49"/>
      <c r="AJ792" s="50"/>
      <c r="AK792" s="50"/>
      <c r="AL792" s="50"/>
      <c r="AM792" s="50"/>
      <c r="AN792" s="50"/>
      <c r="AO792" s="50"/>
      <c r="AP792" s="50"/>
      <c r="AQ792" s="49"/>
      <c r="AR792" s="27"/>
    </row>
    <row r="793" spans="3:44">
      <c r="C793" s="83">
        <f t="shared" si="12"/>
        <v>0</v>
      </c>
      <c r="D793" s="50"/>
      <c r="E793" s="50"/>
      <c r="F793" s="49"/>
      <c r="G793" s="49"/>
      <c r="H793" s="74"/>
      <c r="I793" s="75"/>
      <c r="J793" s="49"/>
      <c r="K793" s="51"/>
      <c r="L793" s="49"/>
      <c r="M793" s="49"/>
      <c r="N793" s="49"/>
      <c r="O793" s="50"/>
      <c r="P793" s="50"/>
      <c r="Q793" s="50"/>
      <c r="R793" s="50"/>
      <c r="S793" s="50"/>
      <c r="T793" s="49"/>
      <c r="U793" s="49"/>
      <c r="V793" s="51"/>
      <c r="W793" s="49"/>
      <c r="X793" s="49"/>
      <c r="Y793" s="51"/>
      <c r="Z793" s="49"/>
      <c r="AA793" s="49"/>
      <c r="AB793" s="49"/>
      <c r="AC793" s="51"/>
      <c r="AD793" s="49"/>
      <c r="AE793" s="49"/>
      <c r="AF793" s="51"/>
      <c r="AG793" s="51"/>
      <c r="AH793" s="49"/>
      <c r="AI793" s="49"/>
      <c r="AJ793" s="50"/>
      <c r="AK793" s="50"/>
      <c r="AL793" s="50"/>
      <c r="AM793" s="50"/>
      <c r="AN793" s="50"/>
      <c r="AO793" s="50"/>
      <c r="AP793" s="50"/>
      <c r="AQ793" s="49"/>
      <c r="AR793" s="27"/>
    </row>
    <row r="794" spans="3:44">
      <c r="C794" s="83">
        <f t="shared" si="12"/>
        <v>0</v>
      </c>
      <c r="D794" s="50"/>
      <c r="E794" s="50"/>
      <c r="F794" s="49"/>
      <c r="G794" s="49"/>
      <c r="H794" s="74"/>
      <c r="I794" s="75"/>
      <c r="J794" s="49"/>
      <c r="K794" s="51"/>
      <c r="L794" s="49"/>
      <c r="M794" s="49"/>
      <c r="N794" s="49"/>
      <c r="O794" s="50"/>
      <c r="P794" s="50"/>
      <c r="Q794" s="50"/>
      <c r="R794" s="50"/>
      <c r="S794" s="50"/>
      <c r="T794" s="49"/>
      <c r="U794" s="49"/>
      <c r="V794" s="51"/>
      <c r="W794" s="49"/>
      <c r="X794" s="49"/>
      <c r="Y794" s="51"/>
      <c r="Z794" s="49"/>
      <c r="AA794" s="49"/>
      <c r="AB794" s="49"/>
      <c r="AC794" s="51"/>
      <c r="AD794" s="49"/>
      <c r="AE794" s="49"/>
      <c r="AF794" s="51"/>
      <c r="AG794" s="51"/>
      <c r="AH794" s="49"/>
      <c r="AI794" s="49"/>
      <c r="AJ794" s="50"/>
      <c r="AK794" s="50"/>
      <c r="AL794" s="50"/>
      <c r="AM794" s="50"/>
      <c r="AN794" s="50"/>
      <c r="AO794" s="50"/>
      <c r="AP794" s="50"/>
      <c r="AQ794" s="49"/>
      <c r="AR794" s="27"/>
    </row>
    <row r="795" spans="3:44">
      <c r="C795" s="83">
        <f t="shared" ref="C795:C858" si="13">SUM(D795:AR795)</f>
        <v>0</v>
      </c>
      <c r="D795" s="50"/>
      <c r="E795" s="50"/>
      <c r="F795" s="49"/>
      <c r="G795" s="49"/>
      <c r="H795" s="74"/>
      <c r="I795" s="75"/>
      <c r="J795" s="49"/>
      <c r="K795" s="51"/>
      <c r="L795" s="49"/>
      <c r="M795" s="49"/>
      <c r="N795" s="49"/>
      <c r="O795" s="50"/>
      <c r="P795" s="50"/>
      <c r="Q795" s="50"/>
      <c r="R795" s="50"/>
      <c r="S795" s="50"/>
      <c r="T795" s="49"/>
      <c r="U795" s="49"/>
      <c r="V795" s="51"/>
      <c r="W795" s="49"/>
      <c r="X795" s="49"/>
      <c r="Y795" s="51"/>
      <c r="Z795" s="49"/>
      <c r="AA795" s="49"/>
      <c r="AB795" s="49"/>
      <c r="AC795" s="51"/>
      <c r="AD795" s="49"/>
      <c r="AE795" s="49"/>
      <c r="AF795" s="51"/>
      <c r="AG795" s="51"/>
      <c r="AH795" s="49"/>
      <c r="AI795" s="49"/>
      <c r="AJ795" s="50"/>
      <c r="AK795" s="50"/>
      <c r="AL795" s="50"/>
      <c r="AM795" s="50"/>
      <c r="AN795" s="50"/>
      <c r="AO795" s="50"/>
      <c r="AP795" s="50"/>
      <c r="AQ795" s="49"/>
      <c r="AR795" s="27"/>
    </row>
    <row r="796" spans="3:44">
      <c r="C796" s="83">
        <f t="shared" si="13"/>
        <v>0</v>
      </c>
      <c r="D796" s="50"/>
      <c r="E796" s="50"/>
      <c r="F796" s="49"/>
      <c r="G796" s="49"/>
      <c r="H796" s="74"/>
      <c r="I796" s="75"/>
      <c r="J796" s="49"/>
      <c r="K796" s="51"/>
      <c r="L796" s="49"/>
      <c r="M796" s="49"/>
      <c r="N796" s="49"/>
      <c r="O796" s="50"/>
      <c r="P796" s="50"/>
      <c r="Q796" s="50"/>
      <c r="R796" s="50"/>
      <c r="S796" s="50"/>
      <c r="T796" s="49"/>
      <c r="U796" s="49"/>
      <c r="V796" s="51"/>
      <c r="W796" s="49"/>
      <c r="X796" s="49"/>
      <c r="Y796" s="51"/>
      <c r="Z796" s="49"/>
      <c r="AA796" s="49"/>
      <c r="AB796" s="49"/>
      <c r="AC796" s="51"/>
      <c r="AD796" s="49"/>
      <c r="AE796" s="49"/>
      <c r="AF796" s="51"/>
      <c r="AG796" s="51"/>
      <c r="AH796" s="49"/>
      <c r="AI796" s="49"/>
      <c r="AJ796" s="50"/>
      <c r="AK796" s="50"/>
      <c r="AL796" s="50"/>
      <c r="AM796" s="50"/>
      <c r="AN796" s="50"/>
      <c r="AO796" s="50"/>
      <c r="AP796" s="50"/>
      <c r="AQ796" s="49"/>
      <c r="AR796" s="27"/>
    </row>
    <row r="797" spans="3:44">
      <c r="C797" s="83">
        <f t="shared" si="13"/>
        <v>0</v>
      </c>
      <c r="D797" s="50"/>
      <c r="E797" s="50"/>
      <c r="F797" s="49"/>
      <c r="G797" s="49"/>
      <c r="H797" s="74"/>
      <c r="I797" s="75"/>
      <c r="J797" s="49"/>
      <c r="K797" s="51"/>
      <c r="L797" s="49"/>
      <c r="M797" s="49"/>
      <c r="N797" s="49"/>
      <c r="O797" s="50"/>
      <c r="P797" s="50"/>
      <c r="Q797" s="50"/>
      <c r="R797" s="50"/>
      <c r="S797" s="50"/>
      <c r="T797" s="49"/>
      <c r="U797" s="49"/>
      <c r="V797" s="51"/>
      <c r="W797" s="49"/>
      <c r="X797" s="49"/>
      <c r="Y797" s="51"/>
      <c r="Z797" s="49"/>
      <c r="AA797" s="49"/>
      <c r="AB797" s="49"/>
      <c r="AC797" s="51"/>
      <c r="AD797" s="49"/>
      <c r="AE797" s="49"/>
      <c r="AF797" s="51"/>
      <c r="AG797" s="51"/>
      <c r="AH797" s="49"/>
      <c r="AI797" s="49"/>
      <c r="AJ797" s="50"/>
      <c r="AK797" s="50"/>
      <c r="AL797" s="50"/>
      <c r="AM797" s="50"/>
      <c r="AN797" s="50"/>
      <c r="AO797" s="50"/>
      <c r="AP797" s="50"/>
      <c r="AQ797" s="49"/>
      <c r="AR797" s="27"/>
    </row>
    <row r="798" spans="3:44">
      <c r="C798" s="83">
        <f t="shared" si="13"/>
        <v>0</v>
      </c>
      <c r="D798" s="50"/>
      <c r="E798" s="50"/>
      <c r="F798" s="49"/>
      <c r="G798" s="49"/>
      <c r="H798" s="74"/>
      <c r="I798" s="75"/>
      <c r="J798" s="49"/>
      <c r="K798" s="51"/>
      <c r="L798" s="49"/>
      <c r="M798" s="49"/>
      <c r="N798" s="49"/>
      <c r="O798" s="50"/>
      <c r="P798" s="50"/>
      <c r="Q798" s="50"/>
      <c r="R798" s="50"/>
      <c r="S798" s="50"/>
      <c r="T798" s="49"/>
      <c r="U798" s="49"/>
      <c r="V798" s="51"/>
      <c r="W798" s="49"/>
      <c r="X798" s="49"/>
      <c r="Y798" s="51"/>
      <c r="Z798" s="49"/>
      <c r="AA798" s="49"/>
      <c r="AB798" s="49"/>
      <c r="AC798" s="51"/>
      <c r="AD798" s="49"/>
      <c r="AE798" s="49"/>
      <c r="AF798" s="51"/>
      <c r="AG798" s="51"/>
      <c r="AH798" s="49"/>
      <c r="AI798" s="49"/>
      <c r="AJ798" s="50"/>
      <c r="AK798" s="50"/>
      <c r="AL798" s="50"/>
      <c r="AM798" s="50"/>
      <c r="AN798" s="50"/>
      <c r="AO798" s="50"/>
      <c r="AP798" s="50"/>
      <c r="AQ798" s="49"/>
      <c r="AR798" s="27"/>
    </row>
    <row r="799" spans="3:44">
      <c r="C799" s="83">
        <f t="shared" si="13"/>
        <v>0</v>
      </c>
      <c r="D799" s="50"/>
      <c r="E799" s="50"/>
      <c r="F799" s="49"/>
      <c r="G799" s="49"/>
      <c r="H799" s="74"/>
      <c r="I799" s="75"/>
      <c r="J799" s="49"/>
      <c r="K799" s="51"/>
      <c r="L799" s="49"/>
      <c r="M799" s="49"/>
      <c r="N799" s="49"/>
      <c r="O799" s="50"/>
      <c r="P799" s="50"/>
      <c r="Q799" s="50"/>
      <c r="R799" s="50"/>
      <c r="S799" s="50"/>
      <c r="T799" s="49"/>
      <c r="U799" s="49"/>
      <c r="V799" s="51"/>
      <c r="W799" s="49"/>
      <c r="X799" s="49"/>
      <c r="Y799" s="51"/>
      <c r="Z799" s="49"/>
      <c r="AA799" s="49"/>
      <c r="AB799" s="49"/>
      <c r="AC799" s="51"/>
      <c r="AD799" s="49"/>
      <c r="AE799" s="49"/>
      <c r="AF799" s="51"/>
      <c r="AG799" s="51"/>
      <c r="AH799" s="49"/>
      <c r="AI799" s="49"/>
      <c r="AJ799" s="50"/>
      <c r="AK799" s="50"/>
      <c r="AL799" s="50"/>
      <c r="AM799" s="50"/>
      <c r="AN799" s="50"/>
      <c r="AO799" s="50"/>
      <c r="AP799" s="50"/>
      <c r="AQ799" s="49"/>
      <c r="AR799" s="27"/>
    </row>
    <row r="800" spans="3:44">
      <c r="C800" s="83">
        <f t="shared" si="13"/>
        <v>0</v>
      </c>
      <c r="D800" s="50"/>
      <c r="E800" s="50"/>
      <c r="F800" s="49"/>
      <c r="G800" s="49"/>
      <c r="H800" s="74"/>
      <c r="I800" s="75"/>
      <c r="J800" s="49"/>
      <c r="K800" s="51"/>
      <c r="L800" s="49"/>
      <c r="M800" s="49"/>
      <c r="N800" s="49"/>
      <c r="O800" s="50"/>
      <c r="P800" s="50"/>
      <c r="Q800" s="50"/>
      <c r="R800" s="50"/>
      <c r="S800" s="50"/>
      <c r="T800" s="49"/>
      <c r="U800" s="49"/>
      <c r="V800" s="51"/>
      <c r="W800" s="49"/>
      <c r="X800" s="49"/>
      <c r="Y800" s="51"/>
      <c r="Z800" s="49"/>
      <c r="AA800" s="49"/>
      <c r="AB800" s="49"/>
      <c r="AC800" s="51"/>
      <c r="AD800" s="49"/>
      <c r="AE800" s="49"/>
      <c r="AF800" s="51"/>
      <c r="AG800" s="51"/>
      <c r="AH800" s="49"/>
      <c r="AI800" s="49"/>
      <c r="AJ800" s="50"/>
      <c r="AK800" s="50"/>
      <c r="AL800" s="50"/>
      <c r="AM800" s="50"/>
      <c r="AN800" s="50"/>
      <c r="AO800" s="50"/>
      <c r="AP800" s="50"/>
      <c r="AQ800" s="49"/>
      <c r="AR800" s="27"/>
    </row>
    <row r="801" spans="3:44">
      <c r="C801" s="83">
        <f t="shared" si="13"/>
        <v>0</v>
      </c>
      <c r="D801" s="50"/>
      <c r="E801" s="50"/>
      <c r="F801" s="49"/>
      <c r="G801" s="49"/>
      <c r="H801" s="74"/>
      <c r="I801" s="75"/>
      <c r="J801" s="49"/>
      <c r="K801" s="51"/>
      <c r="L801" s="49"/>
      <c r="M801" s="49"/>
      <c r="N801" s="49"/>
      <c r="O801" s="50"/>
      <c r="P801" s="50"/>
      <c r="Q801" s="50"/>
      <c r="R801" s="50"/>
      <c r="S801" s="50"/>
      <c r="T801" s="49"/>
      <c r="U801" s="49"/>
      <c r="V801" s="51"/>
      <c r="W801" s="49"/>
      <c r="X801" s="49"/>
      <c r="Y801" s="51"/>
      <c r="Z801" s="49"/>
      <c r="AA801" s="49"/>
      <c r="AB801" s="49"/>
      <c r="AC801" s="51"/>
      <c r="AD801" s="49"/>
      <c r="AE801" s="49"/>
      <c r="AF801" s="51"/>
      <c r="AG801" s="51"/>
      <c r="AH801" s="49"/>
      <c r="AI801" s="49"/>
      <c r="AJ801" s="50"/>
      <c r="AK801" s="50"/>
      <c r="AL801" s="50"/>
      <c r="AM801" s="50"/>
      <c r="AN801" s="50"/>
      <c r="AO801" s="50"/>
      <c r="AP801" s="50"/>
      <c r="AQ801" s="49"/>
      <c r="AR801" s="27"/>
    </row>
    <row r="802" spans="3:44">
      <c r="C802" s="83">
        <f t="shared" si="13"/>
        <v>0</v>
      </c>
      <c r="D802" s="50"/>
      <c r="E802" s="50"/>
      <c r="F802" s="49"/>
      <c r="G802" s="49"/>
      <c r="H802" s="74"/>
      <c r="I802" s="75"/>
      <c r="J802" s="49"/>
      <c r="K802" s="51"/>
      <c r="L802" s="49"/>
      <c r="M802" s="49"/>
      <c r="N802" s="49"/>
      <c r="O802" s="50"/>
      <c r="P802" s="50"/>
      <c r="Q802" s="50"/>
      <c r="R802" s="50"/>
      <c r="S802" s="50"/>
      <c r="T802" s="49"/>
      <c r="U802" s="49"/>
      <c r="V802" s="51"/>
      <c r="W802" s="49"/>
      <c r="X802" s="49"/>
      <c r="Y802" s="51"/>
      <c r="Z802" s="49"/>
      <c r="AA802" s="49"/>
      <c r="AB802" s="49"/>
      <c r="AC802" s="51"/>
      <c r="AD802" s="49"/>
      <c r="AE802" s="49"/>
      <c r="AF802" s="51"/>
      <c r="AG802" s="51"/>
      <c r="AH802" s="49"/>
      <c r="AI802" s="49"/>
      <c r="AJ802" s="50"/>
      <c r="AK802" s="50"/>
      <c r="AL802" s="50"/>
      <c r="AM802" s="50"/>
      <c r="AN802" s="50"/>
      <c r="AO802" s="50"/>
      <c r="AP802" s="50"/>
      <c r="AQ802" s="49"/>
      <c r="AR802" s="27"/>
    </row>
    <row r="803" spans="3:44">
      <c r="C803" s="83">
        <f t="shared" si="13"/>
        <v>0</v>
      </c>
      <c r="D803" s="50"/>
      <c r="E803" s="50"/>
      <c r="F803" s="49"/>
      <c r="G803" s="49"/>
      <c r="H803" s="74"/>
      <c r="I803" s="75"/>
      <c r="J803" s="49"/>
      <c r="K803" s="51"/>
      <c r="L803" s="49"/>
      <c r="M803" s="49"/>
      <c r="N803" s="49"/>
      <c r="O803" s="50"/>
      <c r="P803" s="50"/>
      <c r="Q803" s="50"/>
      <c r="R803" s="50"/>
      <c r="S803" s="50"/>
      <c r="T803" s="49"/>
      <c r="U803" s="49"/>
      <c r="V803" s="51"/>
      <c r="W803" s="49"/>
      <c r="X803" s="49"/>
      <c r="Y803" s="51"/>
      <c r="Z803" s="49"/>
      <c r="AA803" s="49"/>
      <c r="AB803" s="49"/>
      <c r="AC803" s="51"/>
      <c r="AD803" s="49"/>
      <c r="AE803" s="49"/>
      <c r="AF803" s="51"/>
      <c r="AG803" s="51"/>
      <c r="AH803" s="49"/>
      <c r="AI803" s="49"/>
      <c r="AJ803" s="50"/>
      <c r="AK803" s="50"/>
      <c r="AL803" s="50"/>
      <c r="AM803" s="50"/>
      <c r="AN803" s="50"/>
      <c r="AO803" s="50"/>
      <c r="AP803" s="50"/>
      <c r="AQ803" s="49"/>
      <c r="AR803" s="27"/>
    </row>
    <row r="804" spans="3:44">
      <c r="C804" s="83">
        <f t="shared" si="13"/>
        <v>0</v>
      </c>
      <c r="D804" s="50"/>
      <c r="E804" s="50"/>
      <c r="F804" s="49"/>
      <c r="G804" s="49"/>
      <c r="H804" s="74"/>
      <c r="I804" s="75"/>
      <c r="J804" s="49"/>
      <c r="K804" s="51"/>
      <c r="L804" s="49"/>
      <c r="M804" s="49"/>
      <c r="N804" s="49"/>
      <c r="O804" s="50"/>
      <c r="P804" s="50"/>
      <c r="Q804" s="50"/>
      <c r="R804" s="50"/>
      <c r="S804" s="50"/>
      <c r="T804" s="49"/>
      <c r="U804" s="49"/>
      <c r="V804" s="51"/>
      <c r="W804" s="49"/>
      <c r="X804" s="49"/>
      <c r="Y804" s="51"/>
      <c r="Z804" s="49"/>
      <c r="AA804" s="49"/>
      <c r="AB804" s="49"/>
      <c r="AC804" s="51"/>
      <c r="AD804" s="49"/>
      <c r="AE804" s="49"/>
      <c r="AF804" s="51"/>
      <c r="AG804" s="51"/>
      <c r="AH804" s="49"/>
      <c r="AI804" s="49"/>
      <c r="AJ804" s="50"/>
      <c r="AK804" s="50"/>
      <c r="AL804" s="50"/>
      <c r="AM804" s="50"/>
      <c r="AN804" s="50"/>
      <c r="AO804" s="50"/>
      <c r="AP804" s="50"/>
      <c r="AQ804" s="49"/>
      <c r="AR804" s="27"/>
    </row>
    <row r="805" spans="3:44">
      <c r="C805" s="83">
        <f t="shared" si="13"/>
        <v>0</v>
      </c>
      <c r="D805" s="50"/>
      <c r="E805" s="50"/>
      <c r="F805" s="49"/>
      <c r="G805" s="49"/>
      <c r="H805" s="74"/>
      <c r="I805" s="75"/>
      <c r="J805" s="49"/>
      <c r="K805" s="51"/>
      <c r="L805" s="49"/>
      <c r="M805" s="49"/>
      <c r="N805" s="49"/>
      <c r="O805" s="50"/>
      <c r="P805" s="50"/>
      <c r="Q805" s="50"/>
      <c r="R805" s="50"/>
      <c r="S805" s="50"/>
      <c r="T805" s="49"/>
      <c r="U805" s="49"/>
      <c r="V805" s="51"/>
      <c r="W805" s="49"/>
      <c r="X805" s="49"/>
      <c r="Y805" s="51"/>
      <c r="Z805" s="49"/>
      <c r="AA805" s="49"/>
      <c r="AB805" s="49"/>
      <c r="AC805" s="51"/>
      <c r="AD805" s="49"/>
      <c r="AE805" s="49"/>
      <c r="AF805" s="51"/>
      <c r="AG805" s="51"/>
      <c r="AH805" s="49"/>
      <c r="AI805" s="49"/>
      <c r="AJ805" s="50"/>
      <c r="AK805" s="50"/>
      <c r="AL805" s="50"/>
      <c r="AM805" s="50"/>
      <c r="AN805" s="50"/>
      <c r="AO805" s="50"/>
      <c r="AP805" s="50"/>
      <c r="AQ805" s="49"/>
      <c r="AR805" s="27"/>
    </row>
    <row r="806" spans="3:44">
      <c r="C806" s="83">
        <f t="shared" si="13"/>
        <v>0</v>
      </c>
      <c r="D806" s="50"/>
      <c r="E806" s="50"/>
      <c r="F806" s="49"/>
      <c r="G806" s="49"/>
      <c r="H806" s="74"/>
      <c r="I806" s="75"/>
      <c r="J806" s="49"/>
      <c r="K806" s="51"/>
      <c r="L806" s="49"/>
      <c r="M806" s="49"/>
      <c r="N806" s="49"/>
      <c r="O806" s="50"/>
      <c r="P806" s="50"/>
      <c r="Q806" s="50"/>
      <c r="R806" s="50"/>
      <c r="S806" s="50"/>
      <c r="T806" s="49"/>
      <c r="U806" s="49"/>
      <c r="V806" s="51"/>
      <c r="W806" s="49"/>
      <c r="X806" s="49"/>
      <c r="Y806" s="51"/>
      <c r="Z806" s="49"/>
      <c r="AA806" s="49"/>
      <c r="AB806" s="49"/>
      <c r="AC806" s="51"/>
      <c r="AD806" s="49"/>
      <c r="AE806" s="49"/>
      <c r="AF806" s="51"/>
      <c r="AG806" s="51"/>
      <c r="AH806" s="49"/>
      <c r="AI806" s="49"/>
      <c r="AJ806" s="50"/>
      <c r="AK806" s="50"/>
      <c r="AL806" s="50"/>
      <c r="AM806" s="50"/>
      <c r="AN806" s="50"/>
      <c r="AO806" s="50"/>
      <c r="AP806" s="50"/>
      <c r="AQ806" s="49"/>
      <c r="AR806" s="27"/>
    </row>
    <row r="807" spans="3:44">
      <c r="C807" s="83">
        <f t="shared" si="13"/>
        <v>0</v>
      </c>
      <c r="D807" s="50"/>
      <c r="E807" s="50"/>
      <c r="F807" s="49"/>
      <c r="G807" s="49"/>
      <c r="H807" s="74"/>
      <c r="I807" s="75"/>
      <c r="J807" s="49"/>
      <c r="K807" s="51"/>
      <c r="L807" s="49"/>
      <c r="M807" s="49"/>
      <c r="N807" s="49"/>
      <c r="O807" s="50"/>
      <c r="P807" s="50"/>
      <c r="Q807" s="50"/>
      <c r="R807" s="50"/>
      <c r="S807" s="50"/>
      <c r="T807" s="49"/>
      <c r="U807" s="49"/>
      <c r="V807" s="51"/>
      <c r="W807" s="49"/>
      <c r="X807" s="49"/>
      <c r="Y807" s="51"/>
      <c r="Z807" s="49"/>
      <c r="AA807" s="49"/>
      <c r="AB807" s="49"/>
      <c r="AC807" s="51"/>
      <c r="AD807" s="49"/>
      <c r="AE807" s="49"/>
      <c r="AF807" s="51"/>
      <c r="AG807" s="51"/>
      <c r="AH807" s="49"/>
      <c r="AI807" s="49"/>
      <c r="AJ807" s="50"/>
      <c r="AK807" s="50"/>
      <c r="AL807" s="50"/>
      <c r="AM807" s="50"/>
      <c r="AN807" s="50"/>
      <c r="AO807" s="50"/>
      <c r="AP807" s="50"/>
      <c r="AQ807" s="49"/>
      <c r="AR807" s="27"/>
    </row>
    <row r="808" spans="3:44">
      <c r="C808" s="83">
        <f t="shared" si="13"/>
        <v>0</v>
      </c>
      <c r="D808" s="50"/>
      <c r="E808" s="50"/>
      <c r="F808" s="49"/>
      <c r="G808" s="49"/>
      <c r="H808" s="74"/>
      <c r="I808" s="75"/>
      <c r="J808" s="49"/>
      <c r="K808" s="51"/>
      <c r="L808" s="49"/>
      <c r="M808" s="49"/>
      <c r="N808" s="49"/>
      <c r="O808" s="50"/>
      <c r="P808" s="50"/>
      <c r="Q808" s="50"/>
      <c r="R808" s="50"/>
      <c r="S808" s="50"/>
      <c r="T808" s="49"/>
      <c r="U808" s="49"/>
      <c r="V808" s="51"/>
      <c r="W808" s="49"/>
      <c r="X808" s="49"/>
      <c r="Y808" s="51"/>
      <c r="Z808" s="49"/>
      <c r="AA808" s="49"/>
      <c r="AB808" s="49"/>
      <c r="AC808" s="51"/>
      <c r="AD808" s="49"/>
      <c r="AE808" s="49"/>
      <c r="AF808" s="51"/>
      <c r="AG808" s="51"/>
      <c r="AH808" s="49"/>
      <c r="AI808" s="49"/>
      <c r="AJ808" s="50"/>
      <c r="AK808" s="50"/>
      <c r="AL808" s="50"/>
      <c r="AM808" s="50"/>
      <c r="AN808" s="50"/>
      <c r="AO808" s="50"/>
      <c r="AP808" s="50"/>
      <c r="AQ808" s="49"/>
      <c r="AR808" s="27"/>
    </row>
    <row r="809" spans="3:44">
      <c r="C809" s="83">
        <f t="shared" si="13"/>
        <v>0</v>
      </c>
      <c r="D809" s="50"/>
      <c r="E809" s="50"/>
      <c r="F809" s="49"/>
      <c r="G809" s="49"/>
      <c r="H809" s="74"/>
      <c r="I809" s="75"/>
      <c r="J809" s="49"/>
      <c r="K809" s="51"/>
      <c r="L809" s="49"/>
      <c r="M809" s="49"/>
      <c r="N809" s="49"/>
      <c r="O809" s="50"/>
      <c r="P809" s="50"/>
      <c r="Q809" s="50"/>
      <c r="R809" s="50"/>
      <c r="S809" s="50"/>
      <c r="T809" s="49"/>
      <c r="U809" s="49"/>
      <c r="V809" s="51"/>
      <c r="W809" s="49"/>
      <c r="X809" s="49"/>
      <c r="Y809" s="51"/>
      <c r="Z809" s="49"/>
      <c r="AA809" s="49"/>
      <c r="AB809" s="49"/>
      <c r="AC809" s="51"/>
      <c r="AD809" s="49"/>
      <c r="AE809" s="49"/>
      <c r="AF809" s="51"/>
      <c r="AG809" s="51"/>
      <c r="AH809" s="49"/>
      <c r="AI809" s="49"/>
      <c r="AJ809" s="50"/>
      <c r="AK809" s="50"/>
      <c r="AL809" s="50"/>
      <c r="AM809" s="50"/>
      <c r="AN809" s="50"/>
      <c r="AO809" s="50"/>
      <c r="AP809" s="50"/>
      <c r="AQ809" s="49"/>
      <c r="AR809" s="27"/>
    </row>
    <row r="810" spans="3:44">
      <c r="C810" s="83">
        <f t="shared" si="13"/>
        <v>0</v>
      </c>
      <c r="D810" s="50"/>
      <c r="E810" s="50"/>
      <c r="F810" s="49"/>
      <c r="G810" s="49"/>
      <c r="H810" s="74"/>
      <c r="I810" s="75"/>
      <c r="J810" s="49"/>
      <c r="K810" s="51"/>
      <c r="L810" s="49"/>
      <c r="M810" s="49"/>
      <c r="N810" s="49"/>
      <c r="O810" s="50"/>
      <c r="P810" s="50"/>
      <c r="Q810" s="50"/>
      <c r="R810" s="50"/>
      <c r="S810" s="50"/>
      <c r="T810" s="49"/>
      <c r="U810" s="49"/>
      <c r="V810" s="51"/>
      <c r="W810" s="49"/>
      <c r="X810" s="49"/>
      <c r="Y810" s="51"/>
      <c r="Z810" s="49"/>
      <c r="AA810" s="49"/>
      <c r="AB810" s="49"/>
      <c r="AC810" s="51"/>
      <c r="AD810" s="49"/>
      <c r="AE810" s="49"/>
      <c r="AF810" s="51"/>
      <c r="AG810" s="51"/>
      <c r="AH810" s="49"/>
      <c r="AI810" s="49"/>
      <c r="AJ810" s="50"/>
      <c r="AK810" s="50"/>
      <c r="AL810" s="50"/>
      <c r="AM810" s="50"/>
      <c r="AN810" s="50"/>
      <c r="AO810" s="50"/>
      <c r="AP810" s="50"/>
      <c r="AQ810" s="49"/>
      <c r="AR810" s="27"/>
    </row>
    <row r="811" spans="3:44">
      <c r="C811" s="83">
        <f t="shared" si="13"/>
        <v>0</v>
      </c>
      <c r="D811" s="50"/>
      <c r="E811" s="50"/>
      <c r="F811" s="49"/>
      <c r="G811" s="49"/>
      <c r="H811" s="74"/>
      <c r="I811" s="75"/>
      <c r="J811" s="49"/>
      <c r="K811" s="51"/>
      <c r="L811" s="49"/>
      <c r="M811" s="49"/>
      <c r="N811" s="49"/>
      <c r="O811" s="50"/>
      <c r="P811" s="50"/>
      <c r="Q811" s="50"/>
      <c r="R811" s="50"/>
      <c r="S811" s="50"/>
      <c r="T811" s="49"/>
      <c r="U811" s="49"/>
      <c r="V811" s="51"/>
      <c r="W811" s="49"/>
      <c r="X811" s="49"/>
      <c r="Y811" s="51"/>
      <c r="Z811" s="49"/>
      <c r="AA811" s="49"/>
      <c r="AB811" s="49"/>
      <c r="AC811" s="51"/>
      <c r="AD811" s="49"/>
      <c r="AE811" s="49"/>
      <c r="AF811" s="51"/>
      <c r="AG811" s="51"/>
      <c r="AH811" s="49"/>
      <c r="AI811" s="49"/>
      <c r="AJ811" s="50"/>
      <c r="AK811" s="50"/>
      <c r="AL811" s="50"/>
      <c r="AM811" s="50"/>
      <c r="AN811" s="50"/>
      <c r="AO811" s="50"/>
      <c r="AP811" s="50"/>
      <c r="AQ811" s="49"/>
      <c r="AR811" s="27"/>
    </row>
    <row r="812" spans="3:44">
      <c r="C812" s="83">
        <f t="shared" si="13"/>
        <v>0</v>
      </c>
      <c r="D812" s="50"/>
      <c r="E812" s="50"/>
      <c r="F812" s="49"/>
      <c r="G812" s="49"/>
      <c r="H812" s="74"/>
      <c r="I812" s="75"/>
      <c r="J812" s="49"/>
      <c r="K812" s="51"/>
      <c r="L812" s="49"/>
      <c r="M812" s="49"/>
      <c r="N812" s="49"/>
      <c r="O812" s="50"/>
      <c r="P812" s="50"/>
      <c r="Q812" s="50"/>
      <c r="R812" s="50"/>
      <c r="S812" s="50"/>
      <c r="T812" s="49"/>
      <c r="U812" s="49"/>
      <c r="V812" s="51"/>
      <c r="W812" s="49"/>
      <c r="X812" s="49"/>
      <c r="Y812" s="51"/>
      <c r="Z812" s="49"/>
      <c r="AA812" s="49"/>
      <c r="AB812" s="49"/>
      <c r="AC812" s="51"/>
      <c r="AD812" s="49"/>
      <c r="AE812" s="49"/>
      <c r="AF812" s="51"/>
      <c r="AG812" s="51"/>
      <c r="AH812" s="49"/>
      <c r="AI812" s="49"/>
      <c r="AJ812" s="50"/>
      <c r="AK812" s="50"/>
      <c r="AL812" s="50"/>
      <c r="AM812" s="50"/>
      <c r="AN812" s="50"/>
      <c r="AO812" s="50"/>
      <c r="AP812" s="50"/>
      <c r="AQ812" s="49"/>
      <c r="AR812" s="27"/>
    </row>
    <row r="813" spans="3:44">
      <c r="C813" s="83">
        <f t="shared" si="13"/>
        <v>0</v>
      </c>
      <c r="D813" s="50"/>
      <c r="E813" s="50"/>
      <c r="F813" s="49"/>
      <c r="G813" s="49"/>
      <c r="H813" s="74"/>
      <c r="I813" s="75"/>
      <c r="J813" s="49"/>
      <c r="K813" s="51"/>
      <c r="L813" s="49"/>
      <c r="M813" s="49"/>
      <c r="N813" s="49"/>
      <c r="O813" s="50"/>
      <c r="P813" s="50"/>
      <c r="Q813" s="50"/>
      <c r="R813" s="50"/>
      <c r="S813" s="50"/>
      <c r="T813" s="49"/>
      <c r="U813" s="49"/>
      <c r="V813" s="51"/>
      <c r="W813" s="49"/>
      <c r="X813" s="49"/>
      <c r="Y813" s="51"/>
      <c r="Z813" s="49"/>
      <c r="AA813" s="49"/>
      <c r="AB813" s="49"/>
      <c r="AC813" s="51"/>
      <c r="AD813" s="49"/>
      <c r="AE813" s="49"/>
      <c r="AF813" s="51"/>
      <c r="AG813" s="51"/>
      <c r="AH813" s="49"/>
      <c r="AI813" s="49"/>
      <c r="AJ813" s="50"/>
      <c r="AK813" s="50"/>
      <c r="AL813" s="50"/>
      <c r="AM813" s="50"/>
      <c r="AN813" s="50"/>
      <c r="AO813" s="50"/>
      <c r="AP813" s="50"/>
      <c r="AQ813" s="49"/>
      <c r="AR813" s="27"/>
    </row>
    <row r="814" spans="3:44">
      <c r="C814" s="83">
        <f t="shared" si="13"/>
        <v>0</v>
      </c>
      <c r="D814" s="50"/>
      <c r="E814" s="50"/>
      <c r="F814" s="49"/>
      <c r="G814" s="49"/>
      <c r="H814" s="74"/>
      <c r="I814" s="75"/>
      <c r="J814" s="49"/>
      <c r="K814" s="51"/>
      <c r="L814" s="49"/>
      <c r="M814" s="49"/>
      <c r="N814" s="49"/>
      <c r="O814" s="50"/>
      <c r="P814" s="50"/>
      <c r="Q814" s="50"/>
      <c r="R814" s="50"/>
      <c r="S814" s="50"/>
      <c r="T814" s="49"/>
      <c r="U814" s="49"/>
      <c r="V814" s="51"/>
      <c r="W814" s="49"/>
      <c r="X814" s="49"/>
      <c r="Y814" s="51"/>
      <c r="Z814" s="49"/>
      <c r="AA814" s="49"/>
      <c r="AB814" s="49"/>
      <c r="AC814" s="51"/>
      <c r="AD814" s="49"/>
      <c r="AE814" s="49"/>
      <c r="AF814" s="51"/>
      <c r="AG814" s="51"/>
      <c r="AH814" s="49"/>
      <c r="AI814" s="49"/>
      <c r="AJ814" s="50"/>
      <c r="AK814" s="50"/>
      <c r="AL814" s="50"/>
      <c r="AM814" s="50"/>
      <c r="AN814" s="50"/>
      <c r="AO814" s="50"/>
      <c r="AP814" s="50"/>
      <c r="AQ814" s="49"/>
      <c r="AR814" s="27"/>
    </row>
    <row r="815" spans="3:44">
      <c r="C815" s="83">
        <f t="shared" si="13"/>
        <v>0</v>
      </c>
      <c r="D815" s="50"/>
      <c r="E815" s="50"/>
      <c r="F815" s="49"/>
      <c r="G815" s="49"/>
      <c r="H815" s="74"/>
      <c r="I815" s="75"/>
      <c r="J815" s="49"/>
      <c r="K815" s="51"/>
      <c r="L815" s="49"/>
      <c r="M815" s="49"/>
      <c r="N815" s="49"/>
      <c r="O815" s="50"/>
      <c r="P815" s="50"/>
      <c r="Q815" s="50"/>
      <c r="R815" s="50"/>
      <c r="S815" s="50"/>
      <c r="T815" s="49"/>
      <c r="U815" s="49"/>
      <c r="V815" s="51"/>
      <c r="W815" s="49"/>
      <c r="X815" s="49"/>
      <c r="Y815" s="51"/>
      <c r="Z815" s="49"/>
      <c r="AA815" s="49"/>
      <c r="AB815" s="49"/>
      <c r="AC815" s="51"/>
      <c r="AD815" s="49"/>
      <c r="AE815" s="49"/>
      <c r="AF815" s="51"/>
      <c r="AG815" s="51"/>
      <c r="AH815" s="49"/>
      <c r="AI815" s="49"/>
      <c r="AJ815" s="50"/>
      <c r="AK815" s="50"/>
      <c r="AL815" s="50"/>
      <c r="AM815" s="50"/>
      <c r="AN815" s="50"/>
      <c r="AO815" s="50"/>
      <c r="AP815" s="50"/>
      <c r="AQ815" s="49"/>
      <c r="AR815" s="27"/>
    </row>
    <row r="816" spans="3:44">
      <c r="C816" s="83">
        <f t="shared" si="13"/>
        <v>0</v>
      </c>
      <c r="D816" s="50"/>
      <c r="E816" s="50"/>
      <c r="F816" s="49"/>
      <c r="G816" s="49"/>
      <c r="H816" s="74"/>
      <c r="I816" s="75"/>
      <c r="J816" s="49"/>
      <c r="K816" s="51"/>
      <c r="L816" s="49"/>
      <c r="M816" s="49"/>
      <c r="N816" s="49"/>
      <c r="O816" s="50"/>
      <c r="P816" s="50"/>
      <c r="Q816" s="50"/>
      <c r="R816" s="50"/>
      <c r="S816" s="50"/>
      <c r="T816" s="49"/>
      <c r="U816" s="49"/>
      <c r="V816" s="51"/>
      <c r="W816" s="49"/>
      <c r="X816" s="49"/>
      <c r="Y816" s="51"/>
      <c r="Z816" s="49"/>
      <c r="AA816" s="49"/>
      <c r="AB816" s="49"/>
      <c r="AC816" s="51"/>
      <c r="AD816" s="49"/>
      <c r="AE816" s="49"/>
      <c r="AF816" s="51"/>
      <c r="AG816" s="51"/>
      <c r="AH816" s="49"/>
      <c r="AI816" s="49"/>
      <c r="AJ816" s="50"/>
      <c r="AK816" s="50"/>
      <c r="AL816" s="50"/>
      <c r="AM816" s="50"/>
      <c r="AN816" s="50"/>
      <c r="AO816" s="50"/>
      <c r="AP816" s="50"/>
      <c r="AQ816" s="49"/>
      <c r="AR816" s="27"/>
    </row>
    <row r="817" spans="3:44">
      <c r="C817" s="83">
        <f t="shared" si="13"/>
        <v>0</v>
      </c>
      <c r="D817" s="50"/>
      <c r="E817" s="50"/>
      <c r="F817" s="49"/>
      <c r="G817" s="49"/>
      <c r="H817" s="74"/>
      <c r="I817" s="75"/>
      <c r="J817" s="49"/>
      <c r="K817" s="51"/>
      <c r="L817" s="49"/>
      <c r="M817" s="49"/>
      <c r="N817" s="49"/>
      <c r="O817" s="50"/>
      <c r="P817" s="50"/>
      <c r="Q817" s="50"/>
      <c r="R817" s="50"/>
      <c r="S817" s="50"/>
      <c r="T817" s="49"/>
      <c r="U817" s="49"/>
      <c r="V817" s="51"/>
      <c r="W817" s="49"/>
      <c r="X817" s="49"/>
      <c r="Y817" s="51"/>
      <c r="Z817" s="49"/>
      <c r="AA817" s="49"/>
      <c r="AB817" s="49"/>
      <c r="AC817" s="51"/>
      <c r="AD817" s="49"/>
      <c r="AE817" s="49"/>
      <c r="AF817" s="51"/>
      <c r="AG817" s="51"/>
      <c r="AH817" s="49"/>
      <c r="AI817" s="49"/>
      <c r="AJ817" s="50"/>
      <c r="AK817" s="50"/>
      <c r="AL817" s="50"/>
      <c r="AM817" s="50"/>
      <c r="AN817" s="50"/>
      <c r="AO817" s="50"/>
      <c r="AP817" s="50"/>
      <c r="AQ817" s="49"/>
      <c r="AR817" s="27"/>
    </row>
    <row r="818" spans="3:44">
      <c r="C818" s="83">
        <f t="shared" si="13"/>
        <v>0</v>
      </c>
      <c r="D818" s="50"/>
      <c r="E818" s="50"/>
      <c r="F818" s="49"/>
      <c r="G818" s="49"/>
      <c r="H818" s="74"/>
      <c r="I818" s="75"/>
      <c r="J818" s="49"/>
      <c r="K818" s="51"/>
      <c r="L818" s="49"/>
      <c r="M818" s="49"/>
      <c r="N818" s="49"/>
      <c r="O818" s="50"/>
      <c r="P818" s="50"/>
      <c r="Q818" s="50"/>
      <c r="R818" s="50"/>
      <c r="S818" s="50"/>
      <c r="T818" s="49"/>
      <c r="U818" s="49"/>
      <c r="V818" s="51"/>
      <c r="W818" s="49"/>
      <c r="X818" s="49"/>
      <c r="Y818" s="51"/>
      <c r="Z818" s="49"/>
      <c r="AA818" s="49"/>
      <c r="AB818" s="49"/>
      <c r="AC818" s="51"/>
      <c r="AD818" s="49"/>
      <c r="AE818" s="49"/>
      <c r="AF818" s="51"/>
      <c r="AG818" s="51"/>
      <c r="AH818" s="49"/>
      <c r="AI818" s="49"/>
      <c r="AJ818" s="50"/>
      <c r="AK818" s="50"/>
      <c r="AL818" s="50"/>
      <c r="AM818" s="50"/>
      <c r="AN818" s="50"/>
      <c r="AO818" s="50"/>
      <c r="AP818" s="50"/>
      <c r="AQ818" s="49"/>
      <c r="AR818" s="27"/>
    </row>
    <row r="819" spans="3:44">
      <c r="C819" s="83">
        <f t="shared" si="13"/>
        <v>0</v>
      </c>
      <c r="D819" s="50"/>
      <c r="E819" s="50"/>
      <c r="F819" s="49"/>
      <c r="G819" s="49"/>
      <c r="H819" s="74"/>
      <c r="I819" s="75"/>
      <c r="J819" s="49"/>
      <c r="K819" s="51"/>
      <c r="L819" s="49"/>
      <c r="M819" s="49"/>
      <c r="N819" s="49"/>
      <c r="O819" s="50"/>
      <c r="P819" s="50"/>
      <c r="Q819" s="50"/>
      <c r="R819" s="50"/>
      <c r="S819" s="50"/>
      <c r="T819" s="49"/>
      <c r="U819" s="49"/>
      <c r="V819" s="51"/>
      <c r="W819" s="49"/>
      <c r="X819" s="49"/>
      <c r="Y819" s="51"/>
      <c r="Z819" s="49"/>
      <c r="AA819" s="49"/>
      <c r="AB819" s="49"/>
      <c r="AC819" s="51"/>
      <c r="AD819" s="49"/>
      <c r="AE819" s="49"/>
      <c r="AF819" s="51"/>
      <c r="AG819" s="51"/>
      <c r="AH819" s="49"/>
      <c r="AI819" s="49"/>
      <c r="AJ819" s="50"/>
      <c r="AK819" s="50"/>
      <c r="AL819" s="50"/>
      <c r="AM819" s="50"/>
      <c r="AN819" s="50"/>
      <c r="AO819" s="50"/>
      <c r="AP819" s="50"/>
      <c r="AQ819" s="49"/>
      <c r="AR819" s="27"/>
    </row>
    <row r="820" spans="3:44">
      <c r="C820" s="83">
        <f t="shared" si="13"/>
        <v>0</v>
      </c>
      <c r="D820" s="50"/>
      <c r="E820" s="50"/>
      <c r="F820" s="49"/>
      <c r="G820" s="49"/>
      <c r="H820" s="74"/>
      <c r="I820" s="75"/>
      <c r="J820" s="49"/>
      <c r="K820" s="51"/>
      <c r="L820" s="49"/>
      <c r="M820" s="49"/>
      <c r="N820" s="49"/>
      <c r="O820" s="50"/>
      <c r="P820" s="50"/>
      <c r="Q820" s="50"/>
      <c r="R820" s="50"/>
      <c r="S820" s="50"/>
      <c r="T820" s="49"/>
      <c r="U820" s="49"/>
      <c r="V820" s="51"/>
      <c r="W820" s="49"/>
      <c r="X820" s="49"/>
      <c r="Y820" s="51"/>
      <c r="Z820" s="49"/>
      <c r="AA820" s="49"/>
      <c r="AB820" s="49"/>
      <c r="AC820" s="51"/>
      <c r="AD820" s="49"/>
      <c r="AE820" s="49"/>
      <c r="AF820" s="51"/>
      <c r="AG820" s="51"/>
      <c r="AH820" s="49"/>
      <c r="AI820" s="49"/>
      <c r="AJ820" s="50"/>
      <c r="AK820" s="50"/>
      <c r="AL820" s="50"/>
      <c r="AM820" s="50"/>
      <c r="AN820" s="50"/>
      <c r="AO820" s="50"/>
      <c r="AP820" s="50"/>
      <c r="AQ820" s="49"/>
      <c r="AR820" s="27"/>
    </row>
    <row r="821" spans="3:44">
      <c r="C821" s="83">
        <f t="shared" si="13"/>
        <v>0</v>
      </c>
      <c r="D821" s="50"/>
      <c r="E821" s="50"/>
      <c r="F821" s="49"/>
      <c r="G821" s="49"/>
      <c r="H821" s="74"/>
      <c r="I821" s="75"/>
      <c r="J821" s="49"/>
      <c r="K821" s="51"/>
      <c r="L821" s="49"/>
      <c r="M821" s="49"/>
      <c r="N821" s="49"/>
      <c r="O821" s="50"/>
      <c r="P821" s="50"/>
      <c r="Q821" s="50"/>
      <c r="R821" s="50"/>
      <c r="S821" s="50"/>
      <c r="T821" s="49"/>
      <c r="U821" s="49"/>
      <c r="V821" s="51"/>
      <c r="W821" s="49"/>
      <c r="X821" s="49"/>
      <c r="Y821" s="51"/>
      <c r="Z821" s="49"/>
      <c r="AA821" s="49"/>
      <c r="AB821" s="49"/>
      <c r="AC821" s="51"/>
      <c r="AD821" s="49"/>
      <c r="AE821" s="49"/>
      <c r="AF821" s="51"/>
      <c r="AG821" s="51"/>
      <c r="AH821" s="49"/>
      <c r="AI821" s="49"/>
      <c r="AJ821" s="50"/>
      <c r="AK821" s="50"/>
      <c r="AL821" s="50"/>
      <c r="AM821" s="50"/>
      <c r="AN821" s="50"/>
      <c r="AO821" s="50"/>
      <c r="AP821" s="50"/>
      <c r="AQ821" s="49"/>
      <c r="AR821" s="27"/>
    </row>
    <row r="822" spans="3:44">
      <c r="C822" s="83">
        <f t="shared" si="13"/>
        <v>0</v>
      </c>
      <c r="D822" s="50"/>
      <c r="E822" s="50"/>
      <c r="F822" s="49"/>
      <c r="G822" s="49"/>
      <c r="H822" s="74"/>
      <c r="I822" s="75"/>
      <c r="J822" s="49"/>
      <c r="K822" s="51"/>
      <c r="L822" s="49"/>
      <c r="M822" s="49"/>
      <c r="N822" s="49"/>
      <c r="O822" s="50"/>
      <c r="P822" s="50"/>
      <c r="Q822" s="50"/>
      <c r="R822" s="50"/>
      <c r="S822" s="50"/>
      <c r="T822" s="49"/>
      <c r="U822" s="49"/>
      <c r="V822" s="51"/>
      <c r="W822" s="49"/>
      <c r="X822" s="49"/>
      <c r="Y822" s="51"/>
      <c r="Z822" s="49"/>
      <c r="AA822" s="49"/>
      <c r="AB822" s="49"/>
      <c r="AC822" s="51"/>
      <c r="AD822" s="49"/>
      <c r="AE822" s="49"/>
      <c r="AF822" s="51"/>
      <c r="AG822" s="51"/>
      <c r="AH822" s="49"/>
      <c r="AI822" s="49"/>
      <c r="AJ822" s="50"/>
      <c r="AK822" s="50"/>
      <c r="AL822" s="50"/>
      <c r="AM822" s="50"/>
      <c r="AN822" s="50"/>
      <c r="AO822" s="50"/>
      <c r="AP822" s="50"/>
      <c r="AQ822" s="49"/>
      <c r="AR822" s="27"/>
    </row>
    <row r="823" spans="3:44">
      <c r="C823" s="83">
        <f t="shared" si="13"/>
        <v>0</v>
      </c>
      <c r="D823" s="50"/>
      <c r="E823" s="50"/>
      <c r="F823" s="49"/>
      <c r="G823" s="49"/>
      <c r="H823" s="74"/>
      <c r="I823" s="75"/>
      <c r="J823" s="49"/>
      <c r="K823" s="51"/>
      <c r="L823" s="49"/>
      <c r="M823" s="49"/>
      <c r="N823" s="49"/>
      <c r="O823" s="50"/>
      <c r="P823" s="50"/>
      <c r="Q823" s="50"/>
      <c r="R823" s="50"/>
      <c r="S823" s="50"/>
      <c r="T823" s="49"/>
      <c r="U823" s="49"/>
      <c r="V823" s="51"/>
      <c r="W823" s="49"/>
      <c r="X823" s="49"/>
      <c r="Y823" s="51"/>
      <c r="Z823" s="49"/>
      <c r="AA823" s="49"/>
      <c r="AB823" s="49"/>
      <c r="AC823" s="51"/>
      <c r="AD823" s="49"/>
      <c r="AE823" s="49"/>
      <c r="AF823" s="51"/>
      <c r="AG823" s="51"/>
      <c r="AH823" s="49"/>
      <c r="AI823" s="49"/>
      <c r="AJ823" s="50"/>
      <c r="AK823" s="50"/>
      <c r="AL823" s="50"/>
      <c r="AM823" s="50"/>
      <c r="AN823" s="50"/>
      <c r="AO823" s="50"/>
      <c r="AP823" s="50"/>
      <c r="AQ823" s="49"/>
      <c r="AR823" s="27"/>
    </row>
    <row r="824" spans="3:44">
      <c r="C824" s="83">
        <f t="shared" si="13"/>
        <v>0</v>
      </c>
      <c r="D824" s="50"/>
      <c r="E824" s="50"/>
      <c r="F824" s="49"/>
      <c r="G824" s="49"/>
      <c r="H824" s="74"/>
      <c r="I824" s="75"/>
      <c r="J824" s="49"/>
      <c r="K824" s="51"/>
      <c r="L824" s="49"/>
      <c r="M824" s="49"/>
      <c r="N824" s="49"/>
      <c r="O824" s="50"/>
      <c r="P824" s="50"/>
      <c r="Q824" s="50"/>
      <c r="R824" s="50"/>
      <c r="S824" s="50"/>
      <c r="T824" s="49"/>
      <c r="U824" s="49"/>
      <c r="V824" s="51"/>
      <c r="W824" s="49"/>
      <c r="X824" s="49"/>
      <c r="Y824" s="51"/>
      <c r="Z824" s="49"/>
      <c r="AA824" s="49"/>
      <c r="AB824" s="49"/>
      <c r="AC824" s="51"/>
      <c r="AD824" s="49"/>
      <c r="AE824" s="49"/>
      <c r="AF824" s="51"/>
      <c r="AG824" s="51"/>
      <c r="AH824" s="49"/>
      <c r="AI824" s="49"/>
      <c r="AJ824" s="50"/>
      <c r="AK824" s="50"/>
      <c r="AL824" s="50"/>
      <c r="AM824" s="50"/>
      <c r="AN824" s="50"/>
      <c r="AO824" s="50"/>
      <c r="AP824" s="50"/>
      <c r="AQ824" s="49"/>
      <c r="AR824" s="27"/>
    </row>
    <row r="825" spans="3:44">
      <c r="C825" s="83">
        <f t="shared" si="13"/>
        <v>0</v>
      </c>
      <c r="D825" s="50"/>
      <c r="E825" s="50"/>
      <c r="F825" s="49"/>
      <c r="G825" s="49"/>
      <c r="H825" s="74"/>
      <c r="I825" s="75"/>
      <c r="J825" s="49"/>
      <c r="K825" s="51"/>
      <c r="L825" s="49"/>
      <c r="M825" s="49"/>
      <c r="N825" s="49"/>
      <c r="O825" s="50"/>
      <c r="P825" s="50"/>
      <c r="Q825" s="50"/>
      <c r="R825" s="50"/>
      <c r="S825" s="50"/>
      <c r="T825" s="49"/>
      <c r="U825" s="49"/>
      <c r="V825" s="51"/>
      <c r="W825" s="49"/>
      <c r="X825" s="49"/>
      <c r="Y825" s="51"/>
      <c r="Z825" s="49"/>
      <c r="AA825" s="49"/>
      <c r="AB825" s="49"/>
      <c r="AC825" s="51"/>
      <c r="AD825" s="49"/>
      <c r="AE825" s="49"/>
      <c r="AF825" s="51"/>
      <c r="AG825" s="51"/>
      <c r="AH825" s="49"/>
      <c r="AI825" s="49"/>
      <c r="AJ825" s="50"/>
      <c r="AK825" s="50"/>
      <c r="AL825" s="50"/>
      <c r="AM825" s="50"/>
      <c r="AN825" s="50"/>
      <c r="AO825" s="50"/>
      <c r="AP825" s="50"/>
      <c r="AQ825" s="49"/>
      <c r="AR825" s="27"/>
    </row>
    <row r="826" spans="3:44">
      <c r="C826" s="83">
        <f t="shared" si="13"/>
        <v>0</v>
      </c>
      <c r="D826" s="50"/>
      <c r="E826" s="50"/>
      <c r="F826" s="49"/>
      <c r="G826" s="49"/>
      <c r="H826" s="74"/>
      <c r="I826" s="75"/>
      <c r="J826" s="49"/>
      <c r="K826" s="51"/>
      <c r="L826" s="49"/>
      <c r="M826" s="49"/>
      <c r="N826" s="49"/>
      <c r="O826" s="50"/>
      <c r="P826" s="50"/>
      <c r="Q826" s="50"/>
      <c r="R826" s="50"/>
      <c r="S826" s="50"/>
      <c r="T826" s="49"/>
      <c r="U826" s="49"/>
      <c r="V826" s="51"/>
      <c r="W826" s="49"/>
      <c r="X826" s="49"/>
      <c r="Y826" s="51"/>
      <c r="Z826" s="49"/>
      <c r="AA826" s="49"/>
      <c r="AB826" s="49"/>
      <c r="AC826" s="51"/>
      <c r="AD826" s="49"/>
      <c r="AE826" s="49"/>
      <c r="AF826" s="51"/>
      <c r="AG826" s="51"/>
      <c r="AH826" s="49"/>
      <c r="AI826" s="49"/>
      <c r="AJ826" s="50"/>
      <c r="AK826" s="50"/>
      <c r="AL826" s="50"/>
      <c r="AM826" s="50"/>
      <c r="AN826" s="50"/>
      <c r="AO826" s="50"/>
      <c r="AP826" s="50"/>
      <c r="AQ826" s="49"/>
      <c r="AR826" s="27"/>
    </row>
    <row r="827" spans="3:44">
      <c r="C827" s="83">
        <f t="shared" si="13"/>
        <v>0</v>
      </c>
      <c r="D827" s="50"/>
      <c r="E827" s="50"/>
      <c r="F827" s="49"/>
      <c r="G827" s="49"/>
      <c r="H827" s="74"/>
      <c r="I827" s="75"/>
      <c r="J827" s="49"/>
      <c r="K827" s="51"/>
      <c r="L827" s="49"/>
      <c r="M827" s="49"/>
      <c r="N827" s="49"/>
      <c r="O827" s="50"/>
      <c r="P827" s="50"/>
      <c r="Q827" s="50"/>
      <c r="R827" s="50"/>
      <c r="S827" s="50"/>
      <c r="T827" s="49"/>
      <c r="U827" s="49"/>
      <c r="V827" s="51"/>
      <c r="W827" s="49"/>
      <c r="X827" s="49"/>
      <c r="Y827" s="51"/>
      <c r="Z827" s="49"/>
      <c r="AA827" s="49"/>
      <c r="AB827" s="49"/>
      <c r="AC827" s="51"/>
      <c r="AD827" s="49"/>
      <c r="AE827" s="49"/>
      <c r="AF827" s="51"/>
      <c r="AG827" s="51"/>
      <c r="AH827" s="49"/>
      <c r="AI827" s="49"/>
      <c r="AJ827" s="50"/>
      <c r="AK827" s="50"/>
      <c r="AL827" s="50"/>
      <c r="AM827" s="50"/>
      <c r="AN827" s="50"/>
      <c r="AO827" s="50"/>
      <c r="AP827" s="50"/>
      <c r="AQ827" s="49"/>
      <c r="AR827" s="27"/>
    </row>
    <row r="828" spans="3:44">
      <c r="C828" s="83">
        <f t="shared" si="13"/>
        <v>0</v>
      </c>
      <c r="D828" s="50"/>
      <c r="E828" s="50"/>
      <c r="F828" s="49"/>
      <c r="G828" s="49"/>
      <c r="H828" s="74"/>
      <c r="I828" s="75"/>
      <c r="J828" s="49"/>
      <c r="K828" s="51"/>
      <c r="L828" s="49"/>
      <c r="M828" s="49"/>
      <c r="N828" s="49"/>
      <c r="O828" s="50"/>
      <c r="P828" s="50"/>
      <c r="Q828" s="50"/>
      <c r="R828" s="50"/>
      <c r="S828" s="50"/>
      <c r="T828" s="49"/>
      <c r="U828" s="49"/>
      <c r="V828" s="51"/>
      <c r="W828" s="49"/>
      <c r="X828" s="49"/>
      <c r="Y828" s="51"/>
      <c r="Z828" s="49"/>
      <c r="AA828" s="49"/>
      <c r="AB828" s="49"/>
      <c r="AC828" s="51"/>
      <c r="AD828" s="49"/>
      <c r="AE828" s="49"/>
      <c r="AF828" s="51"/>
      <c r="AG828" s="51"/>
      <c r="AH828" s="49"/>
      <c r="AI828" s="49"/>
      <c r="AJ828" s="50"/>
      <c r="AK828" s="50"/>
      <c r="AL828" s="50"/>
      <c r="AM828" s="50"/>
      <c r="AN828" s="50"/>
      <c r="AO828" s="50"/>
      <c r="AP828" s="50"/>
      <c r="AQ828" s="49"/>
      <c r="AR828" s="27"/>
    </row>
    <row r="829" spans="3:44">
      <c r="C829" s="83">
        <f t="shared" si="13"/>
        <v>0</v>
      </c>
      <c r="D829" s="50"/>
      <c r="E829" s="50"/>
      <c r="F829" s="49"/>
      <c r="G829" s="49"/>
      <c r="H829" s="74"/>
      <c r="I829" s="75"/>
      <c r="J829" s="49"/>
      <c r="K829" s="51"/>
      <c r="L829" s="49"/>
      <c r="M829" s="49"/>
      <c r="N829" s="49"/>
      <c r="O829" s="50"/>
      <c r="P829" s="50"/>
      <c r="Q829" s="50"/>
      <c r="R829" s="50"/>
      <c r="S829" s="50"/>
      <c r="T829" s="49"/>
      <c r="U829" s="49"/>
      <c r="V829" s="51"/>
      <c r="W829" s="49"/>
      <c r="X829" s="49"/>
      <c r="Y829" s="51"/>
      <c r="Z829" s="49"/>
      <c r="AA829" s="49"/>
      <c r="AB829" s="49"/>
      <c r="AC829" s="51"/>
      <c r="AD829" s="49"/>
      <c r="AE829" s="49"/>
      <c r="AF829" s="51"/>
      <c r="AG829" s="51"/>
      <c r="AH829" s="49"/>
      <c r="AI829" s="49"/>
      <c r="AJ829" s="50"/>
      <c r="AK829" s="50"/>
      <c r="AL829" s="50"/>
      <c r="AM829" s="50"/>
      <c r="AN829" s="50"/>
      <c r="AO829" s="50"/>
      <c r="AP829" s="50"/>
      <c r="AQ829" s="49"/>
      <c r="AR829" s="27"/>
    </row>
    <row r="830" spans="3:44">
      <c r="C830" s="83">
        <f t="shared" si="13"/>
        <v>0</v>
      </c>
      <c r="D830" s="50"/>
      <c r="E830" s="50"/>
      <c r="F830" s="49"/>
      <c r="G830" s="49"/>
      <c r="H830" s="74"/>
      <c r="I830" s="75"/>
      <c r="J830" s="49"/>
      <c r="K830" s="51"/>
      <c r="L830" s="49"/>
      <c r="M830" s="49"/>
      <c r="N830" s="49"/>
      <c r="O830" s="50"/>
      <c r="P830" s="50"/>
      <c r="Q830" s="50"/>
      <c r="R830" s="50"/>
      <c r="S830" s="50"/>
      <c r="T830" s="49"/>
      <c r="U830" s="49"/>
      <c r="V830" s="51"/>
      <c r="W830" s="49"/>
      <c r="X830" s="49"/>
      <c r="Y830" s="51"/>
      <c r="Z830" s="49"/>
      <c r="AA830" s="49"/>
      <c r="AB830" s="49"/>
      <c r="AC830" s="51"/>
      <c r="AD830" s="49"/>
      <c r="AE830" s="49"/>
      <c r="AF830" s="51"/>
      <c r="AG830" s="51"/>
      <c r="AH830" s="49"/>
      <c r="AI830" s="49"/>
      <c r="AJ830" s="50"/>
      <c r="AK830" s="50"/>
      <c r="AL830" s="50"/>
      <c r="AM830" s="50"/>
      <c r="AN830" s="50"/>
      <c r="AO830" s="50"/>
      <c r="AP830" s="50"/>
      <c r="AQ830" s="49"/>
      <c r="AR830" s="27"/>
    </row>
    <row r="831" spans="3:44">
      <c r="C831" s="83">
        <f t="shared" si="13"/>
        <v>0</v>
      </c>
      <c r="D831" s="50"/>
      <c r="E831" s="50"/>
      <c r="F831" s="49"/>
      <c r="G831" s="49"/>
      <c r="H831" s="74"/>
      <c r="I831" s="75"/>
      <c r="J831" s="49"/>
      <c r="K831" s="51"/>
      <c r="L831" s="49"/>
      <c r="M831" s="49"/>
      <c r="N831" s="49"/>
      <c r="O831" s="50"/>
      <c r="P831" s="50"/>
      <c r="Q831" s="50"/>
      <c r="R831" s="50"/>
      <c r="S831" s="50"/>
      <c r="T831" s="49"/>
      <c r="U831" s="49"/>
      <c r="V831" s="51"/>
      <c r="W831" s="49"/>
      <c r="X831" s="49"/>
      <c r="Y831" s="51"/>
      <c r="Z831" s="49"/>
      <c r="AA831" s="49"/>
      <c r="AB831" s="49"/>
      <c r="AC831" s="51"/>
      <c r="AD831" s="49"/>
      <c r="AE831" s="49"/>
      <c r="AF831" s="51"/>
      <c r="AG831" s="51"/>
      <c r="AH831" s="49"/>
      <c r="AI831" s="49"/>
      <c r="AJ831" s="50"/>
      <c r="AK831" s="50"/>
      <c r="AL831" s="50"/>
      <c r="AM831" s="50"/>
      <c r="AN831" s="50"/>
      <c r="AO831" s="50"/>
      <c r="AP831" s="50"/>
      <c r="AQ831" s="49"/>
      <c r="AR831" s="27"/>
    </row>
    <row r="832" spans="3:44">
      <c r="C832" s="83">
        <f t="shared" si="13"/>
        <v>0</v>
      </c>
      <c r="D832" s="50"/>
      <c r="E832" s="50"/>
      <c r="F832" s="49"/>
      <c r="G832" s="49"/>
      <c r="H832" s="74"/>
      <c r="I832" s="75"/>
      <c r="J832" s="49"/>
      <c r="K832" s="51"/>
      <c r="L832" s="49"/>
      <c r="M832" s="49"/>
      <c r="N832" s="49"/>
      <c r="O832" s="50"/>
      <c r="P832" s="50"/>
      <c r="Q832" s="50"/>
      <c r="R832" s="50"/>
      <c r="S832" s="50"/>
      <c r="T832" s="49"/>
      <c r="U832" s="49"/>
      <c r="V832" s="51"/>
      <c r="W832" s="49"/>
      <c r="X832" s="49"/>
      <c r="Y832" s="51"/>
      <c r="Z832" s="49"/>
      <c r="AA832" s="49"/>
      <c r="AB832" s="49"/>
      <c r="AC832" s="51"/>
      <c r="AD832" s="49"/>
      <c r="AE832" s="49"/>
      <c r="AF832" s="51"/>
      <c r="AG832" s="51"/>
      <c r="AH832" s="49"/>
      <c r="AI832" s="49"/>
      <c r="AJ832" s="50"/>
      <c r="AK832" s="50"/>
      <c r="AL832" s="50"/>
      <c r="AM832" s="50"/>
      <c r="AN832" s="50"/>
      <c r="AO832" s="50"/>
      <c r="AP832" s="50"/>
      <c r="AQ832" s="49"/>
      <c r="AR832" s="27"/>
    </row>
    <row r="833" spans="3:44">
      <c r="C833" s="83">
        <f t="shared" si="13"/>
        <v>0</v>
      </c>
      <c r="D833" s="50"/>
      <c r="E833" s="50"/>
      <c r="F833" s="49"/>
      <c r="G833" s="49"/>
      <c r="H833" s="74"/>
      <c r="I833" s="75"/>
      <c r="J833" s="49"/>
      <c r="K833" s="51"/>
      <c r="L833" s="49"/>
      <c r="M833" s="49"/>
      <c r="N833" s="49"/>
      <c r="O833" s="50"/>
      <c r="P833" s="50"/>
      <c r="Q833" s="50"/>
      <c r="R833" s="50"/>
      <c r="S833" s="50"/>
      <c r="T833" s="49"/>
      <c r="U833" s="49"/>
      <c r="V833" s="51"/>
      <c r="W833" s="49"/>
      <c r="X833" s="49"/>
      <c r="Y833" s="51"/>
      <c r="Z833" s="49"/>
      <c r="AA833" s="49"/>
      <c r="AB833" s="49"/>
      <c r="AC833" s="51"/>
      <c r="AD833" s="49"/>
      <c r="AE833" s="49"/>
      <c r="AF833" s="51"/>
      <c r="AG833" s="51"/>
      <c r="AH833" s="49"/>
      <c r="AI833" s="49"/>
      <c r="AJ833" s="50"/>
      <c r="AK833" s="50"/>
      <c r="AL833" s="50"/>
      <c r="AM833" s="50"/>
      <c r="AN833" s="50"/>
      <c r="AO833" s="50"/>
      <c r="AP833" s="50"/>
      <c r="AQ833" s="49"/>
      <c r="AR833" s="27"/>
    </row>
    <row r="834" spans="3:44">
      <c r="C834" s="83">
        <f t="shared" si="13"/>
        <v>0</v>
      </c>
      <c r="D834" s="50"/>
      <c r="E834" s="50"/>
      <c r="F834" s="49"/>
      <c r="G834" s="49"/>
      <c r="H834" s="74"/>
      <c r="I834" s="75"/>
      <c r="J834" s="49"/>
      <c r="K834" s="51"/>
      <c r="L834" s="49"/>
      <c r="M834" s="49"/>
      <c r="N834" s="49"/>
      <c r="O834" s="50"/>
      <c r="P834" s="50"/>
      <c r="Q834" s="50"/>
      <c r="R834" s="50"/>
      <c r="S834" s="50"/>
      <c r="T834" s="49"/>
      <c r="U834" s="49"/>
      <c r="V834" s="51"/>
      <c r="W834" s="49"/>
      <c r="X834" s="49"/>
      <c r="Y834" s="51"/>
      <c r="Z834" s="49"/>
      <c r="AA834" s="49"/>
      <c r="AB834" s="49"/>
      <c r="AC834" s="51"/>
      <c r="AD834" s="49"/>
      <c r="AE834" s="49"/>
      <c r="AF834" s="51"/>
      <c r="AG834" s="51"/>
      <c r="AH834" s="49"/>
      <c r="AI834" s="49"/>
      <c r="AJ834" s="50"/>
      <c r="AK834" s="50"/>
      <c r="AL834" s="50"/>
      <c r="AM834" s="50"/>
      <c r="AN834" s="50"/>
      <c r="AO834" s="50"/>
      <c r="AP834" s="50"/>
      <c r="AQ834" s="49"/>
      <c r="AR834" s="27"/>
    </row>
    <row r="835" spans="3:44">
      <c r="C835" s="83">
        <f t="shared" si="13"/>
        <v>0</v>
      </c>
      <c r="D835" s="50"/>
      <c r="E835" s="50"/>
      <c r="F835" s="49"/>
      <c r="G835" s="49"/>
      <c r="H835" s="74"/>
      <c r="I835" s="75"/>
      <c r="J835" s="49"/>
      <c r="K835" s="51"/>
      <c r="L835" s="49"/>
      <c r="M835" s="49"/>
      <c r="N835" s="49"/>
      <c r="O835" s="50"/>
      <c r="P835" s="50"/>
      <c r="Q835" s="50"/>
      <c r="R835" s="50"/>
      <c r="S835" s="50"/>
      <c r="T835" s="49"/>
      <c r="U835" s="49"/>
      <c r="V835" s="51"/>
      <c r="W835" s="49"/>
      <c r="X835" s="49"/>
      <c r="Y835" s="51"/>
      <c r="Z835" s="49"/>
      <c r="AA835" s="49"/>
      <c r="AB835" s="49"/>
      <c r="AC835" s="51"/>
      <c r="AD835" s="49"/>
      <c r="AE835" s="49"/>
      <c r="AF835" s="51"/>
      <c r="AG835" s="51"/>
      <c r="AH835" s="49"/>
      <c r="AI835" s="49"/>
      <c r="AJ835" s="50"/>
      <c r="AK835" s="50"/>
      <c r="AL835" s="50"/>
      <c r="AM835" s="50"/>
      <c r="AN835" s="50"/>
      <c r="AO835" s="50"/>
      <c r="AP835" s="50"/>
      <c r="AQ835" s="49"/>
      <c r="AR835" s="27"/>
    </row>
    <row r="836" spans="3:44">
      <c r="C836" s="83">
        <f t="shared" si="13"/>
        <v>0</v>
      </c>
      <c r="D836" s="50"/>
      <c r="E836" s="50"/>
      <c r="F836" s="49"/>
      <c r="G836" s="49"/>
      <c r="H836" s="74"/>
      <c r="I836" s="75"/>
      <c r="J836" s="49"/>
      <c r="K836" s="51"/>
      <c r="L836" s="49"/>
      <c r="M836" s="49"/>
      <c r="N836" s="49"/>
      <c r="O836" s="50"/>
      <c r="P836" s="50"/>
      <c r="Q836" s="50"/>
      <c r="R836" s="50"/>
      <c r="S836" s="50"/>
      <c r="T836" s="49"/>
      <c r="U836" s="49"/>
      <c r="V836" s="51"/>
      <c r="W836" s="49"/>
      <c r="X836" s="49"/>
      <c r="Y836" s="51"/>
      <c r="Z836" s="49"/>
      <c r="AA836" s="49"/>
      <c r="AB836" s="49"/>
      <c r="AC836" s="51"/>
      <c r="AD836" s="49"/>
      <c r="AE836" s="49"/>
      <c r="AF836" s="51"/>
      <c r="AG836" s="51"/>
      <c r="AH836" s="49"/>
      <c r="AI836" s="49"/>
      <c r="AJ836" s="50"/>
      <c r="AK836" s="50"/>
      <c r="AL836" s="50"/>
      <c r="AM836" s="50"/>
      <c r="AN836" s="50"/>
      <c r="AO836" s="50"/>
      <c r="AP836" s="50"/>
      <c r="AQ836" s="49"/>
      <c r="AR836" s="27"/>
    </row>
    <row r="837" spans="3:44">
      <c r="C837" s="83">
        <f t="shared" si="13"/>
        <v>0</v>
      </c>
      <c r="D837" s="50"/>
      <c r="E837" s="50"/>
      <c r="F837" s="49"/>
      <c r="G837" s="49"/>
      <c r="H837" s="74"/>
      <c r="I837" s="75"/>
      <c r="J837" s="49"/>
      <c r="K837" s="51"/>
      <c r="L837" s="49"/>
      <c r="M837" s="49"/>
      <c r="N837" s="49"/>
      <c r="O837" s="50"/>
      <c r="P837" s="50"/>
      <c r="Q837" s="50"/>
      <c r="R837" s="50"/>
      <c r="S837" s="50"/>
      <c r="T837" s="49"/>
      <c r="U837" s="49"/>
      <c r="V837" s="51"/>
      <c r="W837" s="49"/>
      <c r="X837" s="49"/>
      <c r="Y837" s="51"/>
      <c r="Z837" s="49"/>
      <c r="AA837" s="49"/>
      <c r="AB837" s="49"/>
      <c r="AC837" s="51"/>
      <c r="AD837" s="49"/>
      <c r="AE837" s="49"/>
      <c r="AF837" s="51"/>
      <c r="AG837" s="51"/>
      <c r="AH837" s="49"/>
      <c r="AI837" s="49"/>
      <c r="AJ837" s="50"/>
      <c r="AK837" s="50"/>
      <c r="AL837" s="50"/>
      <c r="AM837" s="50"/>
      <c r="AN837" s="50"/>
      <c r="AO837" s="50"/>
      <c r="AP837" s="50"/>
      <c r="AQ837" s="49"/>
      <c r="AR837" s="27"/>
    </row>
    <row r="838" spans="3:44">
      <c r="C838" s="83">
        <f t="shared" si="13"/>
        <v>0</v>
      </c>
      <c r="D838" s="50"/>
      <c r="E838" s="50"/>
      <c r="F838" s="49"/>
      <c r="G838" s="49"/>
      <c r="H838" s="74"/>
      <c r="I838" s="75"/>
      <c r="J838" s="49"/>
      <c r="K838" s="51"/>
      <c r="L838" s="49"/>
      <c r="M838" s="49"/>
      <c r="N838" s="49"/>
      <c r="O838" s="50"/>
      <c r="P838" s="50"/>
      <c r="Q838" s="50"/>
      <c r="R838" s="50"/>
      <c r="S838" s="50"/>
      <c r="T838" s="49"/>
      <c r="U838" s="49"/>
      <c r="V838" s="51"/>
      <c r="W838" s="49"/>
      <c r="X838" s="49"/>
      <c r="Y838" s="51"/>
      <c r="Z838" s="49"/>
      <c r="AA838" s="49"/>
      <c r="AB838" s="49"/>
      <c r="AC838" s="51"/>
      <c r="AD838" s="49"/>
      <c r="AE838" s="49"/>
      <c r="AF838" s="51"/>
      <c r="AG838" s="51"/>
      <c r="AH838" s="49"/>
      <c r="AI838" s="49"/>
      <c r="AJ838" s="50"/>
      <c r="AK838" s="50"/>
      <c r="AL838" s="50"/>
      <c r="AM838" s="50"/>
      <c r="AN838" s="50"/>
      <c r="AO838" s="50"/>
      <c r="AP838" s="50"/>
      <c r="AQ838" s="49"/>
      <c r="AR838" s="27"/>
    </row>
    <row r="839" spans="3:44">
      <c r="C839" s="83">
        <f t="shared" si="13"/>
        <v>0</v>
      </c>
      <c r="D839" s="50"/>
      <c r="E839" s="50"/>
      <c r="F839" s="49"/>
      <c r="G839" s="49"/>
      <c r="H839" s="74"/>
      <c r="I839" s="75"/>
      <c r="J839" s="49"/>
      <c r="K839" s="51"/>
      <c r="L839" s="49"/>
      <c r="M839" s="49"/>
      <c r="N839" s="49"/>
      <c r="O839" s="50"/>
      <c r="P839" s="50"/>
      <c r="Q839" s="50"/>
      <c r="R839" s="50"/>
      <c r="S839" s="50"/>
      <c r="T839" s="49"/>
      <c r="U839" s="49"/>
      <c r="V839" s="51"/>
      <c r="W839" s="49"/>
      <c r="X839" s="49"/>
      <c r="Y839" s="51"/>
      <c r="Z839" s="49"/>
      <c r="AA839" s="49"/>
      <c r="AB839" s="49"/>
      <c r="AC839" s="51"/>
      <c r="AD839" s="49"/>
      <c r="AE839" s="49"/>
      <c r="AF839" s="51"/>
      <c r="AG839" s="51"/>
      <c r="AH839" s="49"/>
      <c r="AI839" s="49"/>
      <c r="AJ839" s="50"/>
      <c r="AK839" s="50"/>
      <c r="AL839" s="50"/>
      <c r="AM839" s="50"/>
      <c r="AN839" s="50"/>
      <c r="AO839" s="50"/>
      <c r="AP839" s="50"/>
      <c r="AQ839" s="49"/>
      <c r="AR839" s="27"/>
    </row>
    <row r="840" spans="3:44">
      <c r="C840" s="83">
        <f t="shared" si="13"/>
        <v>0</v>
      </c>
      <c r="D840" s="50"/>
      <c r="E840" s="50"/>
      <c r="F840" s="49"/>
      <c r="G840" s="49"/>
      <c r="H840" s="74"/>
      <c r="I840" s="75"/>
      <c r="J840" s="49"/>
      <c r="K840" s="51"/>
      <c r="L840" s="49"/>
      <c r="M840" s="49"/>
      <c r="N840" s="49"/>
      <c r="O840" s="50"/>
      <c r="P840" s="50"/>
      <c r="Q840" s="50"/>
      <c r="R840" s="50"/>
      <c r="S840" s="50"/>
      <c r="T840" s="49"/>
      <c r="U840" s="49"/>
      <c r="V840" s="51"/>
      <c r="W840" s="49"/>
      <c r="X840" s="49"/>
      <c r="Y840" s="51"/>
      <c r="Z840" s="49"/>
      <c r="AA840" s="49"/>
      <c r="AB840" s="49"/>
      <c r="AC840" s="51"/>
      <c r="AD840" s="49"/>
      <c r="AE840" s="49"/>
      <c r="AF840" s="51"/>
      <c r="AG840" s="51"/>
      <c r="AH840" s="49"/>
      <c r="AI840" s="49"/>
      <c r="AJ840" s="50"/>
      <c r="AK840" s="50"/>
      <c r="AL840" s="50"/>
      <c r="AM840" s="50"/>
      <c r="AN840" s="50"/>
      <c r="AO840" s="50"/>
      <c r="AP840" s="50"/>
      <c r="AQ840" s="49"/>
      <c r="AR840" s="27"/>
    </row>
    <row r="841" spans="3:44">
      <c r="C841" s="83">
        <f t="shared" si="13"/>
        <v>0</v>
      </c>
      <c r="D841" s="50"/>
      <c r="E841" s="50"/>
      <c r="F841" s="49"/>
      <c r="G841" s="49"/>
      <c r="H841" s="74"/>
      <c r="I841" s="75"/>
      <c r="J841" s="49"/>
      <c r="K841" s="51"/>
      <c r="L841" s="49"/>
      <c r="M841" s="49"/>
      <c r="N841" s="49"/>
      <c r="O841" s="50"/>
      <c r="P841" s="50"/>
      <c r="Q841" s="50"/>
      <c r="R841" s="50"/>
      <c r="S841" s="50"/>
      <c r="T841" s="49"/>
      <c r="U841" s="49"/>
      <c r="V841" s="51"/>
      <c r="W841" s="49"/>
      <c r="X841" s="49"/>
      <c r="Y841" s="51"/>
      <c r="Z841" s="49"/>
      <c r="AA841" s="49"/>
      <c r="AB841" s="49"/>
      <c r="AC841" s="51"/>
      <c r="AD841" s="49"/>
      <c r="AE841" s="49"/>
      <c r="AF841" s="51"/>
      <c r="AG841" s="51"/>
      <c r="AH841" s="49"/>
      <c r="AI841" s="49"/>
      <c r="AJ841" s="50"/>
      <c r="AK841" s="50"/>
      <c r="AL841" s="50"/>
      <c r="AM841" s="50"/>
      <c r="AN841" s="50"/>
      <c r="AO841" s="50"/>
      <c r="AP841" s="50"/>
      <c r="AQ841" s="49"/>
      <c r="AR841" s="27"/>
    </row>
    <row r="842" spans="3:44">
      <c r="C842" s="83">
        <f t="shared" si="13"/>
        <v>0</v>
      </c>
      <c r="D842" s="50"/>
      <c r="E842" s="50"/>
      <c r="F842" s="49"/>
      <c r="G842" s="49"/>
      <c r="H842" s="74"/>
      <c r="I842" s="75"/>
      <c r="J842" s="49"/>
      <c r="K842" s="51"/>
      <c r="L842" s="49"/>
      <c r="M842" s="49"/>
      <c r="N842" s="49"/>
      <c r="O842" s="50"/>
      <c r="P842" s="50"/>
      <c r="Q842" s="50"/>
      <c r="R842" s="50"/>
      <c r="S842" s="50"/>
      <c r="T842" s="49"/>
      <c r="U842" s="49"/>
      <c r="V842" s="51"/>
      <c r="W842" s="49"/>
      <c r="X842" s="49"/>
      <c r="Y842" s="51"/>
      <c r="Z842" s="49"/>
      <c r="AA842" s="49"/>
      <c r="AB842" s="49"/>
      <c r="AC842" s="51"/>
      <c r="AD842" s="49"/>
      <c r="AE842" s="49"/>
      <c r="AF842" s="51"/>
      <c r="AG842" s="51"/>
      <c r="AH842" s="49"/>
      <c r="AI842" s="49"/>
      <c r="AJ842" s="50"/>
      <c r="AK842" s="50"/>
      <c r="AL842" s="50"/>
      <c r="AM842" s="50"/>
      <c r="AN842" s="50"/>
      <c r="AO842" s="50"/>
      <c r="AP842" s="50"/>
      <c r="AQ842" s="49"/>
      <c r="AR842" s="27"/>
    </row>
    <row r="843" spans="3:44">
      <c r="C843" s="83">
        <f t="shared" si="13"/>
        <v>0</v>
      </c>
      <c r="D843" s="50"/>
      <c r="E843" s="50"/>
      <c r="F843" s="49"/>
      <c r="G843" s="49"/>
      <c r="H843" s="74"/>
      <c r="I843" s="75"/>
      <c r="J843" s="49"/>
      <c r="K843" s="51"/>
      <c r="L843" s="49"/>
      <c r="M843" s="49"/>
      <c r="N843" s="49"/>
      <c r="O843" s="50"/>
      <c r="P843" s="50"/>
      <c r="Q843" s="50"/>
      <c r="R843" s="50"/>
      <c r="S843" s="50"/>
      <c r="T843" s="49"/>
      <c r="U843" s="49"/>
      <c r="V843" s="51"/>
      <c r="W843" s="49"/>
      <c r="X843" s="49"/>
      <c r="Y843" s="51"/>
      <c r="Z843" s="49"/>
      <c r="AA843" s="49"/>
      <c r="AB843" s="49"/>
      <c r="AC843" s="51"/>
      <c r="AD843" s="49"/>
      <c r="AE843" s="49"/>
      <c r="AF843" s="51"/>
      <c r="AG843" s="51"/>
      <c r="AH843" s="49"/>
      <c r="AI843" s="49"/>
      <c r="AJ843" s="50"/>
      <c r="AK843" s="50"/>
      <c r="AL843" s="50"/>
      <c r="AM843" s="50"/>
      <c r="AN843" s="50"/>
      <c r="AO843" s="50"/>
      <c r="AP843" s="50"/>
      <c r="AQ843" s="49"/>
      <c r="AR843" s="27"/>
    </row>
    <row r="844" spans="3:44">
      <c r="C844" s="83">
        <f t="shared" si="13"/>
        <v>0</v>
      </c>
      <c r="D844" s="50"/>
      <c r="E844" s="50"/>
      <c r="F844" s="49"/>
      <c r="G844" s="49"/>
      <c r="H844" s="74"/>
      <c r="I844" s="75"/>
      <c r="J844" s="49"/>
      <c r="K844" s="51"/>
      <c r="L844" s="49"/>
      <c r="M844" s="49"/>
      <c r="N844" s="49"/>
      <c r="O844" s="50"/>
      <c r="P844" s="50"/>
      <c r="Q844" s="50"/>
      <c r="R844" s="50"/>
      <c r="S844" s="50"/>
      <c r="T844" s="49"/>
      <c r="U844" s="49"/>
      <c r="V844" s="51"/>
      <c r="W844" s="49"/>
      <c r="X844" s="49"/>
      <c r="Y844" s="51"/>
      <c r="Z844" s="49"/>
      <c r="AA844" s="49"/>
      <c r="AB844" s="49"/>
      <c r="AC844" s="51"/>
      <c r="AD844" s="49"/>
      <c r="AE844" s="49"/>
      <c r="AF844" s="51"/>
      <c r="AG844" s="51"/>
      <c r="AH844" s="49"/>
      <c r="AI844" s="49"/>
      <c r="AJ844" s="50"/>
      <c r="AK844" s="50"/>
      <c r="AL844" s="50"/>
      <c r="AM844" s="50"/>
      <c r="AN844" s="50"/>
      <c r="AO844" s="50"/>
      <c r="AP844" s="50"/>
      <c r="AQ844" s="49"/>
      <c r="AR844" s="27"/>
    </row>
    <row r="845" spans="3:44">
      <c r="C845" s="83">
        <f t="shared" si="13"/>
        <v>0</v>
      </c>
      <c r="D845" s="50"/>
      <c r="E845" s="50"/>
      <c r="F845" s="49"/>
      <c r="G845" s="49"/>
      <c r="H845" s="74"/>
      <c r="I845" s="75"/>
      <c r="J845" s="49"/>
      <c r="K845" s="51"/>
      <c r="L845" s="49"/>
      <c r="M845" s="49"/>
      <c r="N845" s="49"/>
      <c r="O845" s="50"/>
      <c r="P845" s="50"/>
      <c r="Q845" s="50"/>
      <c r="R845" s="50"/>
      <c r="S845" s="50"/>
      <c r="T845" s="49"/>
      <c r="U845" s="49"/>
      <c r="V845" s="51"/>
      <c r="W845" s="49"/>
      <c r="X845" s="49"/>
      <c r="Y845" s="51"/>
      <c r="Z845" s="49"/>
      <c r="AA845" s="49"/>
      <c r="AB845" s="49"/>
      <c r="AC845" s="51"/>
      <c r="AD845" s="49"/>
      <c r="AE845" s="49"/>
      <c r="AF845" s="51"/>
      <c r="AG845" s="51"/>
      <c r="AH845" s="49"/>
      <c r="AI845" s="49"/>
      <c r="AJ845" s="50"/>
      <c r="AK845" s="50"/>
      <c r="AL845" s="50"/>
      <c r="AM845" s="50"/>
      <c r="AN845" s="50"/>
      <c r="AO845" s="50"/>
      <c r="AP845" s="50"/>
      <c r="AQ845" s="49"/>
      <c r="AR845" s="27"/>
    </row>
    <row r="846" spans="3:44">
      <c r="C846" s="83">
        <f t="shared" si="13"/>
        <v>0</v>
      </c>
      <c r="D846" s="50"/>
      <c r="E846" s="50"/>
      <c r="F846" s="49"/>
      <c r="G846" s="49"/>
      <c r="H846" s="74"/>
      <c r="I846" s="75"/>
      <c r="J846" s="49"/>
      <c r="K846" s="51"/>
      <c r="L846" s="49"/>
      <c r="M846" s="49"/>
      <c r="N846" s="49"/>
      <c r="O846" s="50"/>
      <c r="P846" s="50"/>
      <c r="Q846" s="50"/>
      <c r="R846" s="50"/>
      <c r="S846" s="50"/>
      <c r="T846" s="49"/>
      <c r="U846" s="49"/>
      <c r="V846" s="51"/>
      <c r="W846" s="49"/>
      <c r="X846" s="49"/>
      <c r="Y846" s="51"/>
      <c r="Z846" s="49"/>
      <c r="AA846" s="49"/>
      <c r="AB846" s="49"/>
      <c r="AC846" s="51"/>
      <c r="AD846" s="49"/>
      <c r="AE846" s="49"/>
      <c r="AF846" s="51"/>
      <c r="AG846" s="51"/>
      <c r="AH846" s="49"/>
      <c r="AI846" s="49"/>
      <c r="AJ846" s="50"/>
      <c r="AK846" s="50"/>
      <c r="AL846" s="50"/>
      <c r="AM846" s="50"/>
      <c r="AN846" s="50"/>
      <c r="AO846" s="50"/>
      <c r="AP846" s="50"/>
      <c r="AQ846" s="49"/>
      <c r="AR846" s="27"/>
    </row>
    <row r="847" spans="3:44">
      <c r="C847" s="83">
        <f t="shared" si="13"/>
        <v>0</v>
      </c>
      <c r="D847" s="50"/>
      <c r="E847" s="50"/>
      <c r="F847" s="49"/>
      <c r="G847" s="49"/>
      <c r="H847" s="74"/>
      <c r="I847" s="75"/>
      <c r="J847" s="49"/>
      <c r="K847" s="51"/>
      <c r="L847" s="49"/>
      <c r="M847" s="49"/>
      <c r="N847" s="49"/>
      <c r="O847" s="50"/>
      <c r="P847" s="50"/>
      <c r="Q847" s="50"/>
      <c r="R847" s="50"/>
      <c r="S847" s="50"/>
      <c r="T847" s="49"/>
      <c r="U847" s="49"/>
      <c r="V847" s="51"/>
      <c r="W847" s="49"/>
      <c r="X847" s="49"/>
      <c r="Y847" s="51"/>
      <c r="Z847" s="49"/>
      <c r="AA847" s="49"/>
      <c r="AB847" s="49"/>
      <c r="AC847" s="51"/>
      <c r="AD847" s="49"/>
      <c r="AE847" s="49"/>
      <c r="AF847" s="51"/>
      <c r="AG847" s="51"/>
      <c r="AH847" s="49"/>
      <c r="AI847" s="49"/>
      <c r="AJ847" s="50"/>
      <c r="AK847" s="50"/>
      <c r="AL847" s="50"/>
      <c r="AM847" s="50"/>
      <c r="AN847" s="50"/>
      <c r="AO847" s="50"/>
      <c r="AP847" s="50"/>
      <c r="AQ847" s="49"/>
      <c r="AR847" s="27"/>
    </row>
    <row r="848" spans="3:44">
      <c r="C848" s="83">
        <f t="shared" si="13"/>
        <v>0</v>
      </c>
      <c r="D848" s="50"/>
      <c r="E848" s="50"/>
      <c r="F848" s="49"/>
      <c r="G848" s="49"/>
      <c r="H848" s="74"/>
      <c r="I848" s="75"/>
      <c r="J848" s="49"/>
      <c r="K848" s="51"/>
      <c r="L848" s="49"/>
      <c r="M848" s="49"/>
      <c r="N848" s="49"/>
      <c r="O848" s="50"/>
      <c r="P848" s="50"/>
      <c r="Q848" s="50"/>
      <c r="R848" s="50"/>
      <c r="S848" s="50"/>
      <c r="T848" s="49"/>
      <c r="U848" s="49"/>
      <c r="V848" s="51"/>
      <c r="W848" s="49"/>
      <c r="X848" s="49"/>
      <c r="Y848" s="51"/>
      <c r="Z848" s="49"/>
      <c r="AA848" s="49"/>
      <c r="AB848" s="49"/>
      <c r="AC848" s="51"/>
      <c r="AD848" s="49"/>
      <c r="AE848" s="49"/>
      <c r="AF848" s="51"/>
      <c r="AG848" s="51"/>
      <c r="AH848" s="49"/>
      <c r="AI848" s="49"/>
      <c r="AJ848" s="50"/>
      <c r="AK848" s="50"/>
      <c r="AL848" s="50"/>
      <c r="AM848" s="50"/>
      <c r="AN848" s="50"/>
      <c r="AO848" s="50"/>
      <c r="AP848" s="50"/>
      <c r="AQ848" s="49"/>
      <c r="AR848" s="27"/>
    </row>
    <row r="849" spans="3:44">
      <c r="C849" s="83">
        <f t="shared" si="13"/>
        <v>0</v>
      </c>
      <c r="D849" s="50"/>
      <c r="E849" s="50"/>
      <c r="F849" s="49"/>
      <c r="G849" s="49"/>
      <c r="H849" s="74"/>
      <c r="I849" s="75"/>
      <c r="J849" s="49"/>
      <c r="K849" s="51"/>
      <c r="L849" s="49"/>
      <c r="M849" s="49"/>
      <c r="N849" s="49"/>
      <c r="O849" s="50"/>
      <c r="P849" s="50"/>
      <c r="Q849" s="50"/>
      <c r="R849" s="50"/>
      <c r="S849" s="50"/>
      <c r="T849" s="49"/>
      <c r="U849" s="49"/>
      <c r="V849" s="51"/>
      <c r="W849" s="49"/>
      <c r="X849" s="49"/>
      <c r="Y849" s="51"/>
      <c r="Z849" s="49"/>
      <c r="AA849" s="49"/>
      <c r="AB849" s="49"/>
      <c r="AC849" s="51"/>
      <c r="AD849" s="49"/>
      <c r="AE849" s="49"/>
      <c r="AF849" s="51"/>
      <c r="AG849" s="51"/>
      <c r="AH849" s="49"/>
      <c r="AI849" s="49"/>
      <c r="AJ849" s="50"/>
      <c r="AK849" s="50"/>
      <c r="AL849" s="50"/>
      <c r="AM849" s="50"/>
      <c r="AN849" s="50"/>
      <c r="AO849" s="50"/>
      <c r="AP849" s="50"/>
      <c r="AQ849" s="49"/>
      <c r="AR849" s="27"/>
    </row>
    <row r="850" spans="3:44">
      <c r="C850" s="83">
        <f t="shared" si="13"/>
        <v>0</v>
      </c>
      <c r="D850" s="50"/>
      <c r="E850" s="50"/>
      <c r="F850" s="49"/>
      <c r="G850" s="49"/>
      <c r="H850" s="74"/>
      <c r="I850" s="75"/>
      <c r="J850" s="49"/>
      <c r="K850" s="51"/>
      <c r="L850" s="49"/>
      <c r="M850" s="49"/>
      <c r="N850" s="49"/>
      <c r="O850" s="50"/>
      <c r="P850" s="50"/>
      <c r="Q850" s="50"/>
      <c r="R850" s="50"/>
      <c r="S850" s="50"/>
      <c r="T850" s="49"/>
      <c r="U850" s="49"/>
      <c r="V850" s="51"/>
      <c r="W850" s="49"/>
      <c r="X850" s="49"/>
      <c r="Y850" s="51"/>
      <c r="Z850" s="49"/>
      <c r="AA850" s="49"/>
      <c r="AB850" s="49"/>
      <c r="AC850" s="51"/>
      <c r="AD850" s="49"/>
      <c r="AE850" s="49"/>
      <c r="AF850" s="51"/>
      <c r="AG850" s="51"/>
      <c r="AH850" s="49"/>
      <c r="AI850" s="49"/>
      <c r="AJ850" s="50"/>
      <c r="AK850" s="50"/>
      <c r="AL850" s="50"/>
      <c r="AM850" s="50"/>
      <c r="AN850" s="50"/>
      <c r="AO850" s="50"/>
      <c r="AP850" s="50"/>
      <c r="AQ850" s="49"/>
      <c r="AR850" s="27"/>
    </row>
    <row r="851" spans="3:44">
      <c r="C851" s="83">
        <f t="shared" si="13"/>
        <v>0</v>
      </c>
      <c r="D851" s="50"/>
      <c r="E851" s="50"/>
      <c r="F851" s="49"/>
      <c r="G851" s="49"/>
      <c r="H851" s="74"/>
      <c r="I851" s="75"/>
      <c r="J851" s="49"/>
      <c r="K851" s="51"/>
      <c r="L851" s="49"/>
      <c r="M851" s="49"/>
      <c r="N851" s="49"/>
      <c r="O851" s="50"/>
      <c r="P851" s="50"/>
      <c r="Q851" s="50"/>
      <c r="R851" s="50"/>
      <c r="S851" s="50"/>
      <c r="T851" s="49"/>
      <c r="U851" s="49"/>
      <c r="V851" s="51"/>
      <c r="W851" s="49"/>
      <c r="X851" s="49"/>
      <c r="Y851" s="51"/>
      <c r="Z851" s="49"/>
      <c r="AA851" s="49"/>
      <c r="AB851" s="49"/>
      <c r="AC851" s="51"/>
      <c r="AD851" s="49"/>
      <c r="AE851" s="49"/>
      <c r="AF851" s="51"/>
      <c r="AG851" s="51"/>
      <c r="AH851" s="49"/>
      <c r="AI851" s="49"/>
      <c r="AJ851" s="50"/>
      <c r="AK851" s="50"/>
      <c r="AL851" s="50"/>
      <c r="AM851" s="50"/>
      <c r="AN851" s="50"/>
      <c r="AO851" s="50"/>
      <c r="AP851" s="50"/>
      <c r="AQ851" s="49"/>
      <c r="AR851" s="27"/>
    </row>
    <row r="852" spans="3:44">
      <c r="C852" s="83">
        <f t="shared" si="13"/>
        <v>0</v>
      </c>
      <c r="D852" s="50"/>
      <c r="E852" s="50"/>
      <c r="F852" s="49"/>
      <c r="G852" s="49"/>
      <c r="H852" s="74"/>
      <c r="I852" s="75"/>
      <c r="J852" s="49"/>
      <c r="K852" s="51"/>
      <c r="L852" s="49"/>
      <c r="M852" s="49"/>
      <c r="N852" s="49"/>
      <c r="O852" s="50"/>
      <c r="P852" s="50"/>
      <c r="Q852" s="50"/>
      <c r="R852" s="50"/>
      <c r="S852" s="50"/>
      <c r="T852" s="49"/>
      <c r="U852" s="49"/>
      <c r="V852" s="51"/>
      <c r="W852" s="49"/>
      <c r="X852" s="49"/>
      <c r="Y852" s="51"/>
      <c r="Z852" s="49"/>
      <c r="AA852" s="49"/>
      <c r="AB852" s="49"/>
      <c r="AC852" s="51"/>
      <c r="AD852" s="49"/>
      <c r="AE852" s="49"/>
      <c r="AF852" s="51"/>
      <c r="AG852" s="51"/>
      <c r="AH852" s="49"/>
      <c r="AI852" s="49"/>
      <c r="AJ852" s="50"/>
      <c r="AK852" s="50"/>
      <c r="AL852" s="50"/>
      <c r="AM852" s="50"/>
      <c r="AN852" s="50"/>
      <c r="AO852" s="50"/>
      <c r="AP852" s="50"/>
      <c r="AQ852" s="49"/>
      <c r="AR852" s="27"/>
    </row>
    <row r="853" spans="3:44">
      <c r="C853" s="83">
        <f t="shared" si="13"/>
        <v>0</v>
      </c>
      <c r="D853" s="50"/>
      <c r="E853" s="50"/>
      <c r="F853" s="49"/>
      <c r="G853" s="49"/>
      <c r="H853" s="74"/>
      <c r="I853" s="75"/>
      <c r="J853" s="49"/>
      <c r="K853" s="51"/>
      <c r="L853" s="49"/>
      <c r="M853" s="49"/>
      <c r="N853" s="49"/>
      <c r="O853" s="50"/>
      <c r="P853" s="50"/>
      <c r="Q853" s="50"/>
      <c r="R853" s="50"/>
      <c r="S853" s="50"/>
      <c r="T853" s="49"/>
      <c r="U853" s="49"/>
      <c r="V853" s="51"/>
      <c r="W853" s="49"/>
      <c r="X853" s="49"/>
      <c r="Y853" s="51"/>
      <c r="Z853" s="49"/>
      <c r="AA853" s="49"/>
      <c r="AB853" s="49"/>
      <c r="AC853" s="51"/>
      <c r="AD853" s="49"/>
      <c r="AE853" s="49"/>
      <c r="AF853" s="51"/>
      <c r="AG853" s="51"/>
      <c r="AH853" s="49"/>
      <c r="AI853" s="49"/>
      <c r="AJ853" s="50"/>
      <c r="AK853" s="50"/>
      <c r="AL853" s="50"/>
      <c r="AM853" s="50"/>
      <c r="AN853" s="50"/>
      <c r="AO853" s="50"/>
      <c r="AP853" s="50"/>
      <c r="AQ853" s="49"/>
      <c r="AR853" s="27"/>
    </row>
    <row r="854" spans="3:44">
      <c r="C854" s="83">
        <f t="shared" si="13"/>
        <v>0</v>
      </c>
      <c r="D854" s="50"/>
      <c r="E854" s="50"/>
      <c r="F854" s="49"/>
      <c r="G854" s="49"/>
      <c r="H854" s="74"/>
      <c r="I854" s="75"/>
      <c r="J854" s="49"/>
      <c r="K854" s="51"/>
      <c r="L854" s="49"/>
      <c r="M854" s="49"/>
      <c r="N854" s="49"/>
      <c r="O854" s="50"/>
      <c r="P854" s="50"/>
      <c r="Q854" s="50"/>
      <c r="R854" s="50"/>
      <c r="S854" s="50"/>
      <c r="T854" s="49"/>
      <c r="U854" s="49"/>
      <c r="V854" s="51"/>
      <c r="W854" s="49"/>
      <c r="X854" s="49"/>
      <c r="Y854" s="51"/>
      <c r="Z854" s="49"/>
      <c r="AA854" s="49"/>
      <c r="AB854" s="49"/>
      <c r="AC854" s="51"/>
      <c r="AD854" s="49"/>
      <c r="AE854" s="49"/>
      <c r="AF854" s="51"/>
      <c r="AG854" s="51"/>
      <c r="AH854" s="49"/>
      <c r="AI854" s="49"/>
      <c r="AJ854" s="50"/>
      <c r="AK854" s="50"/>
      <c r="AL854" s="50"/>
      <c r="AM854" s="50"/>
      <c r="AN854" s="50"/>
      <c r="AO854" s="50"/>
      <c r="AP854" s="50"/>
      <c r="AQ854" s="49"/>
      <c r="AR854" s="27"/>
    </row>
    <row r="855" spans="3:44">
      <c r="C855" s="83">
        <f t="shared" si="13"/>
        <v>0</v>
      </c>
      <c r="D855" s="50"/>
      <c r="E855" s="50"/>
      <c r="F855" s="49"/>
      <c r="G855" s="49"/>
      <c r="H855" s="74"/>
      <c r="I855" s="75"/>
      <c r="J855" s="49"/>
      <c r="K855" s="51"/>
      <c r="L855" s="49"/>
      <c r="M855" s="49"/>
      <c r="N855" s="49"/>
      <c r="O855" s="50"/>
      <c r="P855" s="50"/>
      <c r="Q855" s="50"/>
      <c r="R855" s="50"/>
      <c r="S855" s="50"/>
      <c r="T855" s="49"/>
      <c r="U855" s="49"/>
      <c r="V855" s="51"/>
      <c r="W855" s="49"/>
      <c r="X855" s="49"/>
      <c r="Y855" s="51"/>
      <c r="Z855" s="49"/>
      <c r="AA855" s="49"/>
      <c r="AB855" s="49"/>
      <c r="AC855" s="51"/>
      <c r="AD855" s="49"/>
      <c r="AE855" s="49"/>
      <c r="AF855" s="51"/>
      <c r="AG855" s="51"/>
      <c r="AH855" s="49"/>
      <c r="AI855" s="49"/>
      <c r="AJ855" s="50"/>
      <c r="AK855" s="50"/>
      <c r="AL855" s="50"/>
      <c r="AM855" s="50"/>
      <c r="AN855" s="50"/>
      <c r="AO855" s="50"/>
      <c r="AP855" s="50"/>
      <c r="AQ855" s="49"/>
      <c r="AR855" s="27"/>
    </row>
    <row r="856" spans="3:44">
      <c r="C856" s="83">
        <f t="shared" si="13"/>
        <v>0</v>
      </c>
      <c r="D856" s="50"/>
      <c r="E856" s="50"/>
      <c r="F856" s="49"/>
      <c r="G856" s="49"/>
      <c r="H856" s="74"/>
      <c r="I856" s="75"/>
      <c r="J856" s="49"/>
      <c r="K856" s="51"/>
      <c r="L856" s="49"/>
      <c r="M856" s="49"/>
      <c r="N856" s="49"/>
      <c r="O856" s="50"/>
      <c r="P856" s="50"/>
      <c r="Q856" s="50"/>
      <c r="R856" s="50"/>
      <c r="S856" s="50"/>
      <c r="T856" s="49"/>
      <c r="U856" s="49"/>
      <c r="V856" s="51"/>
      <c r="W856" s="49"/>
      <c r="X856" s="49"/>
      <c r="Y856" s="51"/>
      <c r="Z856" s="49"/>
      <c r="AA856" s="49"/>
      <c r="AB856" s="49"/>
      <c r="AC856" s="51"/>
      <c r="AD856" s="49"/>
      <c r="AE856" s="49"/>
      <c r="AF856" s="51"/>
      <c r="AG856" s="51"/>
      <c r="AH856" s="49"/>
      <c r="AI856" s="49"/>
      <c r="AJ856" s="50"/>
      <c r="AK856" s="50"/>
      <c r="AL856" s="50"/>
      <c r="AM856" s="50"/>
      <c r="AN856" s="50"/>
      <c r="AO856" s="50"/>
      <c r="AP856" s="50"/>
      <c r="AQ856" s="49"/>
      <c r="AR856" s="27"/>
    </row>
    <row r="857" spans="3:44">
      <c r="C857" s="83">
        <f t="shared" si="13"/>
        <v>0</v>
      </c>
      <c r="D857" s="50"/>
      <c r="E857" s="50"/>
      <c r="F857" s="49"/>
      <c r="G857" s="49"/>
      <c r="H857" s="74"/>
      <c r="I857" s="75"/>
      <c r="J857" s="49"/>
      <c r="K857" s="51"/>
      <c r="L857" s="49"/>
      <c r="M857" s="49"/>
      <c r="N857" s="49"/>
      <c r="O857" s="50"/>
      <c r="P857" s="50"/>
      <c r="Q857" s="50"/>
      <c r="R857" s="50"/>
      <c r="S857" s="50"/>
      <c r="T857" s="49"/>
      <c r="U857" s="49"/>
      <c r="V857" s="51"/>
      <c r="W857" s="49"/>
      <c r="X857" s="49"/>
      <c r="Y857" s="51"/>
      <c r="Z857" s="49"/>
      <c r="AA857" s="49"/>
      <c r="AB857" s="49"/>
      <c r="AC857" s="51"/>
      <c r="AD857" s="49"/>
      <c r="AE857" s="49"/>
      <c r="AF857" s="51"/>
      <c r="AG857" s="51"/>
      <c r="AH857" s="49"/>
      <c r="AI857" s="49"/>
      <c r="AJ857" s="50"/>
      <c r="AK857" s="50"/>
      <c r="AL857" s="50"/>
      <c r="AM857" s="50"/>
      <c r="AN857" s="50"/>
      <c r="AO857" s="50"/>
      <c r="AP857" s="50"/>
      <c r="AQ857" s="49"/>
      <c r="AR857" s="27"/>
    </row>
    <row r="858" spans="3:44">
      <c r="C858" s="83">
        <f t="shared" si="13"/>
        <v>0</v>
      </c>
      <c r="D858" s="50"/>
      <c r="E858" s="50"/>
      <c r="F858" s="49"/>
      <c r="G858" s="49"/>
      <c r="H858" s="74"/>
      <c r="I858" s="75"/>
      <c r="J858" s="49"/>
      <c r="K858" s="51"/>
      <c r="L858" s="49"/>
      <c r="M858" s="49"/>
      <c r="N858" s="49"/>
      <c r="O858" s="50"/>
      <c r="P858" s="50"/>
      <c r="Q858" s="50"/>
      <c r="R858" s="50"/>
      <c r="S858" s="50"/>
      <c r="T858" s="49"/>
      <c r="U858" s="49"/>
      <c r="V858" s="51"/>
      <c r="W858" s="49"/>
      <c r="X858" s="49"/>
      <c r="Y858" s="51"/>
      <c r="Z858" s="49"/>
      <c r="AA858" s="49"/>
      <c r="AB858" s="49"/>
      <c r="AC858" s="51"/>
      <c r="AD858" s="49"/>
      <c r="AE858" s="49"/>
      <c r="AF858" s="51"/>
      <c r="AG858" s="51"/>
      <c r="AH858" s="49"/>
      <c r="AI858" s="49"/>
      <c r="AJ858" s="50"/>
      <c r="AK858" s="50"/>
      <c r="AL858" s="50"/>
      <c r="AM858" s="50"/>
      <c r="AN858" s="50"/>
      <c r="AO858" s="50"/>
      <c r="AP858" s="50"/>
      <c r="AQ858" s="49"/>
      <c r="AR858" s="27"/>
    </row>
    <row r="859" spans="3:44">
      <c r="C859" s="83">
        <f t="shared" ref="C859:C922" si="14">SUM(D859:AR859)</f>
        <v>0</v>
      </c>
      <c r="D859" s="50"/>
      <c r="E859" s="50"/>
      <c r="F859" s="49"/>
      <c r="G859" s="49"/>
      <c r="H859" s="74"/>
      <c r="I859" s="75"/>
      <c r="J859" s="49"/>
      <c r="K859" s="51"/>
      <c r="L859" s="49"/>
      <c r="M859" s="49"/>
      <c r="N859" s="49"/>
      <c r="O859" s="50"/>
      <c r="P859" s="50"/>
      <c r="Q859" s="50"/>
      <c r="R859" s="50"/>
      <c r="S859" s="50"/>
      <c r="T859" s="49"/>
      <c r="U859" s="49"/>
      <c r="V859" s="51"/>
      <c r="W859" s="49"/>
      <c r="X859" s="49"/>
      <c r="Y859" s="51"/>
      <c r="Z859" s="49"/>
      <c r="AA859" s="49"/>
      <c r="AB859" s="49"/>
      <c r="AC859" s="51"/>
      <c r="AD859" s="49"/>
      <c r="AE859" s="49"/>
      <c r="AF859" s="51"/>
      <c r="AG859" s="51"/>
      <c r="AH859" s="49"/>
      <c r="AI859" s="49"/>
      <c r="AJ859" s="50"/>
      <c r="AK859" s="50"/>
      <c r="AL859" s="50"/>
      <c r="AM859" s="50"/>
      <c r="AN859" s="50"/>
      <c r="AO859" s="50"/>
      <c r="AP859" s="50"/>
      <c r="AQ859" s="49"/>
      <c r="AR859" s="27"/>
    </row>
    <row r="860" spans="3:44">
      <c r="C860" s="83">
        <f t="shared" si="14"/>
        <v>0</v>
      </c>
      <c r="D860" s="50"/>
      <c r="E860" s="50"/>
      <c r="F860" s="49"/>
      <c r="G860" s="49"/>
      <c r="H860" s="74"/>
      <c r="I860" s="75"/>
      <c r="J860" s="49"/>
      <c r="K860" s="51"/>
      <c r="L860" s="49"/>
      <c r="M860" s="49"/>
      <c r="N860" s="49"/>
      <c r="O860" s="50"/>
      <c r="P860" s="50"/>
      <c r="Q860" s="50"/>
      <c r="R860" s="50"/>
      <c r="S860" s="50"/>
      <c r="T860" s="49"/>
      <c r="U860" s="49"/>
      <c r="V860" s="51"/>
      <c r="W860" s="49"/>
      <c r="X860" s="49"/>
      <c r="Y860" s="51"/>
      <c r="Z860" s="49"/>
      <c r="AA860" s="49"/>
      <c r="AB860" s="49"/>
      <c r="AC860" s="51"/>
      <c r="AD860" s="49"/>
      <c r="AE860" s="49"/>
      <c r="AF860" s="51"/>
      <c r="AG860" s="51"/>
      <c r="AH860" s="49"/>
      <c r="AI860" s="49"/>
      <c r="AJ860" s="50"/>
      <c r="AK860" s="50"/>
      <c r="AL860" s="50"/>
      <c r="AM860" s="50"/>
      <c r="AN860" s="50"/>
      <c r="AO860" s="50"/>
      <c r="AP860" s="50"/>
      <c r="AQ860" s="49"/>
      <c r="AR860" s="27"/>
    </row>
    <row r="861" spans="3:44">
      <c r="C861" s="83">
        <f t="shared" si="14"/>
        <v>0</v>
      </c>
      <c r="D861" s="50"/>
      <c r="E861" s="50"/>
      <c r="F861" s="49"/>
      <c r="G861" s="49"/>
      <c r="H861" s="74"/>
      <c r="I861" s="75"/>
      <c r="J861" s="49"/>
      <c r="K861" s="51"/>
      <c r="L861" s="49"/>
      <c r="M861" s="49"/>
      <c r="N861" s="49"/>
      <c r="O861" s="50"/>
      <c r="P861" s="50"/>
      <c r="Q861" s="50"/>
      <c r="R861" s="50"/>
      <c r="S861" s="50"/>
      <c r="T861" s="49"/>
      <c r="U861" s="49"/>
      <c r="V861" s="51"/>
      <c r="W861" s="49"/>
      <c r="X861" s="49"/>
      <c r="Y861" s="51"/>
      <c r="Z861" s="49"/>
      <c r="AA861" s="49"/>
      <c r="AB861" s="49"/>
      <c r="AC861" s="51"/>
      <c r="AD861" s="49"/>
      <c r="AE861" s="49"/>
      <c r="AF861" s="51"/>
      <c r="AG861" s="51"/>
      <c r="AH861" s="49"/>
      <c r="AI861" s="49"/>
      <c r="AJ861" s="50"/>
      <c r="AK861" s="50"/>
      <c r="AL861" s="50"/>
      <c r="AM861" s="50"/>
      <c r="AN861" s="50"/>
      <c r="AO861" s="50"/>
      <c r="AP861" s="50"/>
      <c r="AQ861" s="49"/>
      <c r="AR861" s="27"/>
    </row>
    <row r="862" spans="3:44">
      <c r="C862" s="83">
        <f t="shared" si="14"/>
        <v>0</v>
      </c>
      <c r="D862" s="50"/>
      <c r="E862" s="50"/>
      <c r="F862" s="49"/>
      <c r="G862" s="49"/>
      <c r="H862" s="74"/>
      <c r="I862" s="75"/>
      <c r="J862" s="49"/>
      <c r="K862" s="51"/>
      <c r="L862" s="49"/>
      <c r="M862" s="49"/>
      <c r="N862" s="49"/>
      <c r="O862" s="50"/>
      <c r="P862" s="50"/>
      <c r="Q862" s="50"/>
      <c r="R862" s="50"/>
      <c r="S862" s="50"/>
      <c r="T862" s="49"/>
      <c r="U862" s="49"/>
      <c r="V862" s="51"/>
      <c r="W862" s="49"/>
      <c r="X862" s="49"/>
      <c r="Y862" s="51"/>
      <c r="Z862" s="49"/>
      <c r="AA862" s="49"/>
      <c r="AB862" s="49"/>
      <c r="AC862" s="51"/>
      <c r="AD862" s="49"/>
      <c r="AE862" s="49"/>
      <c r="AF862" s="51"/>
      <c r="AG862" s="51"/>
      <c r="AH862" s="49"/>
      <c r="AI862" s="49"/>
      <c r="AJ862" s="50"/>
      <c r="AK862" s="50"/>
      <c r="AL862" s="50"/>
      <c r="AM862" s="50"/>
      <c r="AN862" s="50"/>
      <c r="AO862" s="50"/>
      <c r="AP862" s="50"/>
      <c r="AQ862" s="49"/>
      <c r="AR862" s="27"/>
    </row>
    <row r="863" spans="3:44">
      <c r="C863" s="83">
        <f t="shared" si="14"/>
        <v>0</v>
      </c>
      <c r="D863" s="50"/>
      <c r="E863" s="50"/>
      <c r="F863" s="49"/>
      <c r="G863" s="49"/>
      <c r="H863" s="74"/>
      <c r="I863" s="75"/>
      <c r="J863" s="49"/>
      <c r="K863" s="51"/>
      <c r="L863" s="49"/>
      <c r="M863" s="49"/>
      <c r="N863" s="49"/>
      <c r="O863" s="50"/>
      <c r="P863" s="50"/>
      <c r="Q863" s="50"/>
      <c r="R863" s="50"/>
      <c r="S863" s="50"/>
      <c r="T863" s="49"/>
      <c r="U863" s="49"/>
      <c r="V863" s="51"/>
      <c r="W863" s="49"/>
      <c r="X863" s="49"/>
      <c r="Y863" s="51"/>
      <c r="Z863" s="49"/>
      <c r="AA863" s="49"/>
      <c r="AB863" s="49"/>
      <c r="AC863" s="51"/>
      <c r="AD863" s="49"/>
      <c r="AE863" s="49"/>
      <c r="AF863" s="51"/>
      <c r="AG863" s="51"/>
      <c r="AH863" s="49"/>
      <c r="AI863" s="49"/>
      <c r="AJ863" s="50"/>
      <c r="AK863" s="50"/>
      <c r="AL863" s="50"/>
      <c r="AM863" s="50"/>
      <c r="AN863" s="50"/>
      <c r="AO863" s="50"/>
      <c r="AP863" s="50"/>
      <c r="AQ863" s="49"/>
      <c r="AR863" s="27"/>
    </row>
    <row r="864" spans="3:44">
      <c r="C864" s="83">
        <f t="shared" si="14"/>
        <v>0</v>
      </c>
      <c r="D864" s="50"/>
      <c r="E864" s="50"/>
      <c r="F864" s="49"/>
      <c r="G864" s="49"/>
      <c r="H864" s="74"/>
      <c r="I864" s="75"/>
      <c r="J864" s="49"/>
      <c r="K864" s="51"/>
      <c r="L864" s="49"/>
      <c r="M864" s="49"/>
      <c r="N864" s="49"/>
      <c r="O864" s="50"/>
      <c r="P864" s="50"/>
      <c r="Q864" s="50"/>
      <c r="R864" s="50"/>
      <c r="S864" s="50"/>
      <c r="T864" s="49"/>
      <c r="U864" s="49"/>
      <c r="V864" s="51"/>
      <c r="W864" s="49"/>
      <c r="X864" s="49"/>
      <c r="Y864" s="51"/>
      <c r="Z864" s="49"/>
      <c r="AA864" s="49"/>
      <c r="AB864" s="49"/>
      <c r="AC864" s="51"/>
      <c r="AD864" s="49"/>
      <c r="AE864" s="49"/>
      <c r="AF864" s="51"/>
      <c r="AG864" s="51"/>
      <c r="AH864" s="49"/>
      <c r="AI864" s="49"/>
      <c r="AJ864" s="50"/>
      <c r="AK864" s="50"/>
      <c r="AL864" s="50"/>
      <c r="AM864" s="50"/>
      <c r="AN864" s="50"/>
      <c r="AO864" s="50"/>
      <c r="AP864" s="50"/>
      <c r="AQ864" s="49"/>
      <c r="AR864" s="27"/>
    </row>
    <row r="865" spans="3:44">
      <c r="C865" s="83">
        <f t="shared" si="14"/>
        <v>0</v>
      </c>
      <c r="D865" s="50"/>
      <c r="E865" s="50"/>
      <c r="F865" s="49"/>
      <c r="G865" s="49"/>
      <c r="H865" s="74"/>
      <c r="I865" s="75"/>
      <c r="J865" s="49"/>
      <c r="K865" s="51"/>
      <c r="L865" s="49"/>
      <c r="M865" s="49"/>
      <c r="N865" s="49"/>
      <c r="O865" s="50"/>
      <c r="P865" s="50"/>
      <c r="Q865" s="50"/>
      <c r="R865" s="50"/>
      <c r="S865" s="50"/>
      <c r="T865" s="49"/>
      <c r="U865" s="49"/>
      <c r="V865" s="51"/>
      <c r="W865" s="49"/>
      <c r="X865" s="49"/>
      <c r="Y865" s="51"/>
      <c r="Z865" s="49"/>
      <c r="AA865" s="49"/>
      <c r="AB865" s="49"/>
      <c r="AC865" s="51"/>
      <c r="AD865" s="49"/>
      <c r="AE865" s="49"/>
      <c r="AF865" s="51"/>
      <c r="AG865" s="51"/>
      <c r="AH865" s="49"/>
      <c r="AI865" s="49"/>
      <c r="AJ865" s="50"/>
      <c r="AK865" s="50"/>
      <c r="AL865" s="50"/>
      <c r="AM865" s="50"/>
      <c r="AN865" s="50"/>
      <c r="AO865" s="50"/>
      <c r="AP865" s="50"/>
      <c r="AQ865" s="49"/>
      <c r="AR865" s="27"/>
    </row>
    <row r="866" spans="3:44">
      <c r="C866" s="83">
        <f t="shared" si="14"/>
        <v>0</v>
      </c>
      <c r="D866" s="50"/>
      <c r="E866" s="50"/>
      <c r="F866" s="49"/>
      <c r="G866" s="49"/>
      <c r="H866" s="74"/>
      <c r="I866" s="75"/>
      <c r="J866" s="49"/>
      <c r="K866" s="51"/>
      <c r="L866" s="49"/>
      <c r="M866" s="49"/>
      <c r="N866" s="49"/>
      <c r="O866" s="50"/>
      <c r="P866" s="50"/>
      <c r="Q866" s="50"/>
      <c r="R866" s="50"/>
      <c r="S866" s="50"/>
      <c r="T866" s="49"/>
      <c r="U866" s="49"/>
      <c r="V866" s="51"/>
      <c r="W866" s="49"/>
      <c r="X866" s="49"/>
      <c r="Y866" s="51"/>
      <c r="Z866" s="49"/>
      <c r="AA866" s="49"/>
      <c r="AB866" s="49"/>
      <c r="AC866" s="51"/>
      <c r="AD866" s="49"/>
      <c r="AE866" s="49"/>
      <c r="AF866" s="51"/>
      <c r="AG866" s="51"/>
      <c r="AH866" s="49"/>
      <c r="AI866" s="49"/>
      <c r="AJ866" s="50"/>
      <c r="AK866" s="50"/>
      <c r="AL866" s="50"/>
      <c r="AM866" s="50"/>
      <c r="AN866" s="50"/>
      <c r="AO866" s="50"/>
      <c r="AP866" s="50"/>
      <c r="AQ866" s="49"/>
      <c r="AR866" s="27"/>
    </row>
    <row r="867" spans="3:44">
      <c r="C867" s="83">
        <f t="shared" si="14"/>
        <v>0</v>
      </c>
      <c r="D867" s="50"/>
      <c r="E867" s="50"/>
      <c r="F867" s="49"/>
      <c r="G867" s="49"/>
      <c r="H867" s="74"/>
      <c r="I867" s="75"/>
      <c r="J867" s="49"/>
      <c r="K867" s="51"/>
      <c r="L867" s="49"/>
      <c r="M867" s="49"/>
      <c r="N867" s="49"/>
      <c r="O867" s="50"/>
      <c r="P867" s="50"/>
      <c r="Q867" s="50"/>
      <c r="R867" s="50"/>
      <c r="S867" s="50"/>
      <c r="T867" s="49"/>
      <c r="U867" s="49"/>
      <c r="V867" s="51"/>
      <c r="W867" s="49"/>
      <c r="X867" s="49"/>
      <c r="Y867" s="51"/>
      <c r="Z867" s="49"/>
      <c r="AA867" s="49"/>
      <c r="AB867" s="49"/>
      <c r="AC867" s="51"/>
      <c r="AD867" s="49"/>
      <c r="AE867" s="49"/>
      <c r="AF867" s="51"/>
      <c r="AG867" s="51"/>
      <c r="AH867" s="49"/>
      <c r="AI867" s="49"/>
      <c r="AJ867" s="50"/>
      <c r="AK867" s="50"/>
      <c r="AL867" s="50"/>
      <c r="AM867" s="50"/>
      <c r="AN867" s="50"/>
      <c r="AO867" s="50"/>
      <c r="AP867" s="50"/>
      <c r="AQ867" s="49"/>
      <c r="AR867" s="27"/>
    </row>
    <row r="868" spans="3:44">
      <c r="C868" s="83">
        <f t="shared" si="14"/>
        <v>0</v>
      </c>
      <c r="D868" s="50"/>
      <c r="E868" s="50"/>
      <c r="F868" s="49"/>
      <c r="G868" s="49"/>
      <c r="H868" s="74"/>
      <c r="I868" s="75"/>
      <c r="J868" s="49"/>
      <c r="K868" s="51"/>
      <c r="L868" s="49"/>
      <c r="M868" s="49"/>
      <c r="N868" s="49"/>
      <c r="O868" s="50"/>
      <c r="P868" s="50"/>
      <c r="Q868" s="50"/>
      <c r="R868" s="50"/>
      <c r="S868" s="50"/>
      <c r="T868" s="49"/>
      <c r="U868" s="49"/>
      <c r="V868" s="51"/>
      <c r="W868" s="49"/>
      <c r="X868" s="49"/>
      <c r="Y868" s="51"/>
      <c r="Z868" s="49"/>
      <c r="AA868" s="49"/>
      <c r="AB868" s="49"/>
      <c r="AC868" s="51"/>
      <c r="AD868" s="49"/>
      <c r="AE868" s="49"/>
      <c r="AF868" s="51"/>
      <c r="AG868" s="51"/>
      <c r="AH868" s="49"/>
      <c r="AI868" s="49"/>
      <c r="AJ868" s="50"/>
      <c r="AK868" s="50"/>
      <c r="AL868" s="50"/>
      <c r="AM868" s="50"/>
      <c r="AN868" s="50"/>
      <c r="AO868" s="50"/>
      <c r="AP868" s="50"/>
      <c r="AQ868" s="49"/>
      <c r="AR868" s="27"/>
    </row>
    <row r="869" spans="3:44">
      <c r="C869" s="83">
        <f t="shared" si="14"/>
        <v>0</v>
      </c>
      <c r="D869" s="50"/>
      <c r="E869" s="50"/>
      <c r="F869" s="49"/>
      <c r="G869" s="49"/>
      <c r="H869" s="74"/>
      <c r="I869" s="75"/>
      <c r="J869" s="49"/>
      <c r="K869" s="51"/>
      <c r="L869" s="49"/>
      <c r="M869" s="49"/>
      <c r="N869" s="49"/>
      <c r="O869" s="50"/>
      <c r="P869" s="50"/>
      <c r="Q869" s="50"/>
      <c r="R869" s="50"/>
      <c r="S869" s="50"/>
      <c r="T869" s="49"/>
      <c r="U869" s="49"/>
      <c r="V869" s="51"/>
      <c r="W869" s="49"/>
      <c r="X869" s="49"/>
      <c r="Y869" s="51"/>
      <c r="Z869" s="49"/>
      <c r="AA869" s="49"/>
      <c r="AB869" s="49"/>
      <c r="AC869" s="51"/>
      <c r="AD869" s="49"/>
      <c r="AE869" s="49"/>
      <c r="AF869" s="51"/>
      <c r="AG869" s="51"/>
      <c r="AH869" s="49"/>
      <c r="AI869" s="49"/>
      <c r="AJ869" s="50"/>
      <c r="AK869" s="50"/>
      <c r="AL869" s="50"/>
      <c r="AM869" s="50"/>
      <c r="AN869" s="50"/>
      <c r="AO869" s="50"/>
      <c r="AP869" s="50"/>
      <c r="AQ869" s="49"/>
      <c r="AR869" s="27"/>
    </row>
    <row r="870" spans="3:44">
      <c r="C870" s="83">
        <f t="shared" si="14"/>
        <v>0</v>
      </c>
      <c r="D870" s="50"/>
      <c r="E870" s="50"/>
      <c r="F870" s="49"/>
      <c r="G870" s="49"/>
      <c r="H870" s="74"/>
      <c r="I870" s="75"/>
      <c r="J870" s="49"/>
      <c r="K870" s="51"/>
      <c r="L870" s="49"/>
      <c r="M870" s="49"/>
      <c r="N870" s="49"/>
      <c r="O870" s="50"/>
      <c r="P870" s="50"/>
      <c r="Q870" s="50"/>
      <c r="R870" s="50"/>
      <c r="S870" s="50"/>
      <c r="T870" s="49"/>
      <c r="U870" s="49"/>
      <c r="V870" s="51"/>
      <c r="W870" s="49"/>
      <c r="X870" s="49"/>
      <c r="Y870" s="51"/>
      <c r="Z870" s="49"/>
      <c r="AA870" s="49"/>
      <c r="AB870" s="49"/>
      <c r="AC870" s="51"/>
      <c r="AD870" s="49"/>
      <c r="AE870" s="49"/>
      <c r="AF870" s="51"/>
      <c r="AG870" s="51"/>
      <c r="AH870" s="49"/>
      <c r="AI870" s="49"/>
      <c r="AJ870" s="50"/>
      <c r="AK870" s="50"/>
      <c r="AL870" s="50"/>
      <c r="AM870" s="50"/>
      <c r="AN870" s="50"/>
      <c r="AO870" s="50"/>
      <c r="AP870" s="50"/>
      <c r="AQ870" s="49"/>
      <c r="AR870" s="27"/>
    </row>
    <row r="871" spans="3:44">
      <c r="C871" s="83">
        <f t="shared" si="14"/>
        <v>0</v>
      </c>
      <c r="D871" s="50"/>
      <c r="E871" s="50"/>
      <c r="F871" s="49"/>
      <c r="G871" s="49"/>
      <c r="H871" s="74"/>
      <c r="I871" s="75"/>
      <c r="J871" s="49"/>
      <c r="K871" s="51"/>
      <c r="L871" s="49"/>
      <c r="M871" s="49"/>
      <c r="N871" s="49"/>
      <c r="O871" s="50"/>
      <c r="P871" s="50"/>
      <c r="Q871" s="50"/>
      <c r="R871" s="50"/>
      <c r="S871" s="50"/>
      <c r="T871" s="49"/>
      <c r="U871" s="49"/>
      <c r="V871" s="51"/>
      <c r="W871" s="49"/>
      <c r="X871" s="49"/>
      <c r="Y871" s="51"/>
      <c r="Z871" s="49"/>
      <c r="AA871" s="49"/>
      <c r="AB871" s="49"/>
      <c r="AC871" s="51"/>
      <c r="AD871" s="49"/>
      <c r="AE871" s="49"/>
      <c r="AF871" s="51"/>
      <c r="AG871" s="51"/>
      <c r="AH871" s="49"/>
      <c r="AI871" s="49"/>
      <c r="AJ871" s="50"/>
      <c r="AK871" s="50"/>
      <c r="AL871" s="50"/>
      <c r="AM871" s="50"/>
      <c r="AN871" s="50"/>
      <c r="AO871" s="50"/>
      <c r="AP871" s="50"/>
      <c r="AQ871" s="49"/>
      <c r="AR871" s="27"/>
    </row>
    <row r="872" spans="3:44">
      <c r="C872" s="83">
        <f t="shared" si="14"/>
        <v>0</v>
      </c>
      <c r="D872" s="50"/>
      <c r="E872" s="50"/>
      <c r="F872" s="49"/>
      <c r="G872" s="49"/>
      <c r="H872" s="74"/>
      <c r="I872" s="75"/>
      <c r="J872" s="49"/>
      <c r="K872" s="51"/>
      <c r="L872" s="49"/>
      <c r="M872" s="49"/>
      <c r="N872" s="49"/>
      <c r="O872" s="50"/>
      <c r="P872" s="50"/>
      <c r="Q872" s="50"/>
      <c r="R872" s="50"/>
      <c r="S872" s="50"/>
      <c r="T872" s="49"/>
      <c r="U872" s="49"/>
      <c r="V872" s="51"/>
      <c r="W872" s="49"/>
      <c r="X872" s="49"/>
      <c r="Y872" s="51"/>
      <c r="Z872" s="49"/>
      <c r="AA872" s="49"/>
      <c r="AB872" s="49"/>
      <c r="AC872" s="51"/>
      <c r="AD872" s="49"/>
      <c r="AE872" s="49"/>
      <c r="AF872" s="51"/>
      <c r="AG872" s="51"/>
      <c r="AH872" s="49"/>
      <c r="AI872" s="49"/>
      <c r="AJ872" s="50"/>
      <c r="AK872" s="50"/>
      <c r="AL872" s="50"/>
      <c r="AM872" s="50"/>
      <c r="AN872" s="50"/>
      <c r="AO872" s="50"/>
      <c r="AP872" s="50"/>
      <c r="AQ872" s="49"/>
      <c r="AR872" s="27"/>
    </row>
    <row r="873" spans="3:44">
      <c r="C873" s="83">
        <f t="shared" si="14"/>
        <v>0</v>
      </c>
      <c r="D873" s="50"/>
      <c r="E873" s="50"/>
      <c r="F873" s="49"/>
      <c r="G873" s="49"/>
      <c r="H873" s="74"/>
      <c r="I873" s="75"/>
      <c r="J873" s="49"/>
      <c r="K873" s="51"/>
      <c r="L873" s="49"/>
      <c r="M873" s="49"/>
      <c r="N873" s="49"/>
      <c r="O873" s="50"/>
      <c r="P873" s="50"/>
      <c r="Q873" s="50"/>
      <c r="R873" s="50"/>
      <c r="S873" s="50"/>
      <c r="T873" s="49"/>
      <c r="U873" s="49"/>
      <c r="V873" s="51"/>
      <c r="W873" s="49"/>
      <c r="X873" s="49"/>
      <c r="Y873" s="51"/>
      <c r="Z873" s="49"/>
      <c r="AA873" s="49"/>
      <c r="AB873" s="49"/>
      <c r="AC873" s="51"/>
      <c r="AD873" s="49"/>
      <c r="AE873" s="49"/>
      <c r="AF873" s="51"/>
      <c r="AG873" s="51"/>
      <c r="AH873" s="49"/>
      <c r="AI873" s="49"/>
      <c r="AJ873" s="50"/>
      <c r="AK873" s="50"/>
      <c r="AL873" s="50"/>
      <c r="AM873" s="50"/>
      <c r="AN873" s="50"/>
      <c r="AO873" s="50"/>
      <c r="AP873" s="50"/>
      <c r="AQ873" s="49"/>
      <c r="AR873" s="27"/>
    </row>
    <row r="874" spans="3:44">
      <c r="C874" s="83">
        <f t="shared" si="14"/>
        <v>0</v>
      </c>
      <c r="D874" s="50"/>
      <c r="E874" s="50"/>
      <c r="F874" s="49"/>
      <c r="G874" s="49"/>
      <c r="H874" s="74"/>
      <c r="I874" s="75"/>
      <c r="J874" s="49"/>
      <c r="K874" s="51"/>
      <c r="L874" s="49"/>
      <c r="M874" s="49"/>
      <c r="N874" s="49"/>
      <c r="O874" s="50"/>
      <c r="P874" s="50"/>
      <c r="Q874" s="50"/>
      <c r="R874" s="50"/>
      <c r="S874" s="50"/>
      <c r="T874" s="49"/>
      <c r="U874" s="49"/>
      <c r="V874" s="51"/>
      <c r="W874" s="49"/>
      <c r="X874" s="49"/>
      <c r="Y874" s="51"/>
      <c r="Z874" s="49"/>
      <c r="AA874" s="49"/>
      <c r="AB874" s="49"/>
      <c r="AC874" s="51"/>
      <c r="AD874" s="49"/>
      <c r="AE874" s="49"/>
      <c r="AF874" s="51"/>
      <c r="AG874" s="51"/>
      <c r="AH874" s="49"/>
      <c r="AI874" s="49"/>
      <c r="AJ874" s="50"/>
      <c r="AK874" s="50"/>
      <c r="AL874" s="50"/>
      <c r="AM874" s="50"/>
      <c r="AN874" s="50"/>
      <c r="AO874" s="50"/>
      <c r="AP874" s="50"/>
      <c r="AQ874" s="49"/>
      <c r="AR874" s="27"/>
    </row>
    <row r="875" spans="3:44">
      <c r="C875" s="83">
        <f t="shared" si="14"/>
        <v>0</v>
      </c>
      <c r="D875" s="50"/>
      <c r="E875" s="50"/>
      <c r="F875" s="49"/>
      <c r="G875" s="49"/>
      <c r="H875" s="74"/>
      <c r="I875" s="75"/>
      <c r="J875" s="49"/>
      <c r="K875" s="51"/>
      <c r="L875" s="49"/>
      <c r="M875" s="49"/>
      <c r="N875" s="49"/>
      <c r="O875" s="50"/>
      <c r="P875" s="50"/>
      <c r="Q875" s="50"/>
      <c r="R875" s="50"/>
      <c r="S875" s="50"/>
      <c r="T875" s="49"/>
      <c r="U875" s="49"/>
      <c r="V875" s="51"/>
      <c r="W875" s="49"/>
      <c r="X875" s="49"/>
      <c r="Y875" s="51"/>
      <c r="Z875" s="49"/>
      <c r="AA875" s="49"/>
      <c r="AB875" s="49"/>
      <c r="AC875" s="51"/>
      <c r="AD875" s="49"/>
      <c r="AE875" s="49"/>
      <c r="AF875" s="51"/>
      <c r="AG875" s="51"/>
      <c r="AH875" s="49"/>
      <c r="AI875" s="49"/>
      <c r="AJ875" s="50"/>
      <c r="AK875" s="50"/>
      <c r="AL875" s="50"/>
      <c r="AM875" s="50"/>
      <c r="AN875" s="50"/>
      <c r="AO875" s="50"/>
      <c r="AP875" s="50"/>
      <c r="AQ875" s="49"/>
      <c r="AR875" s="27"/>
    </row>
    <row r="876" spans="3:44">
      <c r="C876" s="83">
        <f t="shared" si="14"/>
        <v>0</v>
      </c>
      <c r="D876" s="50"/>
      <c r="E876" s="50"/>
      <c r="F876" s="49"/>
      <c r="G876" s="49"/>
      <c r="H876" s="74"/>
      <c r="I876" s="75"/>
      <c r="J876" s="49"/>
      <c r="K876" s="51"/>
      <c r="L876" s="49"/>
      <c r="M876" s="49"/>
      <c r="N876" s="49"/>
      <c r="O876" s="50"/>
      <c r="P876" s="50"/>
      <c r="Q876" s="50"/>
      <c r="R876" s="50"/>
      <c r="S876" s="50"/>
      <c r="T876" s="49"/>
      <c r="U876" s="49"/>
      <c r="V876" s="51"/>
      <c r="W876" s="49"/>
      <c r="X876" s="49"/>
      <c r="Y876" s="51"/>
      <c r="Z876" s="49"/>
      <c r="AA876" s="49"/>
      <c r="AB876" s="49"/>
      <c r="AC876" s="51"/>
      <c r="AD876" s="49"/>
      <c r="AE876" s="49"/>
      <c r="AF876" s="51"/>
      <c r="AG876" s="51"/>
      <c r="AH876" s="49"/>
      <c r="AI876" s="49"/>
      <c r="AJ876" s="50"/>
      <c r="AK876" s="50"/>
      <c r="AL876" s="50"/>
      <c r="AM876" s="50"/>
      <c r="AN876" s="50"/>
      <c r="AO876" s="50"/>
      <c r="AP876" s="50"/>
      <c r="AQ876" s="49"/>
      <c r="AR876" s="27"/>
    </row>
    <row r="877" spans="3:44">
      <c r="C877" s="83">
        <f t="shared" si="14"/>
        <v>0</v>
      </c>
      <c r="D877" s="50"/>
      <c r="E877" s="50"/>
      <c r="F877" s="49"/>
      <c r="G877" s="49"/>
      <c r="H877" s="74"/>
      <c r="I877" s="75"/>
      <c r="J877" s="49"/>
      <c r="K877" s="51"/>
      <c r="L877" s="49"/>
      <c r="M877" s="49"/>
      <c r="N877" s="49"/>
      <c r="O877" s="50"/>
      <c r="P877" s="50"/>
      <c r="Q877" s="50"/>
      <c r="R877" s="50"/>
      <c r="S877" s="50"/>
      <c r="T877" s="49"/>
      <c r="U877" s="49"/>
      <c r="V877" s="51"/>
      <c r="W877" s="49"/>
      <c r="X877" s="49"/>
      <c r="Y877" s="51"/>
      <c r="Z877" s="49"/>
      <c r="AA877" s="49"/>
      <c r="AB877" s="49"/>
      <c r="AC877" s="51"/>
      <c r="AD877" s="49"/>
      <c r="AE877" s="49"/>
      <c r="AF877" s="51"/>
      <c r="AG877" s="51"/>
      <c r="AH877" s="49"/>
      <c r="AI877" s="49"/>
      <c r="AJ877" s="50"/>
      <c r="AK877" s="50"/>
      <c r="AL877" s="50"/>
      <c r="AM877" s="50"/>
      <c r="AN877" s="50"/>
      <c r="AO877" s="50"/>
      <c r="AP877" s="50"/>
      <c r="AQ877" s="49"/>
      <c r="AR877" s="27"/>
    </row>
    <row r="878" spans="3:44">
      <c r="C878" s="83">
        <f t="shared" si="14"/>
        <v>0</v>
      </c>
      <c r="D878" s="50"/>
      <c r="E878" s="50"/>
      <c r="F878" s="49"/>
      <c r="G878" s="49"/>
      <c r="H878" s="74"/>
      <c r="I878" s="75"/>
      <c r="J878" s="49"/>
      <c r="K878" s="51"/>
      <c r="L878" s="49"/>
      <c r="M878" s="49"/>
      <c r="N878" s="49"/>
      <c r="O878" s="50"/>
      <c r="P878" s="50"/>
      <c r="Q878" s="50"/>
      <c r="R878" s="50"/>
      <c r="S878" s="50"/>
      <c r="T878" s="49"/>
      <c r="U878" s="49"/>
      <c r="V878" s="51"/>
      <c r="W878" s="49"/>
      <c r="X878" s="49"/>
      <c r="Y878" s="51"/>
      <c r="Z878" s="49"/>
      <c r="AA878" s="49"/>
      <c r="AB878" s="49"/>
      <c r="AC878" s="51"/>
      <c r="AD878" s="49"/>
      <c r="AE878" s="49"/>
      <c r="AF878" s="51"/>
      <c r="AG878" s="51"/>
      <c r="AH878" s="49"/>
      <c r="AI878" s="49"/>
      <c r="AJ878" s="50"/>
      <c r="AK878" s="50"/>
      <c r="AL878" s="50"/>
      <c r="AM878" s="50"/>
      <c r="AN878" s="50"/>
      <c r="AO878" s="50"/>
      <c r="AP878" s="50"/>
      <c r="AQ878" s="49"/>
      <c r="AR878" s="27"/>
    </row>
    <row r="879" spans="3:44">
      <c r="C879" s="83">
        <f t="shared" si="14"/>
        <v>0</v>
      </c>
      <c r="D879" s="50"/>
      <c r="E879" s="50"/>
      <c r="F879" s="49"/>
      <c r="G879" s="49"/>
      <c r="H879" s="74"/>
      <c r="I879" s="75"/>
      <c r="J879" s="49"/>
      <c r="K879" s="51"/>
      <c r="L879" s="49"/>
      <c r="M879" s="49"/>
      <c r="N879" s="49"/>
      <c r="O879" s="50"/>
      <c r="P879" s="50"/>
      <c r="Q879" s="50"/>
      <c r="R879" s="50"/>
      <c r="S879" s="50"/>
      <c r="T879" s="49"/>
      <c r="U879" s="49"/>
      <c r="V879" s="51"/>
      <c r="W879" s="49"/>
      <c r="X879" s="49"/>
      <c r="Y879" s="51"/>
      <c r="Z879" s="49"/>
      <c r="AA879" s="49"/>
      <c r="AB879" s="49"/>
      <c r="AC879" s="51"/>
      <c r="AD879" s="49"/>
      <c r="AE879" s="49"/>
      <c r="AF879" s="51"/>
      <c r="AG879" s="51"/>
      <c r="AH879" s="49"/>
      <c r="AI879" s="49"/>
      <c r="AJ879" s="50"/>
      <c r="AK879" s="50"/>
      <c r="AL879" s="50"/>
      <c r="AM879" s="50"/>
      <c r="AN879" s="50"/>
      <c r="AO879" s="50"/>
      <c r="AP879" s="50"/>
      <c r="AQ879" s="49"/>
      <c r="AR879" s="27"/>
    </row>
    <row r="880" spans="3:44">
      <c r="C880" s="83">
        <f t="shared" si="14"/>
        <v>0</v>
      </c>
      <c r="D880" s="50"/>
      <c r="E880" s="50"/>
      <c r="F880" s="49"/>
      <c r="G880" s="49"/>
      <c r="H880" s="74"/>
      <c r="I880" s="75"/>
      <c r="J880" s="49"/>
      <c r="K880" s="51"/>
      <c r="L880" s="49"/>
      <c r="M880" s="49"/>
      <c r="N880" s="49"/>
      <c r="O880" s="50"/>
      <c r="P880" s="50"/>
      <c r="Q880" s="50"/>
      <c r="R880" s="50"/>
      <c r="S880" s="50"/>
      <c r="T880" s="49"/>
      <c r="U880" s="49"/>
      <c r="V880" s="51"/>
      <c r="W880" s="49"/>
      <c r="X880" s="49"/>
      <c r="Y880" s="51"/>
      <c r="Z880" s="49"/>
      <c r="AA880" s="49"/>
      <c r="AB880" s="49"/>
      <c r="AC880" s="51"/>
      <c r="AD880" s="49"/>
      <c r="AE880" s="49"/>
      <c r="AF880" s="51"/>
      <c r="AG880" s="51"/>
      <c r="AH880" s="49"/>
      <c r="AI880" s="49"/>
      <c r="AJ880" s="50"/>
      <c r="AK880" s="50"/>
      <c r="AL880" s="50"/>
      <c r="AM880" s="50"/>
      <c r="AN880" s="50"/>
      <c r="AO880" s="50"/>
      <c r="AP880" s="50"/>
      <c r="AQ880" s="49"/>
      <c r="AR880" s="27"/>
    </row>
    <row r="881" spans="3:44">
      <c r="C881" s="83">
        <f t="shared" si="14"/>
        <v>0</v>
      </c>
      <c r="D881" s="50"/>
      <c r="E881" s="50"/>
      <c r="F881" s="49"/>
      <c r="G881" s="49"/>
      <c r="H881" s="74"/>
      <c r="I881" s="75"/>
      <c r="J881" s="49"/>
      <c r="K881" s="51"/>
      <c r="L881" s="49"/>
      <c r="M881" s="49"/>
      <c r="N881" s="49"/>
      <c r="O881" s="50"/>
      <c r="P881" s="50"/>
      <c r="Q881" s="50"/>
      <c r="R881" s="50"/>
      <c r="S881" s="50"/>
      <c r="T881" s="49"/>
      <c r="U881" s="49"/>
      <c r="V881" s="51"/>
      <c r="W881" s="49"/>
      <c r="X881" s="49"/>
      <c r="Y881" s="51"/>
      <c r="Z881" s="49"/>
      <c r="AA881" s="49"/>
      <c r="AB881" s="49"/>
      <c r="AC881" s="51"/>
      <c r="AD881" s="49"/>
      <c r="AE881" s="49"/>
      <c r="AF881" s="51"/>
      <c r="AG881" s="51"/>
      <c r="AH881" s="49"/>
      <c r="AI881" s="49"/>
      <c r="AJ881" s="50"/>
      <c r="AK881" s="50"/>
      <c r="AL881" s="50"/>
      <c r="AM881" s="50"/>
      <c r="AN881" s="50"/>
      <c r="AO881" s="50"/>
      <c r="AP881" s="50"/>
      <c r="AQ881" s="49"/>
      <c r="AR881" s="27"/>
    </row>
    <row r="882" spans="3:44">
      <c r="C882" s="83">
        <f t="shared" si="14"/>
        <v>0</v>
      </c>
      <c r="D882" s="50"/>
      <c r="E882" s="50"/>
      <c r="F882" s="49"/>
      <c r="G882" s="49"/>
      <c r="H882" s="74"/>
      <c r="I882" s="75"/>
      <c r="J882" s="49"/>
      <c r="K882" s="51"/>
      <c r="L882" s="49"/>
      <c r="M882" s="49"/>
      <c r="N882" s="49"/>
      <c r="O882" s="50"/>
      <c r="P882" s="50"/>
      <c r="Q882" s="50"/>
      <c r="R882" s="50"/>
      <c r="S882" s="50"/>
      <c r="T882" s="49"/>
      <c r="U882" s="49"/>
      <c r="V882" s="51"/>
      <c r="W882" s="49"/>
      <c r="X882" s="49"/>
      <c r="Y882" s="51"/>
      <c r="Z882" s="49"/>
      <c r="AA882" s="49"/>
      <c r="AB882" s="49"/>
      <c r="AC882" s="51"/>
      <c r="AD882" s="49"/>
      <c r="AE882" s="49"/>
      <c r="AF882" s="51"/>
      <c r="AG882" s="51"/>
      <c r="AH882" s="49"/>
      <c r="AI882" s="49"/>
      <c r="AJ882" s="50"/>
      <c r="AK882" s="50"/>
      <c r="AL882" s="50"/>
      <c r="AM882" s="50"/>
      <c r="AN882" s="50"/>
      <c r="AO882" s="50"/>
      <c r="AP882" s="50"/>
      <c r="AQ882" s="49"/>
      <c r="AR882" s="27"/>
    </row>
    <row r="883" spans="3:44">
      <c r="C883" s="83">
        <f t="shared" si="14"/>
        <v>0</v>
      </c>
      <c r="D883" s="50"/>
      <c r="E883" s="50"/>
      <c r="F883" s="49"/>
      <c r="G883" s="49"/>
      <c r="H883" s="74"/>
      <c r="I883" s="75"/>
      <c r="J883" s="49"/>
      <c r="K883" s="51"/>
      <c r="L883" s="49"/>
      <c r="M883" s="49"/>
      <c r="N883" s="49"/>
      <c r="O883" s="50"/>
      <c r="P883" s="50"/>
      <c r="Q883" s="50"/>
      <c r="R883" s="50"/>
      <c r="S883" s="50"/>
      <c r="T883" s="49"/>
      <c r="U883" s="49"/>
      <c r="V883" s="51"/>
      <c r="W883" s="49"/>
      <c r="X883" s="49"/>
      <c r="Y883" s="51"/>
      <c r="Z883" s="49"/>
      <c r="AA883" s="49"/>
      <c r="AB883" s="49"/>
      <c r="AC883" s="51"/>
      <c r="AD883" s="49"/>
      <c r="AE883" s="49"/>
      <c r="AF883" s="51"/>
      <c r="AG883" s="51"/>
      <c r="AH883" s="49"/>
      <c r="AI883" s="49"/>
      <c r="AJ883" s="50"/>
      <c r="AK883" s="50"/>
      <c r="AL883" s="50"/>
      <c r="AM883" s="50"/>
      <c r="AN883" s="50"/>
      <c r="AO883" s="50"/>
      <c r="AP883" s="50"/>
      <c r="AQ883" s="49"/>
      <c r="AR883" s="27"/>
    </row>
    <row r="884" spans="3:44">
      <c r="C884" s="83">
        <f t="shared" si="14"/>
        <v>0</v>
      </c>
      <c r="D884" s="50"/>
      <c r="E884" s="50"/>
      <c r="F884" s="49"/>
      <c r="G884" s="49"/>
      <c r="H884" s="74"/>
      <c r="I884" s="75"/>
      <c r="J884" s="49"/>
      <c r="K884" s="51"/>
      <c r="L884" s="49"/>
      <c r="M884" s="49"/>
      <c r="N884" s="49"/>
      <c r="O884" s="50"/>
      <c r="P884" s="50"/>
      <c r="Q884" s="50"/>
      <c r="R884" s="50"/>
      <c r="S884" s="50"/>
      <c r="T884" s="49"/>
      <c r="U884" s="49"/>
      <c r="V884" s="51"/>
      <c r="W884" s="49"/>
      <c r="X884" s="49"/>
      <c r="Y884" s="51"/>
      <c r="Z884" s="49"/>
      <c r="AA884" s="49"/>
      <c r="AB884" s="49"/>
      <c r="AC884" s="51"/>
      <c r="AD884" s="49"/>
      <c r="AE884" s="49"/>
      <c r="AF884" s="51"/>
      <c r="AG884" s="51"/>
      <c r="AH884" s="49"/>
      <c r="AI884" s="49"/>
      <c r="AJ884" s="50"/>
      <c r="AK884" s="50"/>
      <c r="AL884" s="50"/>
      <c r="AM884" s="50"/>
      <c r="AN884" s="50"/>
      <c r="AO884" s="50"/>
      <c r="AP884" s="50"/>
      <c r="AQ884" s="49"/>
      <c r="AR884" s="27"/>
    </row>
    <row r="885" spans="3:44">
      <c r="C885" s="83">
        <f t="shared" si="14"/>
        <v>0</v>
      </c>
      <c r="D885" s="50"/>
      <c r="E885" s="50"/>
      <c r="F885" s="49"/>
      <c r="G885" s="49"/>
      <c r="H885" s="74"/>
      <c r="I885" s="75"/>
      <c r="J885" s="49"/>
      <c r="K885" s="51"/>
      <c r="L885" s="49"/>
      <c r="M885" s="49"/>
      <c r="N885" s="49"/>
      <c r="O885" s="50"/>
      <c r="P885" s="50"/>
      <c r="Q885" s="50"/>
      <c r="R885" s="50"/>
      <c r="S885" s="50"/>
      <c r="T885" s="49"/>
      <c r="U885" s="49"/>
      <c r="V885" s="51"/>
      <c r="W885" s="49"/>
      <c r="X885" s="49"/>
      <c r="Y885" s="51"/>
      <c r="Z885" s="49"/>
      <c r="AA885" s="49"/>
      <c r="AB885" s="49"/>
      <c r="AC885" s="51"/>
      <c r="AD885" s="49"/>
      <c r="AE885" s="49"/>
      <c r="AF885" s="51"/>
      <c r="AG885" s="51"/>
      <c r="AH885" s="49"/>
      <c r="AI885" s="49"/>
      <c r="AJ885" s="50"/>
      <c r="AK885" s="50"/>
      <c r="AL885" s="50"/>
      <c r="AM885" s="50"/>
      <c r="AN885" s="50"/>
      <c r="AO885" s="50"/>
      <c r="AP885" s="50"/>
      <c r="AQ885" s="49"/>
      <c r="AR885" s="27"/>
    </row>
    <row r="886" spans="3:44">
      <c r="C886" s="83">
        <f t="shared" si="14"/>
        <v>0</v>
      </c>
      <c r="D886" s="50"/>
      <c r="E886" s="50"/>
      <c r="F886" s="49"/>
      <c r="G886" s="49"/>
      <c r="H886" s="74"/>
      <c r="I886" s="75"/>
      <c r="J886" s="49"/>
      <c r="K886" s="51"/>
      <c r="L886" s="49"/>
      <c r="M886" s="49"/>
      <c r="N886" s="49"/>
      <c r="O886" s="50"/>
      <c r="P886" s="50"/>
      <c r="Q886" s="50"/>
      <c r="R886" s="50"/>
      <c r="S886" s="50"/>
      <c r="T886" s="49"/>
      <c r="U886" s="49"/>
      <c r="V886" s="51"/>
      <c r="W886" s="49"/>
      <c r="X886" s="49"/>
      <c r="Y886" s="51"/>
      <c r="Z886" s="49"/>
      <c r="AA886" s="49"/>
      <c r="AB886" s="49"/>
      <c r="AC886" s="51"/>
      <c r="AD886" s="49"/>
      <c r="AE886" s="49"/>
      <c r="AF886" s="51"/>
      <c r="AG886" s="51"/>
      <c r="AH886" s="49"/>
      <c r="AI886" s="49"/>
      <c r="AJ886" s="50"/>
      <c r="AK886" s="50"/>
      <c r="AL886" s="50"/>
      <c r="AM886" s="50"/>
      <c r="AN886" s="50"/>
      <c r="AO886" s="50"/>
      <c r="AP886" s="50"/>
      <c r="AQ886" s="49"/>
      <c r="AR886" s="27"/>
    </row>
    <row r="887" spans="3:44">
      <c r="C887" s="83">
        <f t="shared" si="14"/>
        <v>0</v>
      </c>
      <c r="D887" s="50"/>
      <c r="E887" s="50"/>
      <c r="F887" s="49"/>
      <c r="G887" s="49"/>
      <c r="H887" s="74"/>
      <c r="I887" s="75"/>
      <c r="J887" s="49"/>
      <c r="K887" s="51"/>
      <c r="L887" s="49"/>
      <c r="M887" s="49"/>
      <c r="N887" s="49"/>
      <c r="O887" s="50"/>
      <c r="P887" s="50"/>
      <c r="Q887" s="50"/>
      <c r="R887" s="50"/>
      <c r="S887" s="50"/>
      <c r="T887" s="49"/>
      <c r="U887" s="49"/>
      <c r="V887" s="51"/>
      <c r="W887" s="49"/>
      <c r="X887" s="49"/>
      <c r="Y887" s="51"/>
      <c r="Z887" s="49"/>
      <c r="AA887" s="49"/>
      <c r="AB887" s="49"/>
      <c r="AC887" s="51"/>
      <c r="AD887" s="49"/>
      <c r="AE887" s="49"/>
      <c r="AF887" s="51"/>
      <c r="AG887" s="51"/>
      <c r="AH887" s="49"/>
      <c r="AI887" s="49"/>
      <c r="AJ887" s="50"/>
      <c r="AK887" s="50"/>
      <c r="AL887" s="50"/>
      <c r="AM887" s="50"/>
      <c r="AN887" s="50"/>
      <c r="AO887" s="50"/>
      <c r="AP887" s="50"/>
      <c r="AQ887" s="49"/>
      <c r="AR887" s="27"/>
    </row>
    <row r="888" spans="3:44">
      <c r="C888" s="83">
        <f t="shared" si="14"/>
        <v>0</v>
      </c>
      <c r="D888" s="50"/>
      <c r="E888" s="50"/>
      <c r="F888" s="49"/>
      <c r="G888" s="49"/>
      <c r="H888" s="74"/>
      <c r="I888" s="75"/>
      <c r="J888" s="49"/>
      <c r="K888" s="51"/>
      <c r="L888" s="49"/>
      <c r="M888" s="49"/>
      <c r="N888" s="49"/>
      <c r="O888" s="50"/>
      <c r="P888" s="50"/>
      <c r="Q888" s="50"/>
      <c r="R888" s="50"/>
      <c r="S888" s="50"/>
      <c r="T888" s="49"/>
      <c r="U888" s="49"/>
      <c r="V888" s="51"/>
      <c r="W888" s="49"/>
      <c r="X888" s="49"/>
      <c r="Y888" s="51"/>
      <c r="Z888" s="49"/>
      <c r="AA888" s="49"/>
      <c r="AB888" s="49"/>
      <c r="AC888" s="51"/>
      <c r="AD888" s="49"/>
      <c r="AE888" s="49"/>
      <c r="AF888" s="51"/>
      <c r="AG888" s="51"/>
      <c r="AH888" s="49"/>
      <c r="AI888" s="49"/>
      <c r="AJ888" s="50"/>
      <c r="AK888" s="50"/>
      <c r="AL888" s="50"/>
      <c r="AM888" s="50"/>
      <c r="AN888" s="50"/>
      <c r="AO888" s="50"/>
      <c r="AP888" s="50"/>
      <c r="AQ888" s="49"/>
      <c r="AR888" s="27"/>
    </row>
    <row r="889" spans="3:44">
      <c r="C889" s="83">
        <f t="shared" si="14"/>
        <v>0</v>
      </c>
      <c r="D889" s="50"/>
      <c r="E889" s="50"/>
      <c r="F889" s="49"/>
      <c r="G889" s="49"/>
      <c r="H889" s="74"/>
      <c r="I889" s="75"/>
      <c r="J889" s="49"/>
      <c r="K889" s="51"/>
      <c r="L889" s="49"/>
      <c r="M889" s="49"/>
      <c r="N889" s="49"/>
      <c r="O889" s="50"/>
      <c r="P889" s="50"/>
      <c r="Q889" s="50"/>
      <c r="R889" s="50"/>
      <c r="S889" s="50"/>
      <c r="T889" s="49"/>
      <c r="U889" s="49"/>
      <c r="V889" s="51"/>
      <c r="W889" s="49"/>
      <c r="X889" s="49"/>
      <c r="Y889" s="51"/>
      <c r="Z889" s="49"/>
      <c r="AA889" s="49"/>
      <c r="AB889" s="49"/>
      <c r="AC889" s="51"/>
      <c r="AD889" s="49"/>
      <c r="AE889" s="49"/>
      <c r="AF889" s="51"/>
      <c r="AG889" s="51"/>
      <c r="AH889" s="49"/>
      <c r="AI889" s="49"/>
      <c r="AJ889" s="50"/>
      <c r="AK889" s="50"/>
      <c r="AL889" s="50"/>
      <c r="AM889" s="50"/>
      <c r="AN889" s="50"/>
      <c r="AO889" s="50"/>
      <c r="AP889" s="50"/>
      <c r="AQ889" s="49"/>
      <c r="AR889" s="27"/>
    </row>
    <row r="890" spans="3:44">
      <c r="C890" s="83">
        <f t="shared" si="14"/>
        <v>0</v>
      </c>
      <c r="D890" s="50"/>
      <c r="E890" s="50"/>
      <c r="F890" s="49"/>
      <c r="G890" s="49"/>
      <c r="H890" s="74"/>
      <c r="I890" s="75"/>
      <c r="J890" s="49"/>
      <c r="K890" s="51"/>
      <c r="L890" s="49"/>
      <c r="M890" s="49"/>
      <c r="N890" s="49"/>
      <c r="O890" s="50"/>
      <c r="P890" s="50"/>
      <c r="Q890" s="50"/>
      <c r="R890" s="50"/>
      <c r="S890" s="50"/>
      <c r="T890" s="49"/>
      <c r="U890" s="49"/>
      <c r="V890" s="51"/>
      <c r="W890" s="49"/>
      <c r="X890" s="49"/>
      <c r="Y890" s="51"/>
      <c r="Z890" s="49"/>
      <c r="AA890" s="49"/>
      <c r="AB890" s="49"/>
      <c r="AC890" s="51"/>
      <c r="AD890" s="49"/>
      <c r="AE890" s="49"/>
      <c r="AF890" s="51"/>
      <c r="AG890" s="51"/>
      <c r="AH890" s="49"/>
      <c r="AI890" s="49"/>
      <c r="AJ890" s="50"/>
      <c r="AK890" s="50"/>
      <c r="AL890" s="50"/>
      <c r="AM890" s="50"/>
      <c r="AN890" s="50"/>
      <c r="AO890" s="50"/>
      <c r="AP890" s="50"/>
      <c r="AQ890" s="49"/>
      <c r="AR890" s="27"/>
    </row>
    <row r="891" spans="3:44">
      <c r="C891" s="83">
        <f t="shared" si="14"/>
        <v>0</v>
      </c>
      <c r="D891" s="50"/>
      <c r="E891" s="50"/>
      <c r="F891" s="49"/>
      <c r="G891" s="49"/>
      <c r="H891" s="74"/>
      <c r="I891" s="75"/>
      <c r="J891" s="49"/>
      <c r="K891" s="51"/>
      <c r="L891" s="49"/>
      <c r="M891" s="49"/>
      <c r="N891" s="49"/>
      <c r="O891" s="50"/>
      <c r="P891" s="50"/>
      <c r="Q891" s="50"/>
      <c r="R891" s="50"/>
      <c r="S891" s="50"/>
      <c r="T891" s="49"/>
      <c r="U891" s="49"/>
      <c r="V891" s="51"/>
      <c r="W891" s="49"/>
      <c r="X891" s="49"/>
      <c r="Y891" s="51"/>
      <c r="Z891" s="49"/>
      <c r="AA891" s="49"/>
      <c r="AB891" s="49"/>
      <c r="AC891" s="51"/>
      <c r="AD891" s="49"/>
      <c r="AE891" s="49"/>
      <c r="AF891" s="51"/>
      <c r="AG891" s="51"/>
      <c r="AH891" s="49"/>
      <c r="AI891" s="49"/>
      <c r="AJ891" s="50"/>
      <c r="AK891" s="50"/>
      <c r="AL891" s="50"/>
      <c r="AM891" s="50"/>
      <c r="AN891" s="50"/>
      <c r="AO891" s="50"/>
      <c r="AP891" s="50"/>
      <c r="AQ891" s="49"/>
      <c r="AR891" s="27"/>
    </row>
    <row r="892" spans="3:44">
      <c r="C892" s="83">
        <f t="shared" si="14"/>
        <v>0</v>
      </c>
      <c r="D892" s="50"/>
      <c r="E892" s="50"/>
      <c r="F892" s="49"/>
      <c r="G892" s="49"/>
      <c r="H892" s="74"/>
      <c r="I892" s="75"/>
      <c r="J892" s="49"/>
      <c r="K892" s="51"/>
      <c r="L892" s="49"/>
      <c r="M892" s="49"/>
      <c r="N892" s="49"/>
      <c r="O892" s="50"/>
      <c r="P892" s="50"/>
      <c r="Q892" s="50"/>
      <c r="R892" s="50"/>
      <c r="S892" s="50"/>
      <c r="T892" s="49"/>
      <c r="U892" s="49"/>
      <c r="V892" s="51"/>
      <c r="W892" s="49"/>
      <c r="X892" s="49"/>
      <c r="Y892" s="51"/>
      <c r="Z892" s="49"/>
      <c r="AA892" s="49"/>
      <c r="AB892" s="49"/>
      <c r="AC892" s="51"/>
      <c r="AD892" s="49"/>
      <c r="AE892" s="49"/>
      <c r="AF892" s="51"/>
      <c r="AG892" s="51"/>
      <c r="AH892" s="49"/>
      <c r="AI892" s="49"/>
      <c r="AJ892" s="50"/>
      <c r="AK892" s="50"/>
      <c r="AL892" s="50"/>
      <c r="AM892" s="50"/>
      <c r="AN892" s="50"/>
      <c r="AO892" s="50"/>
      <c r="AP892" s="50"/>
      <c r="AQ892" s="49"/>
      <c r="AR892" s="27"/>
    </row>
    <row r="893" spans="3:44">
      <c r="C893" s="83">
        <f t="shared" si="14"/>
        <v>0</v>
      </c>
      <c r="D893" s="50"/>
      <c r="E893" s="50"/>
      <c r="F893" s="49"/>
      <c r="G893" s="49"/>
      <c r="H893" s="74"/>
      <c r="I893" s="75"/>
      <c r="J893" s="49"/>
      <c r="K893" s="51"/>
      <c r="L893" s="49"/>
      <c r="M893" s="49"/>
      <c r="N893" s="49"/>
      <c r="O893" s="50"/>
      <c r="P893" s="50"/>
      <c r="Q893" s="50"/>
      <c r="R893" s="50"/>
      <c r="S893" s="50"/>
      <c r="T893" s="49"/>
      <c r="U893" s="49"/>
      <c r="V893" s="51"/>
      <c r="W893" s="49"/>
      <c r="X893" s="49"/>
      <c r="Y893" s="51"/>
      <c r="Z893" s="49"/>
      <c r="AA893" s="49"/>
      <c r="AB893" s="49"/>
      <c r="AC893" s="51"/>
      <c r="AD893" s="49"/>
      <c r="AE893" s="49"/>
      <c r="AF893" s="51"/>
      <c r="AG893" s="51"/>
      <c r="AH893" s="49"/>
      <c r="AI893" s="49"/>
      <c r="AJ893" s="50"/>
      <c r="AK893" s="50"/>
      <c r="AL893" s="50"/>
      <c r="AM893" s="50"/>
      <c r="AN893" s="50"/>
      <c r="AO893" s="50"/>
      <c r="AP893" s="50"/>
      <c r="AQ893" s="49"/>
      <c r="AR893" s="27"/>
    </row>
    <row r="894" spans="3:44">
      <c r="C894" s="83">
        <f t="shared" si="14"/>
        <v>0</v>
      </c>
      <c r="D894" s="50"/>
      <c r="E894" s="50"/>
      <c r="F894" s="49"/>
      <c r="G894" s="49"/>
      <c r="H894" s="74"/>
      <c r="I894" s="75"/>
      <c r="J894" s="49"/>
      <c r="K894" s="51"/>
      <c r="L894" s="49"/>
      <c r="M894" s="49"/>
      <c r="N894" s="49"/>
      <c r="O894" s="50"/>
      <c r="P894" s="50"/>
      <c r="Q894" s="50"/>
      <c r="R894" s="50"/>
      <c r="S894" s="50"/>
      <c r="T894" s="49"/>
      <c r="U894" s="49"/>
      <c r="V894" s="51"/>
      <c r="W894" s="49"/>
      <c r="X894" s="49"/>
      <c r="Y894" s="51"/>
      <c r="Z894" s="49"/>
      <c r="AA894" s="49"/>
      <c r="AB894" s="49"/>
      <c r="AC894" s="51"/>
      <c r="AD894" s="49"/>
      <c r="AE894" s="49"/>
      <c r="AF894" s="51"/>
      <c r="AG894" s="51"/>
      <c r="AH894" s="49"/>
      <c r="AI894" s="49"/>
      <c r="AJ894" s="50"/>
      <c r="AK894" s="50"/>
      <c r="AL894" s="50"/>
      <c r="AM894" s="50"/>
      <c r="AN894" s="50"/>
      <c r="AO894" s="50"/>
      <c r="AP894" s="50"/>
      <c r="AQ894" s="49"/>
      <c r="AR894" s="27"/>
    </row>
    <row r="895" spans="3:44">
      <c r="C895" s="83">
        <f t="shared" si="14"/>
        <v>0</v>
      </c>
      <c r="D895" s="50"/>
      <c r="E895" s="50"/>
      <c r="F895" s="49"/>
      <c r="G895" s="49"/>
      <c r="H895" s="74"/>
      <c r="I895" s="75"/>
      <c r="J895" s="49"/>
      <c r="K895" s="51"/>
      <c r="L895" s="49"/>
      <c r="M895" s="49"/>
      <c r="N895" s="49"/>
      <c r="O895" s="50"/>
      <c r="P895" s="50"/>
      <c r="Q895" s="50"/>
      <c r="R895" s="50"/>
      <c r="S895" s="50"/>
      <c r="T895" s="49"/>
      <c r="U895" s="49"/>
      <c r="V895" s="51"/>
      <c r="W895" s="49"/>
      <c r="X895" s="49"/>
      <c r="Y895" s="51"/>
      <c r="Z895" s="49"/>
      <c r="AA895" s="49"/>
      <c r="AB895" s="49"/>
      <c r="AC895" s="51"/>
      <c r="AD895" s="49"/>
      <c r="AE895" s="49"/>
      <c r="AF895" s="51"/>
      <c r="AG895" s="51"/>
      <c r="AH895" s="49"/>
      <c r="AI895" s="49"/>
      <c r="AJ895" s="50"/>
      <c r="AK895" s="50"/>
      <c r="AL895" s="50"/>
      <c r="AM895" s="50"/>
      <c r="AN895" s="50"/>
      <c r="AO895" s="50"/>
      <c r="AP895" s="50"/>
      <c r="AQ895" s="49"/>
      <c r="AR895" s="27"/>
    </row>
    <row r="896" spans="3:44">
      <c r="C896" s="83">
        <f t="shared" si="14"/>
        <v>0</v>
      </c>
      <c r="D896" s="50"/>
      <c r="E896" s="50"/>
      <c r="F896" s="49"/>
      <c r="G896" s="49"/>
      <c r="H896" s="74"/>
      <c r="I896" s="75"/>
      <c r="J896" s="49"/>
      <c r="K896" s="51"/>
      <c r="L896" s="49"/>
      <c r="M896" s="49"/>
      <c r="N896" s="49"/>
      <c r="O896" s="50"/>
      <c r="P896" s="50"/>
      <c r="Q896" s="50"/>
      <c r="R896" s="50"/>
      <c r="S896" s="50"/>
      <c r="T896" s="49"/>
      <c r="U896" s="49"/>
      <c r="V896" s="51"/>
      <c r="W896" s="49"/>
      <c r="X896" s="49"/>
      <c r="Y896" s="51"/>
      <c r="Z896" s="49"/>
      <c r="AA896" s="49"/>
      <c r="AB896" s="49"/>
      <c r="AC896" s="51"/>
      <c r="AD896" s="49"/>
      <c r="AE896" s="49"/>
      <c r="AF896" s="51"/>
      <c r="AG896" s="51"/>
      <c r="AH896" s="49"/>
      <c r="AI896" s="49"/>
      <c r="AJ896" s="50"/>
      <c r="AK896" s="50"/>
      <c r="AL896" s="50"/>
      <c r="AM896" s="50"/>
      <c r="AN896" s="50"/>
      <c r="AO896" s="50"/>
      <c r="AP896" s="50"/>
      <c r="AQ896" s="49"/>
      <c r="AR896" s="27"/>
    </row>
    <row r="897" spans="3:44">
      <c r="C897" s="83">
        <f t="shared" si="14"/>
        <v>0</v>
      </c>
      <c r="D897" s="50"/>
      <c r="E897" s="50"/>
      <c r="F897" s="49"/>
      <c r="G897" s="49"/>
      <c r="H897" s="74"/>
      <c r="I897" s="75"/>
      <c r="J897" s="49"/>
      <c r="K897" s="51"/>
      <c r="L897" s="49"/>
      <c r="M897" s="49"/>
      <c r="N897" s="49"/>
      <c r="O897" s="50"/>
      <c r="P897" s="50"/>
      <c r="Q897" s="50"/>
      <c r="R897" s="50"/>
      <c r="S897" s="50"/>
      <c r="T897" s="49"/>
      <c r="U897" s="49"/>
      <c r="V897" s="51"/>
      <c r="W897" s="49"/>
      <c r="X897" s="49"/>
      <c r="Y897" s="51"/>
      <c r="Z897" s="49"/>
      <c r="AA897" s="49"/>
      <c r="AB897" s="49"/>
      <c r="AC897" s="51"/>
      <c r="AD897" s="49"/>
      <c r="AE897" s="49"/>
      <c r="AF897" s="51"/>
      <c r="AG897" s="51"/>
      <c r="AH897" s="49"/>
      <c r="AI897" s="49"/>
      <c r="AJ897" s="50"/>
      <c r="AK897" s="50"/>
      <c r="AL897" s="50"/>
      <c r="AM897" s="50"/>
      <c r="AN897" s="50"/>
      <c r="AO897" s="50"/>
      <c r="AP897" s="50"/>
      <c r="AQ897" s="49"/>
      <c r="AR897" s="27"/>
    </row>
    <row r="898" spans="3:44">
      <c r="C898" s="83">
        <f t="shared" si="14"/>
        <v>0</v>
      </c>
      <c r="D898" s="50"/>
      <c r="E898" s="50"/>
      <c r="F898" s="49"/>
      <c r="G898" s="49"/>
      <c r="H898" s="74"/>
      <c r="I898" s="75"/>
      <c r="J898" s="49"/>
      <c r="K898" s="51"/>
      <c r="L898" s="49"/>
      <c r="M898" s="49"/>
      <c r="N898" s="49"/>
      <c r="O898" s="50"/>
      <c r="P898" s="50"/>
      <c r="Q898" s="50"/>
      <c r="R898" s="50"/>
      <c r="S898" s="50"/>
      <c r="T898" s="49"/>
      <c r="U898" s="49"/>
      <c r="V898" s="51"/>
      <c r="W898" s="49"/>
      <c r="X898" s="49"/>
      <c r="Y898" s="51"/>
      <c r="Z898" s="49"/>
      <c r="AA898" s="49"/>
      <c r="AB898" s="49"/>
      <c r="AC898" s="51"/>
      <c r="AD898" s="49"/>
      <c r="AE898" s="49"/>
      <c r="AF898" s="51"/>
      <c r="AG898" s="51"/>
      <c r="AH898" s="49"/>
      <c r="AI898" s="49"/>
      <c r="AJ898" s="50"/>
      <c r="AK898" s="50"/>
      <c r="AL898" s="50"/>
      <c r="AM898" s="50"/>
      <c r="AN898" s="50"/>
      <c r="AO898" s="50"/>
      <c r="AP898" s="50"/>
      <c r="AQ898" s="49"/>
      <c r="AR898" s="27"/>
    </row>
    <row r="899" spans="3:44">
      <c r="C899" s="83">
        <f t="shared" si="14"/>
        <v>0</v>
      </c>
      <c r="D899" s="50"/>
      <c r="E899" s="50"/>
      <c r="F899" s="49"/>
      <c r="G899" s="49"/>
      <c r="H899" s="74"/>
      <c r="I899" s="75"/>
      <c r="J899" s="49"/>
      <c r="K899" s="51"/>
      <c r="L899" s="49"/>
      <c r="M899" s="49"/>
      <c r="N899" s="49"/>
      <c r="O899" s="50"/>
      <c r="P899" s="50"/>
      <c r="Q899" s="50"/>
      <c r="R899" s="50"/>
      <c r="S899" s="50"/>
      <c r="T899" s="49"/>
      <c r="U899" s="49"/>
      <c r="V899" s="51"/>
      <c r="W899" s="49"/>
      <c r="X899" s="49"/>
      <c r="Y899" s="51"/>
      <c r="Z899" s="49"/>
      <c r="AA899" s="49"/>
      <c r="AB899" s="49"/>
      <c r="AC899" s="51"/>
      <c r="AD899" s="49"/>
      <c r="AE899" s="49"/>
      <c r="AF899" s="51"/>
      <c r="AG899" s="51"/>
      <c r="AH899" s="49"/>
      <c r="AI899" s="49"/>
      <c r="AJ899" s="50"/>
      <c r="AK899" s="50"/>
      <c r="AL899" s="50"/>
      <c r="AM899" s="50"/>
      <c r="AN899" s="50"/>
      <c r="AO899" s="50"/>
      <c r="AP899" s="50"/>
      <c r="AQ899" s="49"/>
      <c r="AR899" s="27"/>
    </row>
    <row r="900" spans="3:44">
      <c r="C900" s="83">
        <f t="shared" si="14"/>
        <v>0</v>
      </c>
      <c r="D900" s="50"/>
      <c r="E900" s="50"/>
      <c r="F900" s="49"/>
      <c r="G900" s="49"/>
      <c r="H900" s="74"/>
      <c r="I900" s="75"/>
      <c r="J900" s="49"/>
      <c r="K900" s="51"/>
      <c r="L900" s="49"/>
      <c r="M900" s="49"/>
      <c r="N900" s="49"/>
      <c r="O900" s="50"/>
      <c r="P900" s="50"/>
      <c r="Q900" s="50"/>
      <c r="R900" s="50"/>
      <c r="S900" s="50"/>
      <c r="T900" s="49"/>
      <c r="U900" s="49"/>
      <c r="V900" s="51"/>
      <c r="W900" s="49"/>
      <c r="X900" s="49"/>
      <c r="Y900" s="51"/>
      <c r="Z900" s="49"/>
      <c r="AA900" s="49"/>
      <c r="AB900" s="49"/>
      <c r="AC900" s="51"/>
      <c r="AD900" s="49"/>
      <c r="AE900" s="49"/>
      <c r="AF900" s="51"/>
      <c r="AG900" s="51"/>
      <c r="AH900" s="49"/>
      <c r="AI900" s="49"/>
      <c r="AJ900" s="50"/>
      <c r="AK900" s="50"/>
      <c r="AL900" s="50"/>
      <c r="AM900" s="50"/>
      <c r="AN900" s="50"/>
      <c r="AO900" s="50"/>
      <c r="AP900" s="50"/>
      <c r="AQ900" s="49"/>
      <c r="AR900" s="27"/>
    </row>
    <row r="901" spans="3:44">
      <c r="C901" s="83">
        <f t="shared" si="14"/>
        <v>0</v>
      </c>
      <c r="D901" s="50"/>
      <c r="E901" s="50"/>
      <c r="F901" s="49"/>
      <c r="G901" s="49"/>
      <c r="H901" s="74"/>
      <c r="I901" s="75"/>
      <c r="J901" s="49"/>
      <c r="K901" s="51"/>
      <c r="L901" s="49"/>
      <c r="M901" s="49"/>
      <c r="N901" s="49"/>
      <c r="O901" s="50"/>
      <c r="P901" s="50"/>
      <c r="Q901" s="50"/>
      <c r="R901" s="50"/>
      <c r="S901" s="50"/>
      <c r="T901" s="49"/>
      <c r="U901" s="49"/>
      <c r="V901" s="51"/>
      <c r="W901" s="49"/>
      <c r="X901" s="49"/>
      <c r="Y901" s="51"/>
      <c r="Z901" s="49"/>
      <c r="AA901" s="49"/>
      <c r="AB901" s="49"/>
      <c r="AC901" s="51"/>
      <c r="AD901" s="49"/>
      <c r="AE901" s="49"/>
      <c r="AF901" s="51"/>
      <c r="AG901" s="51"/>
      <c r="AH901" s="49"/>
      <c r="AI901" s="49"/>
      <c r="AJ901" s="50"/>
      <c r="AK901" s="50"/>
      <c r="AL901" s="50"/>
      <c r="AM901" s="50"/>
      <c r="AN901" s="50"/>
      <c r="AO901" s="50"/>
      <c r="AP901" s="50"/>
      <c r="AQ901" s="49"/>
      <c r="AR901" s="27"/>
    </row>
    <row r="902" spans="3:44">
      <c r="C902" s="83">
        <f t="shared" si="14"/>
        <v>0</v>
      </c>
      <c r="D902" s="50"/>
      <c r="E902" s="50"/>
      <c r="F902" s="49"/>
      <c r="G902" s="49"/>
      <c r="H902" s="74"/>
      <c r="I902" s="75"/>
      <c r="J902" s="49"/>
      <c r="K902" s="51"/>
      <c r="L902" s="49"/>
      <c r="M902" s="49"/>
      <c r="N902" s="49"/>
      <c r="O902" s="50"/>
      <c r="P902" s="50"/>
      <c r="Q902" s="50"/>
      <c r="R902" s="50"/>
      <c r="S902" s="50"/>
      <c r="T902" s="49"/>
      <c r="U902" s="49"/>
      <c r="V902" s="51"/>
      <c r="W902" s="49"/>
      <c r="X902" s="49"/>
      <c r="Y902" s="51"/>
      <c r="Z902" s="49"/>
      <c r="AA902" s="49"/>
      <c r="AB902" s="49"/>
      <c r="AC902" s="51"/>
      <c r="AD902" s="49"/>
      <c r="AE902" s="49"/>
      <c r="AF902" s="51"/>
      <c r="AG902" s="51"/>
      <c r="AH902" s="49"/>
      <c r="AI902" s="49"/>
      <c r="AJ902" s="50"/>
      <c r="AK902" s="50"/>
      <c r="AL902" s="50"/>
      <c r="AM902" s="50"/>
      <c r="AN902" s="50"/>
      <c r="AO902" s="50"/>
      <c r="AP902" s="50"/>
      <c r="AQ902" s="49"/>
      <c r="AR902" s="27"/>
    </row>
    <row r="903" spans="3:44">
      <c r="C903" s="83">
        <f t="shared" si="14"/>
        <v>0</v>
      </c>
      <c r="D903" s="50"/>
      <c r="E903" s="50"/>
      <c r="F903" s="49"/>
      <c r="G903" s="49"/>
      <c r="H903" s="74"/>
      <c r="I903" s="75"/>
      <c r="J903" s="49"/>
      <c r="K903" s="51"/>
      <c r="L903" s="49"/>
      <c r="M903" s="49"/>
      <c r="N903" s="49"/>
      <c r="O903" s="50"/>
      <c r="P903" s="50"/>
      <c r="Q903" s="50"/>
      <c r="R903" s="50"/>
      <c r="S903" s="50"/>
      <c r="T903" s="49"/>
      <c r="U903" s="49"/>
      <c r="V903" s="51"/>
      <c r="W903" s="49"/>
      <c r="X903" s="49"/>
      <c r="Y903" s="51"/>
      <c r="Z903" s="49"/>
      <c r="AA903" s="49"/>
      <c r="AB903" s="49"/>
      <c r="AC903" s="51"/>
      <c r="AD903" s="49"/>
      <c r="AE903" s="49"/>
      <c r="AF903" s="51"/>
      <c r="AG903" s="51"/>
      <c r="AH903" s="49"/>
      <c r="AI903" s="49"/>
      <c r="AJ903" s="50"/>
      <c r="AK903" s="50"/>
      <c r="AL903" s="50"/>
      <c r="AM903" s="50"/>
      <c r="AN903" s="50"/>
      <c r="AO903" s="50"/>
      <c r="AP903" s="50"/>
      <c r="AQ903" s="49"/>
      <c r="AR903" s="27"/>
    </row>
    <row r="904" spans="3:44">
      <c r="C904" s="83">
        <f t="shared" si="14"/>
        <v>0</v>
      </c>
      <c r="D904" s="50"/>
      <c r="E904" s="50"/>
      <c r="F904" s="49"/>
      <c r="G904" s="49"/>
      <c r="H904" s="74"/>
      <c r="I904" s="75"/>
      <c r="J904" s="49"/>
      <c r="K904" s="51"/>
      <c r="L904" s="49"/>
      <c r="M904" s="49"/>
      <c r="N904" s="49"/>
      <c r="O904" s="50"/>
      <c r="P904" s="50"/>
      <c r="Q904" s="50"/>
      <c r="R904" s="50"/>
      <c r="S904" s="50"/>
      <c r="T904" s="49"/>
      <c r="U904" s="49"/>
      <c r="V904" s="51"/>
      <c r="W904" s="49"/>
      <c r="X904" s="49"/>
      <c r="Y904" s="51"/>
      <c r="Z904" s="49"/>
      <c r="AA904" s="49"/>
      <c r="AB904" s="49"/>
      <c r="AC904" s="51"/>
      <c r="AD904" s="49"/>
      <c r="AE904" s="49"/>
      <c r="AF904" s="51"/>
      <c r="AG904" s="51"/>
      <c r="AH904" s="49"/>
      <c r="AI904" s="49"/>
      <c r="AJ904" s="50"/>
      <c r="AK904" s="50"/>
      <c r="AL904" s="50"/>
      <c r="AM904" s="50"/>
      <c r="AN904" s="50"/>
      <c r="AO904" s="50"/>
      <c r="AP904" s="50"/>
      <c r="AQ904" s="49"/>
      <c r="AR904" s="27"/>
    </row>
    <row r="905" spans="3:44">
      <c r="C905" s="83">
        <f t="shared" si="14"/>
        <v>0</v>
      </c>
      <c r="D905" s="50"/>
      <c r="E905" s="50"/>
      <c r="F905" s="49"/>
      <c r="G905" s="49"/>
      <c r="H905" s="74"/>
      <c r="I905" s="75"/>
      <c r="J905" s="49"/>
      <c r="K905" s="51"/>
      <c r="L905" s="49"/>
      <c r="M905" s="49"/>
      <c r="N905" s="49"/>
      <c r="O905" s="50"/>
      <c r="P905" s="50"/>
      <c r="Q905" s="50"/>
      <c r="R905" s="50"/>
      <c r="S905" s="50"/>
      <c r="T905" s="49"/>
      <c r="U905" s="49"/>
      <c r="V905" s="51"/>
      <c r="W905" s="49"/>
      <c r="X905" s="49"/>
      <c r="Y905" s="51"/>
      <c r="Z905" s="49"/>
      <c r="AA905" s="49"/>
      <c r="AB905" s="49"/>
      <c r="AC905" s="51"/>
      <c r="AD905" s="49"/>
      <c r="AE905" s="49"/>
      <c r="AF905" s="51"/>
      <c r="AG905" s="51"/>
      <c r="AH905" s="49"/>
      <c r="AI905" s="49"/>
      <c r="AJ905" s="50"/>
      <c r="AK905" s="50"/>
      <c r="AL905" s="50"/>
      <c r="AM905" s="50"/>
      <c r="AN905" s="50"/>
      <c r="AO905" s="50"/>
      <c r="AP905" s="50"/>
      <c r="AQ905" s="49"/>
      <c r="AR905" s="27"/>
    </row>
    <row r="906" spans="3:44">
      <c r="C906" s="83">
        <f t="shared" si="14"/>
        <v>0</v>
      </c>
      <c r="D906" s="50"/>
      <c r="E906" s="50"/>
      <c r="F906" s="49"/>
      <c r="G906" s="49"/>
      <c r="H906" s="74"/>
      <c r="I906" s="75"/>
      <c r="J906" s="49"/>
      <c r="K906" s="51"/>
      <c r="L906" s="49"/>
      <c r="M906" s="49"/>
      <c r="N906" s="49"/>
      <c r="O906" s="50"/>
      <c r="P906" s="50"/>
      <c r="Q906" s="50"/>
      <c r="R906" s="50"/>
      <c r="S906" s="50"/>
      <c r="T906" s="49"/>
      <c r="U906" s="49"/>
      <c r="V906" s="51"/>
      <c r="W906" s="49"/>
      <c r="X906" s="49"/>
      <c r="Y906" s="51"/>
      <c r="Z906" s="49"/>
      <c r="AA906" s="49"/>
      <c r="AB906" s="49"/>
      <c r="AC906" s="51"/>
      <c r="AD906" s="49"/>
      <c r="AE906" s="49"/>
      <c r="AF906" s="51"/>
      <c r="AG906" s="51"/>
      <c r="AH906" s="49"/>
      <c r="AI906" s="49"/>
      <c r="AJ906" s="50"/>
      <c r="AK906" s="50"/>
      <c r="AL906" s="50"/>
      <c r="AM906" s="50"/>
      <c r="AN906" s="50"/>
      <c r="AO906" s="50"/>
      <c r="AP906" s="50"/>
      <c r="AQ906" s="49"/>
      <c r="AR906" s="27"/>
    </row>
    <row r="907" spans="3:44">
      <c r="C907" s="83">
        <f t="shared" si="14"/>
        <v>0</v>
      </c>
      <c r="D907" s="50"/>
      <c r="E907" s="50"/>
      <c r="F907" s="49"/>
      <c r="G907" s="49"/>
      <c r="H907" s="74"/>
      <c r="I907" s="75"/>
      <c r="J907" s="49"/>
      <c r="K907" s="51"/>
      <c r="L907" s="49"/>
      <c r="M907" s="49"/>
      <c r="N907" s="49"/>
      <c r="O907" s="50"/>
      <c r="P907" s="50"/>
      <c r="Q907" s="50"/>
      <c r="R907" s="50"/>
      <c r="S907" s="50"/>
      <c r="T907" s="49"/>
      <c r="U907" s="49"/>
      <c r="V907" s="51"/>
      <c r="W907" s="49"/>
      <c r="X907" s="49"/>
      <c r="Y907" s="51"/>
      <c r="Z907" s="49"/>
      <c r="AA907" s="49"/>
      <c r="AB907" s="49"/>
      <c r="AC907" s="51"/>
      <c r="AD907" s="49"/>
      <c r="AE907" s="49"/>
      <c r="AF907" s="51"/>
      <c r="AG907" s="51"/>
      <c r="AH907" s="49"/>
      <c r="AI907" s="49"/>
      <c r="AJ907" s="50"/>
      <c r="AK907" s="50"/>
      <c r="AL907" s="50"/>
      <c r="AM907" s="50"/>
      <c r="AN907" s="50"/>
      <c r="AO907" s="50"/>
      <c r="AP907" s="50"/>
      <c r="AQ907" s="49"/>
      <c r="AR907" s="27"/>
    </row>
    <row r="908" spans="3:44">
      <c r="C908" s="83">
        <f t="shared" si="14"/>
        <v>0</v>
      </c>
      <c r="D908" s="50"/>
      <c r="E908" s="50"/>
      <c r="F908" s="49"/>
      <c r="G908" s="49"/>
      <c r="H908" s="74"/>
      <c r="I908" s="75"/>
      <c r="J908" s="49"/>
      <c r="K908" s="51"/>
      <c r="L908" s="49"/>
      <c r="M908" s="49"/>
      <c r="N908" s="49"/>
      <c r="O908" s="50"/>
      <c r="P908" s="50"/>
      <c r="Q908" s="50"/>
      <c r="R908" s="50"/>
      <c r="S908" s="50"/>
      <c r="T908" s="49"/>
      <c r="U908" s="49"/>
      <c r="V908" s="51"/>
      <c r="W908" s="49"/>
      <c r="X908" s="49"/>
      <c r="Y908" s="51"/>
      <c r="Z908" s="49"/>
      <c r="AA908" s="49"/>
      <c r="AB908" s="49"/>
      <c r="AC908" s="51"/>
      <c r="AD908" s="49"/>
      <c r="AE908" s="49"/>
      <c r="AF908" s="51"/>
      <c r="AG908" s="51"/>
      <c r="AH908" s="49"/>
      <c r="AI908" s="49"/>
      <c r="AJ908" s="50"/>
      <c r="AK908" s="50"/>
      <c r="AL908" s="50"/>
      <c r="AM908" s="50"/>
      <c r="AN908" s="50"/>
      <c r="AO908" s="50"/>
      <c r="AP908" s="50"/>
      <c r="AQ908" s="49"/>
      <c r="AR908" s="27"/>
    </row>
    <row r="909" spans="3:44">
      <c r="C909" s="83">
        <f t="shared" si="14"/>
        <v>0</v>
      </c>
      <c r="D909" s="50"/>
      <c r="E909" s="50"/>
      <c r="F909" s="49"/>
      <c r="G909" s="49"/>
      <c r="H909" s="74"/>
      <c r="I909" s="75"/>
      <c r="J909" s="49"/>
      <c r="K909" s="51"/>
      <c r="L909" s="49"/>
      <c r="M909" s="49"/>
      <c r="N909" s="49"/>
      <c r="O909" s="50"/>
      <c r="P909" s="50"/>
      <c r="Q909" s="50"/>
      <c r="R909" s="50"/>
      <c r="S909" s="50"/>
      <c r="T909" s="49"/>
      <c r="U909" s="49"/>
      <c r="V909" s="51"/>
      <c r="W909" s="49"/>
      <c r="X909" s="49"/>
      <c r="Y909" s="51"/>
      <c r="Z909" s="49"/>
      <c r="AA909" s="49"/>
      <c r="AB909" s="49"/>
      <c r="AC909" s="51"/>
      <c r="AD909" s="49"/>
      <c r="AE909" s="49"/>
      <c r="AF909" s="51"/>
      <c r="AG909" s="51"/>
      <c r="AH909" s="49"/>
      <c r="AI909" s="49"/>
      <c r="AJ909" s="50"/>
      <c r="AK909" s="50"/>
      <c r="AL909" s="50"/>
      <c r="AM909" s="50"/>
      <c r="AN909" s="50"/>
      <c r="AO909" s="50"/>
      <c r="AP909" s="50"/>
      <c r="AQ909" s="49"/>
      <c r="AR909" s="27"/>
    </row>
    <row r="910" spans="3:44">
      <c r="C910" s="83">
        <f t="shared" si="14"/>
        <v>0</v>
      </c>
      <c r="D910" s="50"/>
      <c r="E910" s="50"/>
      <c r="F910" s="49"/>
      <c r="G910" s="49"/>
      <c r="H910" s="74"/>
      <c r="I910" s="75"/>
      <c r="J910" s="49"/>
      <c r="K910" s="51"/>
      <c r="L910" s="49"/>
      <c r="M910" s="49"/>
      <c r="N910" s="49"/>
      <c r="O910" s="50"/>
      <c r="P910" s="50"/>
      <c r="Q910" s="50"/>
      <c r="R910" s="50"/>
      <c r="S910" s="50"/>
      <c r="T910" s="49"/>
      <c r="U910" s="49"/>
      <c r="V910" s="51"/>
      <c r="W910" s="49"/>
      <c r="X910" s="49"/>
      <c r="Y910" s="51"/>
      <c r="Z910" s="49"/>
      <c r="AA910" s="49"/>
      <c r="AB910" s="49"/>
      <c r="AC910" s="51"/>
      <c r="AD910" s="49"/>
      <c r="AE910" s="49"/>
      <c r="AF910" s="51"/>
      <c r="AG910" s="51"/>
      <c r="AH910" s="49"/>
      <c r="AI910" s="49"/>
      <c r="AJ910" s="50"/>
      <c r="AK910" s="50"/>
      <c r="AL910" s="50"/>
      <c r="AM910" s="50"/>
      <c r="AN910" s="50"/>
      <c r="AO910" s="50"/>
      <c r="AP910" s="50"/>
      <c r="AQ910" s="49"/>
      <c r="AR910" s="27"/>
    </row>
    <row r="911" spans="3:44">
      <c r="C911" s="83">
        <f t="shared" si="14"/>
        <v>0</v>
      </c>
      <c r="D911" s="50"/>
      <c r="E911" s="50"/>
      <c r="F911" s="49"/>
      <c r="G911" s="49"/>
      <c r="H911" s="74"/>
      <c r="I911" s="75"/>
      <c r="J911" s="49"/>
      <c r="K911" s="51"/>
      <c r="L911" s="49"/>
      <c r="M911" s="49"/>
      <c r="N911" s="49"/>
      <c r="O911" s="50"/>
      <c r="P911" s="50"/>
      <c r="Q911" s="50"/>
      <c r="R911" s="50"/>
      <c r="S911" s="50"/>
      <c r="T911" s="49"/>
      <c r="U911" s="49"/>
      <c r="V911" s="51"/>
      <c r="W911" s="49"/>
      <c r="X911" s="49"/>
      <c r="Y911" s="51"/>
      <c r="Z911" s="49"/>
      <c r="AA911" s="49"/>
      <c r="AB911" s="49"/>
      <c r="AC911" s="51"/>
      <c r="AD911" s="49"/>
      <c r="AE911" s="49"/>
      <c r="AF911" s="51"/>
      <c r="AG911" s="51"/>
      <c r="AH911" s="49"/>
      <c r="AI911" s="49"/>
      <c r="AJ911" s="50"/>
      <c r="AK911" s="50"/>
      <c r="AL911" s="50"/>
      <c r="AM911" s="50"/>
      <c r="AN911" s="50"/>
      <c r="AO911" s="50"/>
      <c r="AP911" s="50"/>
      <c r="AQ911" s="49"/>
      <c r="AR911" s="27"/>
    </row>
    <row r="912" spans="3:44">
      <c r="C912" s="83">
        <f t="shared" si="14"/>
        <v>0</v>
      </c>
      <c r="D912" s="50"/>
      <c r="E912" s="50"/>
      <c r="F912" s="49"/>
      <c r="G912" s="49"/>
      <c r="H912" s="74"/>
      <c r="I912" s="75"/>
      <c r="J912" s="49"/>
      <c r="K912" s="51"/>
      <c r="L912" s="49"/>
      <c r="M912" s="49"/>
      <c r="N912" s="49"/>
      <c r="O912" s="50"/>
      <c r="P912" s="50"/>
      <c r="Q912" s="50"/>
      <c r="R912" s="50"/>
      <c r="S912" s="50"/>
      <c r="T912" s="49"/>
      <c r="U912" s="49"/>
      <c r="V912" s="51"/>
      <c r="W912" s="49"/>
      <c r="X912" s="49"/>
      <c r="Y912" s="51"/>
      <c r="Z912" s="49"/>
      <c r="AA912" s="49"/>
      <c r="AB912" s="49"/>
      <c r="AC912" s="51"/>
      <c r="AD912" s="49"/>
      <c r="AE912" s="49"/>
      <c r="AF912" s="51"/>
      <c r="AG912" s="51"/>
      <c r="AH912" s="49"/>
      <c r="AI912" s="49"/>
      <c r="AJ912" s="50"/>
      <c r="AK912" s="50"/>
      <c r="AL912" s="50"/>
      <c r="AM912" s="50"/>
      <c r="AN912" s="50"/>
      <c r="AO912" s="50"/>
      <c r="AP912" s="50"/>
      <c r="AQ912" s="49"/>
      <c r="AR912" s="27"/>
    </row>
    <row r="913" spans="3:44">
      <c r="C913" s="83">
        <f t="shared" si="14"/>
        <v>0</v>
      </c>
      <c r="D913" s="50"/>
      <c r="E913" s="50"/>
      <c r="F913" s="49"/>
      <c r="G913" s="49"/>
      <c r="H913" s="74"/>
      <c r="I913" s="75"/>
      <c r="J913" s="49"/>
      <c r="K913" s="51"/>
      <c r="L913" s="49"/>
      <c r="M913" s="49"/>
      <c r="N913" s="49"/>
      <c r="O913" s="50"/>
      <c r="P913" s="50"/>
      <c r="Q913" s="50"/>
      <c r="R913" s="50"/>
      <c r="S913" s="50"/>
      <c r="T913" s="49"/>
      <c r="U913" s="49"/>
      <c r="V913" s="51"/>
      <c r="W913" s="49"/>
      <c r="X913" s="49"/>
      <c r="Y913" s="51"/>
      <c r="Z913" s="49"/>
      <c r="AA913" s="49"/>
      <c r="AB913" s="49"/>
      <c r="AC913" s="51"/>
      <c r="AD913" s="49"/>
      <c r="AE913" s="49"/>
      <c r="AF913" s="51"/>
      <c r="AG913" s="51"/>
      <c r="AH913" s="49"/>
      <c r="AI913" s="49"/>
      <c r="AJ913" s="50"/>
      <c r="AK913" s="50"/>
      <c r="AL913" s="50"/>
      <c r="AM913" s="50"/>
      <c r="AN913" s="50"/>
      <c r="AO913" s="50"/>
      <c r="AP913" s="50"/>
      <c r="AQ913" s="49"/>
      <c r="AR913" s="27"/>
    </row>
    <row r="914" spans="3:44">
      <c r="C914" s="83">
        <f t="shared" si="14"/>
        <v>0</v>
      </c>
      <c r="D914" s="50"/>
      <c r="E914" s="50"/>
      <c r="F914" s="49"/>
      <c r="G914" s="49"/>
      <c r="H914" s="74"/>
      <c r="I914" s="75"/>
      <c r="J914" s="49"/>
      <c r="K914" s="51"/>
      <c r="L914" s="49"/>
      <c r="M914" s="49"/>
      <c r="N914" s="49"/>
      <c r="O914" s="50"/>
      <c r="P914" s="50"/>
      <c r="Q914" s="50"/>
      <c r="R914" s="50"/>
      <c r="S914" s="50"/>
      <c r="T914" s="49"/>
      <c r="U914" s="49"/>
      <c r="V914" s="51"/>
      <c r="W914" s="49"/>
      <c r="X914" s="49"/>
      <c r="Y914" s="51"/>
      <c r="Z914" s="49"/>
      <c r="AA914" s="49"/>
      <c r="AB914" s="49"/>
      <c r="AC914" s="51"/>
      <c r="AD914" s="49"/>
      <c r="AE914" s="49"/>
      <c r="AF914" s="51"/>
      <c r="AG914" s="51"/>
      <c r="AH914" s="49"/>
      <c r="AI914" s="49"/>
      <c r="AJ914" s="50"/>
      <c r="AK914" s="50"/>
      <c r="AL914" s="50"/>
      <c r="AM914" s="50"/>
      <c r="AN914" s="50"/>
      <c r="AO914" s="50"/>
      <c r="AP914" s="50"/>
      <c r="AQ914" s="49"/>
      <c r="AR914" s="27"/>
    </row>
    <row r="915" spans="3:44">
      <c r="C915" s="83">
        <f t="shared" si="14"/>
        <v>0</v>
      </c>
      <c r="D915" s="50"/>
      <c r="E915" s="50"/>
      <c r="F915" s="49"/>
      <c r="G915" s="49"/>
      <c r="H915" s="74"/>
      <c r="I915" s="75"/>
      <c r="J915" s="49"/>
      <c r="K915" s="51"/>
      <c r="L915" s="49"/>
      <c r="M915" s="49"/>
      <c r="N915" s="49"/>
      <c r="O915" s="50"/>
      <c r="P915" s="50"/>
      <c r="Q915" s="50"/>
      <c r="R915" s="50"/>
      <c r="S915" s="50"/>
      <c r="T915" s="49"/>
      <c r="U915" s="49"/>
      <c r="V915" s="51"/>
      <c r="W915" s="49"/>
      <c r="X915" s="49"/>
      <c r="Y915" s="51"/>
      <c r="Z915" s="49"/>
      <c r="AA915" s="49"/>
      <c r="AB915" s="49"/>
      <c r="AC915" s="51"/>
      <c r="AD915" s="49"/>
      <c r="AE915" s="49"/>
      <c r="AF915" s="51"/>
      <c r="AG915" s="51"/>
      <c r="AH915" s="49"/>
      <c r="AI915" s="49"/>
      <c r="AJ915" s="50"/>
      <c r="AK915" s="50"/>
      <c r="AL915" s="50"/>
      <c r="AM915" s="50"/>
      <c r="AN915" s="50"/>
      <c r="AO915" s="50"/>
      <c r="AP915" s="50"/>
      <c r="AQ915" s="49"/>
      <c r="AR915" s="27"/>
    </row>
    <row r="916" spans="3:44">
      <c r="C916" s="83">
        <f t="shared" si="14"/>
        <v>0</v>
      </c>
      <c r="D916" s="50"/>
      <c r="E916" s="50"/>
      <c r="F916" s="49"/>
      <c r="G916" s="49"/>
      <c r="H916" s="74"/>
      <c r="I916" s="75"/>
      <c r="J916" s="49"/>
      <c r="K916" s="51"/>
      <c r="L916" s="49"/>
      <c r="M916" s="49"/>
      <c r="N916" s="49"/>
      <c r="O916" s="50"/>
      <c r="P916" s="50"/>
      <c r="Q916" s="50"/>
      <c r="R916" s="50"/>
      <c r="S916" s="50"/>
      <c r="T916" s="49"/>
      <c r="U916" s="49"/>
      <c r="V916" s="51"/>
      <c r="W916" s="49"/>
      <c r="X916" s="49"/>
      <c r="Y916" s="51"/>
      <c r="Z916" s="49"/>
      <c r="AA916" s="49"/>
      <c r="AB916" s="49"/>
      <c r="AC916" s="51"/>
      <c r="AD916" s="49"/>
      <c r="AE916" s="49"/>
      <c r="AF916" s="51"/>
      <c r="AG916" s="51"/>
      <c r="AH916" s="49"/>
      <c r="AI916" s="49"/>
      <c r="AJ916" s="50"/>
      <c r="AK916" s="50"/>
      <c r="AL916" s="50"/>
      <c r="AM916" s="50"/>
      <c r="AN916" s="50"/>
      <c r="AO916" s="50"/>
      <c r="AP916" s="50"/>
      <c r="AQ916" s="49"/>
      <c r="AR916" s="27"/>
    </row>
    <row r="917" spans="3:44">
      <c r="C917" s="83">
        <f t="shared" si="14"/>
        <v>0</v>
      </c>
      <c r="D917" s="50"/>
      <c r="E917" s="50"/>
      <c r="F917" s="49"/>
      <c r="G917" s="49"/>
      <c r="H917" s="74"/>
      <c r="I917" s="75"/>
      <c r="J917" s="49"/>
      <c r="K917" s="51"/>
      <c r="L917" s="49"/>
      <c r="M917" s="49"/>
      <c r="N917" s="49"/>
      <c r="O917" s="50"/>
      <c r="P917" s="50"/>
      <c r="Q917" s="50"/>
      <c r="R917" s="50"/>
      <c r="S917" s="50"/>
      <c r="T917" s="49"/>
      <c r="U917" s="49"/>
      <c r="V917" s="51"/>
      <c r="W917" s="49"/>
      <c r="X917" s="49"/>
      <c r="Y917" s="51"/>
      <c r="Z917" s="49"/>
      <c r="AA917" s="49"/>
      <c r="AB917" s="49"/>
      <c r="AC917" s="51"/>
      <c r="AD917" s="49"/>
      <c r="AE917" s="49"/>
      <c r="AF917" s="51"/>
      <c r="AG917" s="51"/>
      <c r="AH917" s="49"/>
      <c r="AI917" s="49"/>
      <c r="AJ917" s="50"/>
      <c r="AK917" s="50"/>
      <c r="AL917" s="50"/>
      <c r="AM917" s="50"/>
      <c r="AN917" s="50"/>
      <c r="AO917" s="50"/>
      <c r="AP917" s="50"/>
      <c r="AQ917" s="49"/>
      <c r="AR917" s="27"/>
    </row>
    <row r="918" spans="3:44">
      <c r="C918" s="83">
        <f t="shared" si="14"/>
        <v>0</v>
      </c>
      <c r="D918" s="50"/>
      <c r="E918" s="50"/>
      <c r="F918" s="49"/>
      <c r="G918" s="49"/>
      <c r="H918" s="74"/>
      <c r="I918" s="75"/>
      <c r="J918" s="49"/>
      <c r="K918" s="51"/>
      <c r="L918" s="49"/>
      <c r="M918" s="49"/>
      <c r="N918" s="49"/>
      <c r="O918" s="50"/>
      <c r="P918" s="50"/>
      <c r="Q918" s="50"/>
      <c r="R918" s="50"/>
      <c r="S918" s="50"/>
      <c r="T918" s="49"/>
      <c r="U918" s="49"/>
      <c r="V918" s="51"/>
      <c r="W918" s="49"/>
      <c r="X918" s="49"/>
      <c r="Y918" s="51"/>
      <c r="Z918" s="49"/>
      <c r="AA918" s="49"/>
      <c r="AB918" s="49"/>
      <c r="AC918" s="51"/>
      <c r="AD918" s="49"/>
      <c r="AE918" s="49"/>
      <c r="AF918" s="51"/>
      <c r="AG918" s="51"/>
      <c r="AH918" s="49"/>
      <c r="AI918" s="49"/>
      <c r="AJ918" s="50"/>
      <c r="AK918" s="50"/>
      <c r="AL918" s="50"/>
      <c r="AM918" s="50"/>
      <c r="AN918" s="50"/>
      <c r="AO918" s="50"/>
      <c r="AP918" s="50"/>
      <c r="AQ918" s="49"/>
      <c r="AR918" s="27"/>
    </row>
    <row r="919" spans="3:44">
      <c r="C919" s="83">
        <f t="shared" si="14"/>
        <v>0</v>
      </c>
      <c r="D919" s="50"/>
      <c r="E919" s="50"/>
      <c r="F919" s="49"/>
      <c r="G919" s="49"/>
      <c r="H919" s="74"/>
      <c r="I919" s="75"/>
      <c r="J919" s="49"/>
      <c r="K919" s="51"/>
      <c r="L919" s="49"/>
      <c r="M919" s="49"/>
      <c r="N919" s="49"/>
      <c r="O919" s="50"/>
      <c r="P919" s="50"/>
      <c r="Q919" s="50"/>
      <c r="R919" s="50"/>
      <c r="S919" s="50"/>
      <c r="T919" s="49"/>
      <c r="U919" s="49"/>
      <c r="V919" s="51"/>
      <c r="W919" s="49"/>
      <c r="X919" s="49"/>
      <c r="Y919" s="51"/>
      <c r="Z919" s="49"/>
      <c r="AA919" s="49"/>
      <c r="AB919" s="49"/>
      <c r="AC919" s="51"/>
      <c r="AD919" s="49"/>
      <c r="AE919" s="49"/>
      <c r="AF919" s="51"/>
      <c r="AG919" s="51"/>
      <c r="AH919" s="49"/>
      <c r="AI919" s="49"/>
      <c r="AJ919" s="50"/>
      <c r="AK919" s="50"/>
      <c r="AL919" s="50"/>
      <c r="AM919" s="50"/>
      <c r="AN919" s="50"/>
      <c r="AO919" s="50"/>
      <c r="AP919" s="50"/>
      <c r="AQ919" s="49"/>
      <c r="AR919" s="27"/>
    </row>
    <row r="920" spans="3:44">
      <c r="C920" s="83">
        <f t="shared" si="14"/>
        <v>0</v>
      </c>
      <c r="D920" s="50"/>
      <c r="E920" s="50"/>
      <c r="F920" s="49"/>
      <c r="G920" s="49"/>
      <c r="H920" s="74"/>
      <c r="I920" s="75"/>
      <c r="J920" s="49"/>
      <c r="K920" s="51"/>
      <c r="L920" s="49"/>
      <c r="M920" s="49"/>
      <c r="N920" s="49"/>
      <c r="O920" s="50"/>
      <c r="P920" s="50"/>
      <c r="Q920" s="50"/>
      <c r="R920" s="50"/>
      <c r="S920" s="50"/>
      <c r="T920" s="49"/>
      <c r="U920" s="49"/>
      <c r="V920" s="51"/>
      <c r="W920" s="49"/>
      <c r="X920" s="49"/>
      <c r="Y920" s="51"/>
      <c r="Z920" s="49"/>
      <c r="AA920" s="49"/>
      <c r="AB920" s="49"/>
      <c r="AC920" s="51"/>
      <c r="AD920" s="49"/>
      <c r="AE920" s="49"/>
      <c r="AF920" s="51"/>
      <c r="AG920" s="51"/>
      <c r="AH920" s="49"/>
      <c r="AI920" s="49"/>
      <c r="AJ920" s="50"/>
      <c r="AK920" s="50"/>
      <c r="AL920" s="50"/>
      <c r="AM920" s="50"/>
      <c r="AN920" s="50"/>
      <c r="AO920" s="50"/>
      <c r="AP920" s="50"/>
      <c r="AQ920" s="49"/>
      <c r="AR920" s="27"/>
    </row>
    <row r="921" spans="3:44">
      <c r="C921" s="83">
        <f t="shared" si="14"/>
        <v>0</v>
      </c>
      <c r="D921" s="50"/>
      <c r="E921" s="50"/>
      <c r="F921" s="49"/>
      <c r="G921" s="49"/>
      <c r="H921" s="74"/>
      <c r="I921" s="75"/>
      <c r="J921" s="49"/>
      <c r="K921" s="51"/>
      <c r="L921" s="49"/>
      <c r="M921" s="49"/>
      <c r="N921" s="49"/>
      <c r="O921" s="50"/>
      <c r="P921" s="50"/>
      <c r="Q921" s="50"/>
      <c r="R921" s="50"/>
      <c r="S921" s="50"/>
      <c r="T921" s="49"/>
      <c r="U921" s="49"/>
      <c r="V921" s="51"/>
      <c r="W921" s="49"/>
      <c r="X921" s="49"/>
      <c r="Y921" s="51"/>
      <c r="Z921" s="49"/>
      <c r="AA921" s="49"/>
      <c r="AB921" s="49"/>
      <c r="AC921" s="51"/>
      <c r="AD921" s="49"/>
      <c r="AE921" s="49"/>
      <c r="AF921" s="51"/>
      <c r="AG921" s="51"/>
      <c r="AH921" s="49"/>
      <c r="AI921" s="49"/>
      <c r="AJ921" s="50"/>
      <c r="AK921" s="50"/>
      <c r="AL921" s="50"/>
      <c r="AM921" s="50"/>
      <c r="AN921" s="50"/>
      <c r="AO921" s="50"/>
      <c r="AP921" s="50"/>
      <c r="AQ921" s="49"/>
      <c r="AR921" s="27"/>
    </row>
    <row r="922" spans="3:44">
      <c r="C922" s="83">
        <f t="shared" si="14"/>
        <v>0</v>
      </c>
      <c r="D922" s="50"/>
      <c r="E922" s="50"/>
      <c r="F922" s="49"/>
      <c r="G922" s="49"/>
      <c r="H922" s="74"/>
      <c r="I922" s="75"/>
      <c r="J922" s="49"/>
      <c r="K922" s="51"/>
      <c r="L922" s="49"/>
      <c r="M922" s="49"/>
      <c r="N922" s="49"/>
      <c r="O922" s="50"/>
      <c r="P922" s="50"/>
      <c r="Q922" s="50"/>
      <c r="R922" s="50"/>
      <c r="S922" s="50"/>
      <c r="T922" s="49"/>
      <c r="U922" s="49"/>
      <c r="V922" s="51"/>
      <c r="W922" s="49"/>
      <c r="X922" s="49"/>
      <c r="Y922" s="51"/>
      <c r="Z922" s="49"/>
      <c r="AA922" s="49"/>
      <c r="AB922" s="49"/>
      <c r="AC922" s="51"/>
      <c r="AD922" s="49"/>
      <c r="AE922" s="49"/>
      <c r="AF922" s="51"/>
      <c r="AG922" s="51"/>
      <c r="AH922" s="49"/>
      <c r="AI922" s="49"/>
      <c r="AJ922" s="50"/>
      <c r="AK922" s="50"/>
      <c r="AL922" s="50"/>
      <c r="AM922" s="50"/>
      <c r="AN922" s="50"/>
      <c r="AO922" s="50"/>
      <c r="AP922" s="50"/>
      <c r="AQ922" s="49"/>
      <c r="AR922" s="27"/>
    </row>
    <row r="923" spans="3:44">
      <c r="C923" s="83">
        <f t="shared" ref="C923:C986" si="15">SUM(D923:AR923)</f>
        <v>0</v>
      </c>
      <c r="D923" s="50"/>
      <c r="E923" s="50"/>
      <c r="F923" s="49"/>
      <c r="G923" s="49"/>
      <c r="H923" s="74"/>
      <c r="I923" s="75"/>
      <c r="J923" s="49"/>
      <c r="K923" s="51"/>
      <c r="L923" s="49"/>
      <c r="M923" s="49"/>
      <c r="N923" s="49"/>
      <c r="O923" s="50"/>
      <c r="P923" s="50"/>
      <c r="Q923" s="50"/>
      <c r="R923" s="50"/>
      <c r="S923" s="50"/>
      <c r="T923" s="49"/>
      <c r="U923" s="49"/>
      <c r="V923" s="51"/>
      <c r="W923" s="49"/>
      <c r="X923" s="49"/>
      <c r="Y923" s="51"/>
      <c r="Z923" s="49"/>
      <c r="AA923" s="49"/>
      <c r="AB923" s="49"/>
      <c r="AC923" s="51"/>
      <c r="AD923" s="49"/>
      <c r="AE923" s="49"/>
      <c r="AF923" s="51"/>
      <c r="AG923" s="51"/>
      <c r="AH923" s="49"/>
      <c r="AI923" s="49"/>
      <c r="AJ923" s="50"/>
      <c r="AK923" s="50"/>
      <c r="AL923" s="50"/>
      <c r="AM923" s="50"/>
      <c r="AN923" s="50"/>
      <c r="AO923" s="50"/>
      <c r="AP923" s="50"/>
      <c r="AQ923" s="49"/>
      <c r="AR923" s="27"/>
    </row>
    <row r="924" spans="3:44">
      <c r="C924" s="83">
        <f t="shared" si="15"/>
        <v>0</v>
      </c>
      <c r="D924" s="50"/>
      <c r="E924" s="50"/>
      <c r="F924" s="49"/>
      <c r="G924" s="49"/>
      <c r="H924" s="74"/>
      <c r="I924" s="75"/>
      <c r="J924" s="49"/>
      <c r="K924" s="51"/>
      <c r="L924" s="49"/>
      <c r="M924" s="49"/>
      <c r="N924" s="49"/>
      <c r="O924" s="50"/>
      <c r="P924" s="50"/>
      <c r="Q924" s="50"/>
      <c r="R924" s="50"/>
      <c r="S924" s="50"/>
      <c r="T924" s="49"/>
      <c r="U924" s="49"/>
      <c r="V924" s="51"/>
      <c r="W924" s="49"/>
      <c r="X924" s="49"/>
      <c r="Y924" s="51"/>
      <c r="Z924" s="49"/>
      <c r="AA924" s="49"/>
      <c r="AB924" s="49"/>
      <c r="AC924" s="51"/>
      <c r="AD924" s="49"/>
      <c r="AE924" s="49"/>
      <c r="AF924" s="51"/>
      <c r="AG924" s="51"/>
      <c r="AH924" s="49"/>
      <c r="AI924" s="49"/>
      <c r="AJ924" s="50"/>
      <c r="AK924" s="50"/>
      <c r="AL924" s="50"/>
      <c r="AM924" s="50"/>
      <c r="AN924" s="50"/>
      <c r="AO924" s="50"/>
      <c r="AP924" s="50"/>
      <c r="AQ924" s="49"/>
      <c r="AR924" s="27"/>
    </row>
    <row r="925" spans="3:44">
      <c r="C925" s="83">
        <f t="shared" si="15"/>
        <v>0</v>
      </c>
      <c r="D925" s="50"/>
      <c r="E925" s="50"/>
      <c r="F925" s="49"/>
      <c r="G925" s="49"/>
      <c r="H925" s="74"/>
      <c r="I925" s="75"/>
      <c r="J925" s="49"/>
      <c r="K925" s="51"/>
      <c r="L925" s="49"/>
      <c r="M925" s="49"/>
      <c r="N925" s="49"/>
      <c r="O925" s="50"/>
      <c r="P925" s="50"/>
      <c r="Q925" s="50"/>
      <c r="R925" s="50"/>
      <c r="S925" s="50"/>
      <c r="T925" s="49"/>
      <c r="U925" s="49"/>
      <c r="V925" s="51"/>
      <c r="W925" s="49"/>
      <c r="X925" s="49"/>
      <c r="Y925" s="51"/>
      <c r="Z925" s="49"/>
      <c r="AA925" s="49"/>
      <c r="AB925" s="49"/>
      <c r="AC925" s="51"/>
      <c r="AD925" s="49"/>
      <c r="AE925" s="49"/>
      <c r="AF925" s="51"/>
      <c r="AG925" s="51"/>
      <c r="AH925" s="49"/>
      <c r="AI925" s="49"/>
      <c r="AJ925" s="50"/>
      <c r="AK925" s="50"/>
      <c r="AL925" s="50"/>
      <c r="AM925" s="50"/>
      <c r="AN925" s="50"/>
      <c r="AO925" s="50"/>
      <c r="AP925" s="50"/>
      <c r="AQ925" s="49"/>
      <c r="AR925" s="27"/>
    </row>
    <row r="926" spans="3:44">
      <c r="C926" s="83">
        <f t="shared" si="15"/>
        <v>0</v>
      </c>
      <c r="D926" s="50"/>
      <c r="E926" s="50"/>
      <c r="F926" s="49"/>
      <c r="G926" s="49"/>
      <c r="H926" s="74"/>
      <c r="I926" s="75"/>
      <c r="J926" s="49"/>
      <c r="K926" s="51"/>
      <c r="L926" s="49"/>
      <c r="M926" s="49"/>
      <c r="N926" s="49"/>
      <c r="O926" s="50"/>
      <c r="P926" s="50"/>
      <c r="Q926" s="50"/>
      <c r="R926" s="50"/>
      <c r="S926" s="50"/>
      <c r="T926" s="49"/>
      <c r="U926" s="49"/>
      <c r="V926" s="51"/>
      <c r="W926" s="49"/>
      <c r="X926" s="49"/>
      <c r="Y926" s="51"/>
      <c r="Z926" s="49"/>
      <c r="AA926" s="49"/>
      <c r="AB926" s="49"/>
      <c r="AC926" s="51"/>
      <c r="AD926" s="49"/>
      <c r="AE926" s="49"/>
      <c r="AF926" s="51"/>
      <c r="AG926" s="51"/>
      <c r="AH926" s="49"/>
      <c r="AI926" s="49"/>
      <c r="AJ926" s="50"/>
      <c r="AK926" s="50"/>
      <c r="AL926" s="50"/>
      <c r="AM926" s="50"/>
      <c r="AN926" s="50"/>
      <c r="AO926" s="50"/>
      <c r="AP926" s="50"/>
      <c r="AQ926" s="49"/>
      <c r="AR926" s="27"/>
    </row>
    <row r="927" spans="3:44">
      <c r="C927" s="83">
        <f t="shared" si="15"/>
        <v>0</v>
      </c>
      <c r="D927" s="50"/>
      <c r="E927" s="50"/>
      <c r="F927" s="49"/>
      <c r="G927" s="49"/>
      <c r="H927" s="74"/>
      <c r="I927" s="75"/>
      <c r="J927" s="49"/>
      <c r="K927" s="51"/>
      <c r="L927" s="49"/>
      <c r="M927" s="49"/>
      <c r="N927" s="49"/>
      <c r="O927" s="50"/>
      <c r="P927" s="50"/>
      <c r="Q927" s="50"/>
      <c r="R927" s="50"/>
      <c r="S927" s="50"/>
      <c r="T927" s="49"/>
      <c r="U927" s="49"/>
      <c r="V927" s="51"/>
      <c r="W927" s="49"/>
      <c r="X927" s="49"/>
      <c r="Y927" s="51"/>
      <c r="Z927" s="49"/>
      <c r="AA927" s="49"/>
      <c r="AB927" s="49"/>
      <c r="AC927" s="51"/>
      <c r="AD927" s="49"/>
      <c r="AE927" s="49"/>
      <c r="AF927" s="51"/>
      <c r="AG927" s="51"/>
      <c r="AH927" s="49"/>
      <c r="AI927" s="49"/>
      <c r="AJ927" s="50"/>
      <c r="AK927" s="50"/>
      <c r="AL927" s="50"/>
      <c r="AM927" s="50"/>
      <c r="AN927" s="50"/>
      <c r="AO927" s="50"/>
      <c r="AP927" s="50"/>
      <c r="AQ927" s="49"/>
      <c r="AR927" s="27"/>
    </row>
    <row r="928" spans="3:44">
      <c r="C928" s="83">
        <f t="shared" si="15"/>
        <v>0</v>
      </c>
      <c r="D928" s="50"/>
      <c r="E928" s="50"/>
      <c r="F928" s="49"/>
      <c r="G928" s="49"/>
      <c r="H928" s="74"/>
      <c r="I928" s="75"/>
      <c r="J928" s="49"/>
      <c r="K928" s="51"/>
      <c r="L928" s="49"/>
      <c r="M928" s="49"/>
      <c r="N928" s="49"/>
      <c r="O928" s="50"/>
      <c r="P928" s="50"/>
      <c r="Q928" s="50"/>
      <c r="R928" s="50"/>
      <c r="S928" s="50"/>
      <c r="T928" s="49"/>
      <c r="U928" s="49"/>
      <c r="V928" s="51"/>
      <c r="W928" s="49"/>
      <c r="X928" s="49"/>
      <c r="Y928" s="51"/>
      <c r="Z928" s="49"/>
      <c r="AA928" s="49"/>
      <c r="AB928" s="49"/>
      <c r="AC928" s="51"/>
      <c r="AD928" s="49"/>
      <c r="AE928" s="49"/>
      <c r="AF928" s="51"/>
      <c r="AG928" s="51"/>
      <c r="AH928" s="49"/>
      <c r="AI928" s="49"/>
      <c r="AJ928" s="50"/>
      <c r="AK928" s="50"/>
      <c r="AL928" s="50"/>
      <c r="AM928" s="50"/>
      <c r="AN928" s="50"/>
      <c r="AO928" s="50"/>
      <c r="AP928" s="50"/>
      <c r="AQ928" s="49"/>
      <c r="AR928" s="27"/>
    </row>
    <row r="929" spans="3:44">
      <c r="C929" s="83">
        <f t="shared" si="15"/>
        <v>0</v>
      </c>
      <c r="D929" s="50"/>
      <c r="E929" s="50"/>
      <c r="F929" s="49"/>
      <c r="G929" s="49"/>
      <c r="H929" s="74"/>
      <c r="I929" s="75"/>
      <c r="J929" s="49"/>
      <c r="K929" s="51"/>
      <c r="L929" s="49"/>
      <c r="M929" s="49"/>
      <c r="N929" s="49"/>
      <c r="O929" s="50"/>
      <c r="P929" s="50"/>
      <c r="Q929" s="50"/>
      <c r="R929" s="50"/>
      <c r="S929" s="50"/>
      <c r="T929" s="49"/>
      <c r="U929" s="49"/>
      <c r="V929" s="51"/>
      <c r="W929" s="49"/>
      <c r="X929" s="49"/>
      <c r="Y929" s="51"/>
      <c r="Z929" s="49"/>
      <c r="AA929" s="49"/>
      <c r="AB929" s="49"/>
      <c r="AC929" s="51"/>
      <c r="AD929" s="49"/>
      <c r="AE929" s="49"/>
      <c r="AF929" s="51"/>
      <c r="AG929" s="51"/>
      <c r="AH929" s="49"/>
      <c r="AI929" s="49"/>
      <c r="AJ929" s="50"/>
      <c r="AK929" s="50"/>
      <c r="AL929" s="50"/>
      <c r="AM929" s="50"/>
      <c r="AN929" s="50"/>
      <c r="AO929" s="50"/>
      <c r="AP929" s="50"/>
      <c r="AQ929" s="49"/>
      <c r="AR929" s="27"/>
    </row>
    <row r="930" spans="3:44">
      <c r="C930" s="83">
        <f t="shared" si="15"/>
        <v>0</v>
      </c>
      <c r="D930" s="50"/>
      <c r="E930" s="50"/>
      <c r="F930" s="49"/>
      <c r="G930" s="49"/>
      <c r="H930" s="74"/>
      <c r="I930" s="75"/>
      <c r="J930" s="49"/>
      <c r="K930" s="51"/>
      <c r="L930" s="49"/>
      <c r="M930" s="49"/>
      <c r="N930" s="49"/>
      <c r="O930" s="50"/>
      <c r="P930" s="50"/>
      <c r="Q930" s="50"/>
      <c r="R930" s="50"/>
      <c r="S930" s="50"/>
      <c r="T930" s="49"/>
      <c r="U930" s="49"/>
      <c r="V930" s="51"/>
      <c r="W930" s="49"/>
      <c r="X930" s="49"/>
      <c r="Y930" s="51"/>
      <c r="Z930" s="49"/>
      <c r="AA930" s="49"/>
      <c r="AB930" s="49"/>
      <c r="AC930" s="51"/>
      <c r="AD930" s="49"/>
      <c r="AE930" s="49"/>
      <c r="AF930" s="51"/>
      <c r="AG930" s="51"/>
      <c r="AH930" s="49"/>
      <c r="AI930" s="49"/>
      <c r="AJ930" s="50"/>
      <c r="AK930" s="50"/>
      <c r="AL930" s="50"/>
      <c r="AM930" s="50"/>
      <c r="AN930" s="50"/>
      <c r="AO930" s="50"/>
      <c r="AP930" s="50"/>
      <c r="AQ930" s="49"/>
      <c r="AR930" s="27"/>
    </row>
    <row r="931" spans="3:44">
      <c r="C931" s="83">
        <f t="shared" si="15"/>
        <v>0</v>
      </c>
      <c r="D931" s="50"/>
      <c r="E931" s="50"/>
      <c r="F931" s="49"/>
      <c r="G931" s="49"/>
      <c r="H931" s="74"/>
      <c r="I931" s="75"/>
      <c r="J931" s="49"/>
      <c r="K931" s="51"/>
      <c r="L931" s="49"/>
      <c r="M931" s="49"/>
      <c r="N931" s="49"/>
      <c r="O931" s="50"/>
      <c r="P931" s="50"/>
      <c r="Q931" s="50"/>
      <c r="R931" s="50"/>
      <c r="S931" s="50"/>
      <c r="T931" s="49"/>
      <c r="U931" s="49"/>
      <c r="V931" s="51"/>
      <c r="W931" s="49"/>
      <c r="X931" s="49"/>
      <c r="Y931" s="51"/>
      <c r="Z931" s="49"/>
      <c r="AA931" s="49"/>
      <c r="AB931" s="49"/>
      <c r="AC931" s="51"/>
      <c r="AD931" s="49"/>
      <c r="AE931" s="49"/>
      <c r="AF931" s="51"/>
      <c r="AG931" s="51"/>
      <c r="AH931" s="49"/>
      <c r="AI931" s="49"/>
      <c r="AJ931" s="50"/>
      <c r="AK931" s="50"/>
      <c r="AL931" s="50"/>
      <c r="AM931" s="50"/>
      <c r="AN931" s="50"/>
      <c r="AO931" s="50"/>
      <c r="AP931" s="50"/>
      <c r="AQ931" s="49"/>
      <c r="AR931" s="27"/>
    </row>
    <row r="932" spans="3:44">
      <c r="C932" s="83">
        <f t="shared" si="15"/>
        <v>0</v>
      </c>
      <c r="D932" s="50"/>
      <c r="E932" s="50"/>
      <c r="F932" s="49"/>
      <c r="G932" s="49"/>
      <c r="H932" s="74"/>
      <c r="I932" s="75"/>
      <c r="J932" s="49"/>
      <c r="K932" s="51"/>
      <c r="L932" s="49"/>
      <c r="M932" s="49"/>
      <c r="N932" s="49"/>
      <c r="O932" s="50"/>
      <c r="P932" s="50"/>
      <c r="Q932" s="50"/>
      <c r="R932" s="50"/>
      <c r="S932" s="50"/>
      <c r="T932" s="49"/>
      <c r="U932" s="49"/>
      <c r="V932" s="51"/>
      <c r="W932" s="49"/>
      <c r="X932" s="49"/>
      <c r="Y932" s="51"/>
      <c r="Z932" s="49"/>
      <c r="AA932" s="49"/>
      <c r="AB932" s="49"/>
      <c r="AC932" s="51"/>
      <c r="AD932" s="49"/>
      <c r="AE932" s="49"/>
      <c r="AF932" s="51"/>
      <c r="AG932" s="51"/>
      <c r="AH932" s="49"/>
      <c r="AI932" s="49"/>
      <c r="AJ932" s="50"/>
      <c r="AK932" s="50"/>
      <c r="AL932" s="50"/>
      <c r="AM932" s="50"/>
      <c r="AN932" s="50"/>
      <c r="AO932" s="50"/>
      <c r="AP932" s="50"/>
      <c r="AQ932" s="49"/>
      <c r="AR932" s="27"/>
    </row>
    <row r="933" spans="3:44">
      <c r="C933" s="83">
        <f t="shared" si="15"/>
        <v>0</v>
      </c>
      <c r="D933" s="50"/>
      <c r="E933" s="50"/>
      <c r="F933" s="49"/>
      <c r="G933" s="49"/>
      <c r="H933" s="74"/>
      <c r="I933" s="75"/>
      <c r="J933" s="49"/>
      <c r="K933" s="51"/>
      <c r="L933" s="49"/>
      <c r="M933" s="49"/>
      <c r="N933" s="49"/>
      <c r="O933" s="50"/>
      <c r="P933" s="50"/>
      <c r="Q933" s="50"/>
      <c r="R933" s="50"/>
      <c r="S933" s="50"/>
      <c r="T933" s="49"/>
      <c r="U933" s="49"/>
      <c r="V933" s="51"/>
      <c r="W933" s="49"/>
      <c r="X933" s="49"/>
      <c r="Y933" s="51"/>
      <c r="Z933" s="49"/>
      <c r="AA933" s="49"/>
      <c r="AB933" s="49"/>
      <c r="AC933" s="51"/>
      <c r="AD933" s="49"/>
      <c r="AE933" s="49"/>
      <c r="AF933" s="51"/>
      <c r="AG933" s="51"/>
      <c r="AH933" s="49"/>
      <c r="AI933" s="49"/>
      <c r="AJ933" s="50"/>
      <c r="AK933" s="50"/>
      <c r="AL933" s="50"/>
      <c r="AM933" s="50"/>
      <c r="AN933" s="50"/>
      <c r="AO933" s="50"/>
      <c r="AP933" s="50"/>
      <c r="AQ933" s="49"/>
      <c r="AR933" s="27"/>
    </row>
    <row r="934" spans="3:44">
      <c r="C934" s="83">
        <f t="shared" si="15"/>
        <v>0</v>
      </c>
      <c r="D934" s="50"/>
      <c r="E934" s="50"/>
      <c r="F934" s="49"/>
      <c r="G934" s="49"/>
      <c r="H934" s="74"/>
      <c r="I934" s="75"/>
      <c r="J934" s="49"/>
      <c r="K934" s="51"/>
      <c r="L934" s="49"/>
      <c r="M934" s="49"/>
      <c r="N934" s="49"/>
      <c r="O934" s="50"/>
      <c r="P934" s="50"/>
      <c r="Q934" s="50"/>
      <c r="R934" s="50"/>
      <c r="S934" s="50"/>
      <c r="T934" s="49"/>
      <c r="U934" s="49"/>
      <c r="V934" s="51"/>
      <c r="W934" s="49"/>
      <c r="X934" s="49"/>
      <c r="Y934" s="51"/>
      <c r="Z934" s="49"/>
      <c r="AA934" s="49"/>
      <c r="AB934" s="49"/>
      <c r="AC934" s="51"/>
      <c r="AD934" s="49"/>
      <c r="AE934" s="49"/>
      <c r="AF934" s="51"/>
      <c r="AG934" s="51"/>
      <c r="AH934" s="49"/>
      <c r="AI934" s="49"/>
      <c r="AJ934" s="50"/>
      <c r="AK934" s="50"/>
      <c r="AL934" s="50"/>
      <c r="AM934" s="50"/>
      <c r="AN934" s="50"/>
      <c r="AO934" s="50"/>
      <c r="AP934" s="50"/>
      <c r="AQ934" s="49"/>
      <c r="AR934" s="27"/>
    </row>
    <row r="935" spans="3:44">
      <c r="C935" s="83">
        <f t="shared" si="15"/>
        <v>0</v>
      </c>
      <c r="D935" s="50"/>
      <c r="E935" s="50"/>
      <c r="F935" s="49"/>
      <c r="G935" s="49"/>
      <c r="H935" s="74"/>
      <c r="I935" s="75"/>
      <c r="J935" s="49"/>
      <c r="K935" s="51"/>
      <c r="L935" s="49"/>
      <c r="M935" s="49"/>
      <c r="N935" s="49"/>
      <c r="O935" s="50"/>
      <c r="P935" s="50"/>
      <c r="Q935" s="50"/>
      <c r="R935" s="50"/>
      <c r="S935" s="50"/>
      <c r="T935" s="49"/>
      <c r="U935" s="49"/>
      <c r="V935" s="51"/>
      <c r="W935" s="49"/>
      <c r="X935" s="49"/>
      <c r="Y935" s="51"/>
      <c r="Z935" s="49"/>
      <c r="AA935" s="49"/>
      <c r="AB935" s="49"/>
      <c r="AC935" s="51"/>
      <c r="AD935" s="49"/>
      <c r="AE935" s="49"/>
      <c r="AF935" s="51"/>
      <c r="AG935" s="51"/>
      <c r="AH935" s="49"/>
      <c r="AI935" s="49"/>
      <c r="AJ935" s="50"/>
      <c r="AK935" s="50"/>
      <c r="AL935" s="50"/>
      <c r="AM935" s="50"/>
      <c r="AN935" s="50"/>
      <c r="AO935" s="50"/>
      <c r="AP935" s="50"/>
      <c r="AQ935" s="49"/>
      <c r="AR935" s="27"/>
    </row>
    <row r="936" spans="3:44">
      <c r="C936" s="83">
        <f t="shared" si="15"/>
        <v>0</v>
      </c>
      <c r="D936" s="50"/>
      <c r="E936" s="50"/>
      <c r="F936" s="49"/>
      <c r="G936" s="49"/>
      <c r="H936" s="74"/>
      <c r="I936" s="75"/>
      <c r="J936" s="49"/>
      <c r="K936" s="51"/>
      <c r="L936" s="49"/>
      <c r="M936" s="49"/>
      <c r="N936" s="49"/>
      <c r="O936" s="50"/>
      <c r="P936" s="50"/>
      <c r="Q936" s="50"/>
      <c r="R936" s="50"/>
      <c r="S936" s="50"/>
      <c r="T936" s="49"/>
      <c r="U936" s="49"/>
      <c r="V936" s="51"/>
      <c r="W936" s="49"/>
      <c r="X936" s="49"/>
      <c r="Y936" s="51"/>
      <c r="Z936" s="49"/>
      <c r="AA936" s="49"/>
      <c r="AB936" s="49"/>
      <c r="AC936" s="51"/>
      <c r="AD936" s="49"/>
      <c r="AE936" s="49"/>
      <c r="AF936" s="51"/>
      <c r="AG936" s="51"/>
      <c r="AH936" s="49"/>
      <c r="AI936" s="49"/>
      <c r="AJ936" s="50"/>
      <c r="AK936" s="50"/>
      <c r="AL936" s="50"/>
      <c r="AM936" s="50"/>
      <c r="AN936" s="50"/>
      <c r="AO936" s="50"/>
      <c r="AP936" s="50"/>
      <c r="AQ936" s="49"/>
      <c r="AR936" s="27"/>
    </row>
    <row r="937" spans="3:44">
      <c r="C937" s="83">
        <f t="shared" si="15"/>
        <v>0</v>
      </c>
      <c r="D937" s="50"/>
      <c r="E937" s="50"/>
      <c r="F937" s="49"/>
      <c r="G937" s="49"/>
      <c r="H937" s="74"/>
      <c r="I937" s="75"/>
      <c r="J937" s="49"/>
      <c r="K937" s="51"/>
      <c r="L937" s="49"/>
      <c r="M937" s="49"/>
      <c r="N937" s="49"/>
      <c r="O937" s="50"/>
      <c r="P937" s="50"/>
      <c r="Q937" s="50"/>
      <c r="R937" s="50"/>
      <c r="S937" s="50"/>
      <c r="T937" s="49"/>
      <c r="U937" s="49"/>
      <c r="V937" s="51"/>
      <c r="W937" s="49"/>
      <c r="X937" s="49"/>
      <c r="Y937" s="51"/>
      <c r="Z937" s="49"/>
      <c r="AA937" s="49"/>
      <c r="AB937" s="49"/>
      <c r="AC937" s="51"/>
      <c r="AD937" s="49"/>
      <c r="AE937" s="49"/>
      <c r="AF937" s="51"/>
      <c r="AG937" s="51"/>
      <c r="AH937" s="49"/>
      <c r="AI937" s="49"/>
      <c r="AJ937" s="50"/>
      <c r="AK937" s="50"/>
      <c r="AL937" s="50"/>
      <c r="AM937" s="50"/>
      <c r="AN937" s="50"/>
      <c r="AO937" s="50"/>
      <c r="AP937" s="50"/>
      <c r="AQ937" s="49"/>
      <c r="AR937" s="27"/>
    </row>
    <row r="938" spans="3:44">
      <c r="C938" s="83">
        <f t="shared" si="15"/>
        <v>0</v>
      </c>
      <c r="D938" s="50"/>
      <c r="E938" s="50"/>
      <c r="F938" s="49"/>
      <c r="G938" s="49"/>
      <c r="H938" s="74"/>
      <c r="I938" s="75"/>
      <c r="J938" s="49"/>
      <c r="K938" s="51"/>
      <c r="L938" s="49"/>
      <c r="M938" s="49"/>
      <c r="N938" s="49"/>
      <c r="O938" s="50"/>
      <c r="P938" s="50"/>
      <c r="Q938" s="50"/>
      <c r="R938" s="50"/>
      <c r="S938" s="50"/>
      <c r="T938" s="49"/>
      <c r="U938" s="49"/>
      <c r="V938" s="51"/>
      <c r="W938" s="49"/>
      <c r="X938" s="49"/>
      <c r="Y938" s="51"/>
      <c r="Z938" s="49"/>
      <c r="AA938" s="49"/>
      <c r="AB938" s="49"/>
      <c r="AC938" s="51"/>
      <c r="AD938" s="49"/>
      <c r="AE938" s="49"/>
      <c r="AF938" s="51"/>
      <c r="AG938" s="51"/>
      <c r="AH938" s="49"/>
      <c r="AI938" s="49"/>
      <c r="AJ938" s="50"/>
      <c r="AK938" s="50"/>
      <c r="AL938" s="50"/>
      <c r="AM938" s="50"/>
      <c r="AN938" s="50"/>
      <c r="AO938" s="50"/>
      <c r="AP938" s="50"/>
      <c r="AQ938" s="49"/>
      <c r="AR938" s="27"/>
    </row>
    <row r="939" spans="3:44">
      <c r="C939" s="83">
        <f t="shared" si="15"/>
        <v>0</v>
      </c>
      <c r="D939" s="50"/>
      <c r="E939" s="50"/>
      <c r="F939" s="49"/>
      <c r="G939" s="49"/>
      <c r="H939" s="74"/>
      <c r="I939" s="75"/>
      <c r="J939" s="49"/>
      <c r="K939" s="51"/>
      <c r="L939" s="49"/>
      <c r="M939" s="49"/>
      <c r="N939" s="49"/>
      <c r="O939" s="50"/>
      <c r="P939" s="50"/>
      <c r="Q939" s="50"/>
      <c r="R939" s="50"/>
      <c r="S939" s="50"/>
      <c r="T939" s="49"/>
      <c r="U939" s="49"/>
      <c r="V939" s="51"/>
      <c r="W939" s="49"/>
      <c r="X939" s="49"/>
      <c r="Y939" s="51"/>
      <c r="Z939" s="49"/>
      <c r="AA939" s="49"/>
      <c r="AB939" s="49"/>
      <c r="AC939" s="51"/>
      <c r="AD939" s="49"/>
      <c r="AE939" s="49"/>
      <c r="AF939" s="51"/>
      <c r="AG939" s="51"/>
      <c r="AH939" s="49"/>
      <c r="AI939" s="49"/>
      <c r="AJ939" s="50"/>
      <c r="AK939" s="50"/>
      <c r="AL939" s="50"/>
      <c r="AM939" s="50"/>
      <c r="AN939" s="50"/>
      <c r="AO939" s="50"/>
      <c r="AP939" s="50"/>
      <c r="AQ939" s="49"/>
      <c r="AR939" s="27"/>
    </row>
    <row r="940" spans="3:44">
      <c r="C940" s="83">
        <f t="shared" si="15"/>
        <v>0</v>
      </c>
      <c r="D940" s="50"/>
      <c r="E940" s="50"/>
      <c r="F940" s="49"/>
      <c r="G940" s="49"/>
      <c r="H940" s="74"/>
      <c r="I940" s="75"/>
      <c r="J940" s="49"/>
      <c r="K940" s="51"/>
      <c r="L940" s="49"/>
      <c r="M940" s="49"/>
      <c r="N940" s="49"/>
      <c r="O940" s="50"/>
      <c r="P940" s="50"/>
      <c r="Q940" s="50"/>
      <c r="R940" s="50"/>
      <c r="S940" s="50"/>
      <c r="T940" s="49"/>
      <c r="U940" s="49"/>
      <c r="V940" s="51"/>
      <c r="W940" s="49"/>
      <c r="X940" s="49"/>
      <c r="Y940" s="51"/>
      <c r="Z940" s="49"/>
      <c r="AA940" s="49"/>
      <c r="AB940" s="49"/>
      <c r="AC940" s="51"/>
      <c r="AD940" s="49"/>
      <c r="AE940" s="49"/>
      <c r="AF940" s="51"/>
      <c r="AG940" s="51"/>
      <c r="AH940" s="49"/>
      <c r="AI940" s="49"/>
      <c r="AJ940" s="50"/>
      <c r="AK940" s="50"/>
      <c r="AL940" s="50"/>
      <c r="AM940" s="50"/>
      <c r="AN940" s="50"/>
      <c r="AO940" s="50"/>
      <c r="AP940" s="50"/>
      <c r="AQ940" s="49"/>
      <c r="AR940" s="27"/>
    </row>
    <row r="941" spans="3:44">
      <c r="C941" s="83">
        <f t="shared" si="15"/>
        <v>0</v>
      </c>
      <c r="D941" s="50"/>
      <c r="E941" s="50"/>
      <c r="F941" s="49"/>
      <c r="G941" s="49"/>
      <c r="H941" s="74"/>
      <c r="I941" s="75"/>
      <c r="J941" s="49"/>
      <c r="K941" s="51"/>
      <c r="L941" s="49"/>
      <c r="M941" s="49"/>
      <c r="N941" s="49"/>
      <c r="O941" s="50"/>
      <c r="P941" s="50"/>
      <c r="Q941" s="50"/>
      <c r="R941" s="50"/>
      <c r="S941" s="50"/>
      <c r="T941" s="49"/>
      <c r="U941" s="49"/>
      <c r="V941" s="51"/>
      <c r="W941" s="49"/>
      <c r="X941" s="49"/>
      <c r="Y941" s="51"/>
      <c r="Z941" s="49"/>
      <c r="AA941" s="49"/>
      <c r="AB941" s="49"/>
      <c r="AC941" s="51"/>
      <c r="AD941" s="49"/>
      <c r="AE941" s="49"/>
      <c r="AF941" s="51"/>
      <c r="AG941" s="51"/>
      <c r="AH941" s="49"/>
      <c r="AI941" s="49"/>
      <c r="AJ941" s="50"/>
      <c r="AK941" s="50"/>
      <c r="AL941" s="50"/>
      <c r="AM941" s="50"/>
      <c r="AN941" s="50"/>
      <c r="AO941" s="50"/>
      <c r="AP941" s="50"/>
      <c r="AQ941" s="49"/>
      <c r="AR941" s="27"/>
    </row>
    <row r="942" spans="3:44">
      <c r="C942" s="83">
        <f t="shared" si="15"/>
        <v>0</v>
      </c>
      <c r="D942" s="50"/>
      <c r="E942" s="50"/>
      <c r="F942" s="49"/>
      <c r="G942" s="49"/>
      <c r="H942" s="74"/>
      <c r="I942" s="75"/>
      <c r="J942" s="49"/>
      <c r="K942" s="51"/>
      <c r="L942" s="49"/>
      <c r="M942" s="49"/>
      <c r="N942" s="49"/>
      <c r="O942" s="50"/>
      <c r="P942" s="50"/>
      <c r="Q942" s="50"/>
      <c r="R942" s="50"/>
      <c r="S942" s="50"/>
      <c r="T942" s="49"/>
      <c r="U942" s="49"/>
      <c r="V942" s="51"/>
      <c r="W942" s="49"/>
      <c r="X942" s="49"/>
      <c r="Y942" s="51"/>
      <c r="Z942" s="49"/>
      <c r="AA942" s="49"/>
      <c r="AB942" s="49"/>
      <c r="AC942" s="51"/>
      <c r="AD942" s="49"/>
      <c r="AE942" s="49"/>
      <c r="AF942" s="51"/>
      <c r="AG942" s="51"/>
      <c r="AH942" s="49"/>
      <c r="AI942" s="49"/>
      <c r="AJ942" s="50"/>
      <c r="AK942" s="50"/>
      <c r="AL942" s="50"/>
      <c r="AM942" s="50"/>
      <c r="AN942" s="50"/>
      <c r="AO942" s="50"/>
      <c r="AP942" s="50"/>
      <c r="AQ942" s="49"/>
      <c r="AR942" s="27"/>
    </row>
    <row r="943" spans="3:44">
      <c r="C943" s="83">
        <f t="shared" si="15"/>
        <v>0</v>
      </c>
      <c r="D943" s="50"/>
      <c r="E943" s="50"/>
      <c r="F943" s="49"/>
      <c r="G943" s="49"/>
      <c r="H943" s="74"/>
      <c r="I943" s="75"/>
      <c r="J943" s="49"/>
      <c r="K943" s="51"/>
      <c r="L943" s="49"/>
      <c r="M943" s="49"/>
      <c r="N943" s="49"/>
      <c r="O943" s="50"/>
      <c r="P943" s="50"/>
      <c r="Q943" s="50"/>
      <c r="R943" s="50"/>
      <c r="S943" s="50"/>
      <c r="T943" s="49"/>
      <c r="U943" s="49"/>
      <c r="V943" s="51"/>
      <c r="W943" s="49"/>
      <c r="X943" s="49"/>
      <c r="Y943" s="51"/>
      <c r="Z943" s="49"/>
      <c r="AA943" s="49"/>
      <c r="AB943" s="49"/>
      <c r="AC943" s="51"/>
      <c r="AD943" s="49"/>
      <c r="AE943" s="49"/>
      <c r="AF943" s="51"/>
      <c r="AG943" s="51"/>
      <c r="AH943" s="49"/>
      <c r="AI943" s="49"/>
      <c r="AJ943" s="50"/>
      <c r="AK943" s="50"/>
      <c r="AL943" s="50"/>
      <c r="AM943" s="50"/>
      <c r="AN943" s="50"/>
      <c r="AO943" s="50"/>
      <c r="AP943" s="50"/>
      <c r="AQ943" s="49"/>
      <c r="AR943" s="27"/>
    </row>
    <row r="944" spans="3:44">
      <c r="C944" s="83">
        <f t="shared" si="15"/>
        <v>0</v>
      </c>
      <c r="D944" s="50"/>
      <c r="E944" s="50"/>
      <c r="F944" s="49"/>
      <c r="G944" s="49"/>
      <c r="H944" s="74"/>
      <c r="I944" s="75"/>
      <c r="J944" s="49"/>
      <c r="K944" s="51"/>
      <c r="L944" s="49"/>
      <c r="M944" s="49"/>
      <c r="N944" s="49"/>
      <c r="O944" s="50"/>
      <c r="P944" s="50"/>
      <c r="Q944" s="50"/>
      <c r="R944" s="50"/>
      <c r="S944" s="50"/>
      <c r="T944" s="49"/>
      <c r="U944" s="49"/>
      <c r="V944" s="51"/>
      <c r="W944" s="49"/>
      <c r="X944" s="49"/>
      <c r="Y944" s="51"/>
      <c r="Z944" s="49"/>
      <c r="AA944" s="49"/>
      <c r="AB944" s="49"/>
      <c r="AC944" s="51"/>
      <c r="AD944" s="49"/>
      <c r="AE944" s="49"/>
      <c r="AF944" s="51"/>
      <c r="AG944" s="51"/>
      <c r="AH944" s="49"/>
      <c r="AI944" s="49"/>
      <c r="AJ944" s="50"/>
      <c r="AK944" s="50"/>
      <c r="AL944" s="50"/>
      <c r="AM944" s="50"/>
      <c r="AN944" s="50"/>
      <c r="AO944" s="50"/>
      <c r="AP944" s="50"/>
      <c r="AQ944" s="49"/>
      <c r="AR944" s="27"/>
    </row>
    <row r="945" spans="3:44">
      <c r="C945" s="83">
        <f t="shared" si="15"/>
        <v>0</v>
      </c>
      <c r="D945" s="50"/>
      <c r="E945" s="50"/>
      <c r="F945" s="49"/>
      <c r="G945" s="49"/>
      <c r="H945" s="74"/>
      <c r="I945" s="75"/>
      <c r="J945" s="49"/>
      <c r="K945" s="51"/>
      <c r="L945" s="49"/>
      <c r="M945" s="49"/>
      <c r="N945" s="49"/>
      <c r="O945" s="50"/>
      <c r="P945" s="50"/>
      <c r="Q945" s="50"/>
      <c r="R945" s="50"/>
      <c r="S945" s="50"/>
      <c r="T945" s="49"/>
      <c r="U945" s="49"/>
      <c r="V945" s="51"/>
      <c r="W945" s="49"/>
      <c r="X945" s="49"/>
      <c r="Y945" s="51"/>
      <c r="Z945" s="49"/>
      <c r="AA945" s="49"/>
      <c r="AB945" s="49"/>
      <c r="AC945" s="51"/>
      <c r="AD945" s="49"/>
      <c r="AE945" s="49"/>
      <c r="AF945" s="51"/>
      <c r="AG945" s="51"/>
      <c r="AH945" s="49"/>
      <c r="AI945" s="49"/>
      <c r="AJ945" s="50"/>
      <c r="AK945" s="50"/>
      <c r="AL945" s="50"/>
      <c r="AM945" s="50"/>
      <c r="AN945" s="50"/>
      <c r="AO945" s="50"/>
      <c r="AP945" s="50"/>
      <c r="AQ945" s="49"/>
      <c r="AR945" s="27"/>
    </row>
    <row r="946" spans="3:44">
      <c r="C946" s="83">
        <f t="shared" si="15"/>
        <v>0</v>
      </c>
      <c r="D946" s="50"/>
      <c r="E946" s="50"/>
      <c r="F946" s="49"/>
      <c r="G946" s="49"/>
      <c r="H946" s="74"/>
      <c r="I946" s="75"/>
      <c r="J946" s="49"/>
      <c r="K946" s="51"/>
      <c r="L946" s="49"/>
      <c r="M946" s="49"/>
      <c r="N946" s="49"/>
      <c r="O946" s="50"/>
      <c r="P946" s="50"/>
      <c r="Q946" s="50"/>
      <c r="R946" s="50"/>
      <c r="S946" s="50"/>
      <c r="T946" s="49"/>
      <c r="U946" s="49"/>
      <c r="V946" s="51"/>
      <c r="W946" s="49"/>
      <c r="X946" s="49"/>
      <c r="Y946" s="51"/>
      <c r="Z946" s="49"/>
      <c r="AA946" s="49"/>
      <c r="AB946" s="49"/>
      <c r="AC946" s="51"/>
      <c r="AD946" s="49"/>
      <c r="AE946" s="49"/>
      <c r="AF946" s="51"/>
      <c r="AG946" s="51"/>
      <c r="AH946" s="49"/>
      <c r="AI946" s="49"/>
      <c r="AJ946" s="50"/>
      <c r="AK946" s="50"/>
      <c r="AL946" s="50"/>
      <c r="AM946" s="50"/>
      <c r="AN946" s="50"/>
      <c r="AO946" s="50"/>
      <c r="AP946" s="50"/>
      <c r="AQ946" s="49"/>
      <c r="AR946" s="27"/>
    </row>
    <row r="947" spans="3:44">
      <c r="C947" s="83">
        <f t="shared" si="15"/>
        <v>0</v>
      </c>
      <c r="D947" s="50"/>
      <c r="E947" s="50"/>
      <c r="F947" s="49"/>
      <c r="G947" s="49"/>
      <c r="H947" s="74"/>
      <c r="I947" s="75"/>
      <c r="J947" s="49"/>
      <c r="K947" s="51"/>
      <c r="L947" s="49"/>
      <c r="M947" s="49"/>
      <c r="N947" s="49"/>
      <c r="O947" s="50"/>
      <c r="P947" s="50"/>
      <c r="Q947" s="50"/>
      <c r="R947" s="50"/>
      <c r="S947" s="50"/>
      <c r="T947" s="49"/>
      <c r="U947" s="49"/>
      <c r="V947" s="51"/>
      <c r="W947" s="49"/>
      <c r="X947" s="49"/>
      <c r="Y947" s="51"/>
      <c r="Z947" s="49"/>
      <c r="AA947" s="49"/>
      <c r="AB947" s="49"/>
      <c r="AC947" s="51"/>
      <c r="AD947" s="49"/>
      <c r="AE947" s="49"/>
      <c r="AF947" s="51"/>
      <c r="AG947" s="51"/>
      <c r="AH947" s="49"/>
      <c r="AI947" s="49"/>
      <c r="AJ947" s="50"/>
      <c r="AK947" s="50"/>
      <c r="AL947" s="50"/>
      <c r="AM947" s="50"/>
      <c r="AN947" s="50"/>
      <c r="AO947" s="50"/>
      <c r="AP947" s="50"/>
      <c r="AQ947" s="49"/>
      <c r="AR947" s="27"/>
    </row>
    <row r="948" spans="3:44">
      <c r="C948" s="83">
        <f t="shared" si="15"/>
        <v>0</v>
      </c>
      <c r="D948" s="50"/>
      <c r="E948" s="50"/>
      <c r="F948" s="49"/>
      <c r="G948" s="49"/>
      <c r="H948" s="74"/>
      <c r="I948" s="75"/>
      <c r="J948" s="49"/>
      <c r="K948" s="51"/>
      <c r="L948" s="49"/>
      <c r="M948" s="49"/>
      <c r="N948" s="49"/>
      <c r="O948" s="50"/>
      <c r="P948" s="50"/>
      <c r="Q948" s="50"/>
      <c r="R948" s="50"/>
      <c r="S948" s="50"/>
      <c r="T948" s="49"/>
      <c r="U948" s="49"/>
      <c r="V948" s="51"/>
      <c r="W948" s="49"/>
      <c r="X948" s="49"/>
      <c r="Y948" s="51"/>
      <c r="Z948" s="49"/>
      <c r="AA948" s="49"/>
      <c r="AB948" s="49"/>
      <c r="AC948" s="51"/>
      <c r="AD948" s="49"/>
      <c r="AE948" s="49"/>
      <c r="AF948" s="51"/>
      <c r="AG948" s="51"/>
      <c r="AH948" s="49"/>
      <c r="AI948" s="49"/>
      <c r="AJ948" s="50"/>
      <c r="AK948" s="50"/>
      <c r="AL948" s="50"/>
      <c r="AM948" s="50"/>
      <c r="AN948" s="50"/>
      <c r="AO948" s="50"/>
      <c r="AP948" s="50"/>
      <c r="AQ948" s="49"/>
      <c r="AR948" s="27"/>
    </row>
    <row r="949" spans="3:44">
      <c r="C949" s="83">
        <f t="shared" si="15"/>
        <v>0</v>
      </c>
      <c r="D949" s="50"/>
      <c r="E949" s="50"/>
      <c r="F949" s="49"/>
      <c r="G949" s="49"/>
      <c r="H949" s="74"/>
      <c r="I949" s="75"/>
      <c r="J949" s="49"/>
      <c r="K949" s="51"/>
      <c r="L949" s="49"/>
      <c r="M949" s="49"/>
      <c r="N949" s="49"/>
      <c r="O949" s="50"/>
      <c r="P949" s="50"/>
      <c r="Q949" s="50"/>
      <c r="R949" s="50"/>
      <c r="S949" s="50"/>
      <c r="T949" s="49"/>
      <c r="U949" s="49"/>
      <c r="V949" s="51"/>
      <c r="W949" s="49"/>
      <c r="X949" s="49"/>
      <c r="Y949" s="51"/>
      <c r="Z949" s="49"/>
      <c r="AA949" s="49"/>
      <c r="AB949" s="49"/>
      <c r="AC949" s="51"/>
      <c r="AD949" s="49"/>
      <c r="AE949" s="49"/>
      <c r="AF949" s="51"/>
      <c r="AG949" s="51"/>
      <c r="AH949" s="49"/>
      <c r="AI949" s="49"/>
      <c r="AJ949" s="50"/>
      <c r="AK949" s="50"/>
      <c r="AL949" s="50"/>
      <c r="AM949" s="50"/>
      <c r="AN949" s="50"/>
      <c r="AO949" s="50"/>
      <c r="AP949" s="50"/>
      <c r="AQ949" s="49"/>
      <c r="AR949" s="27"/>
    </row>
    <row r="950" spans="3:44">
      <c r="C950" s="83">
        <f t="shared" si="15"/>
        <v>0</v>
      </c>
      <c r="D950" s="50"/>
      <c r="E950" s="50"/>
      <c r="F950" s="49"/>
      <c r="G950" s="49"/>
      <c r="H950" s="74"/>
      <c r="I950" s="75"/>
      <c r="J950" s="49"/>
      <c r="K950" s="51"/>
      <c r="L950" s="49"/>
      <c r="M950" s="49"/>
      <c r="N950" s="49"/>
      <c r="O950" s="50"/>
      <c r="P950" s="50"/>
      <c r="Q950" s="50"/>
      <c r="R950" s="50"/>
      <c r="S950" s="50"/>
      <c r="T950" s="49"/>
      <c r="U950" s="49"/>
      <c r="V950" s="51"/>
      <c r="W950" s="49"/>
      <c r="X950" s="49"/>
      <c r="Y950" s="51"/>
      <c r="Z950" s="49"/>
      <c r="AA950" s="49"/>
      <c r="AB950" s="49"/>
      <c r="AC950" s="51"/>
      <c r="AD950" s="49"/>
      <c r="AE950" s="49"/>
      <c r="AF950" s="51"/>
      <c r="AG950" s="51"/>
      <c r="AH950" s="49"/>
      <c r="AI950" s="49"/>
      <c r="AJ950" s="50"/>
      <c r="AK950" s="50"/>
      <c r="AL950" s="50"/>
      <c r="AM950" s="50"/>
      <c r="AN950" s="50"/>
      <c r="AO950" s="50"/>
      <c r="AP950" s="50"/>
      <c r="AQ950" s="49"/>
      <c r="AR950" s="27"/>
    </row>
    <row r="951" spans="3:44">
      <c r="C951" s="83">
        <f t="shared" si="15"/>
        <v>0</v>
      </c>
      <c r="D951" s="50"/>
      <c r="E951" s="50"/>
      <c r="F951" s="49"/>
      <c r="G951" s="49"/>
      <c r="H951" s="74"/>
      <c r="I951" s="75"/>
      <c r="J951" s="49"/>
      <c r="K951" s="51"/>
      <c r="L951" s="49"/>
      <c r="M951" s="49"/>
      <c r="N951" s="49"/>
      <c r="O951" s="50"/>
      <c r="P951" s="50"/>
      <c r="Q951" s="50"/>
      <c r="R951" s="50"/>
      <c r="S951" s="50"/>
      <c r="T951" s="49"/>
      <c r="U951" s="49"/>
      <c r="V951" s="51"/>
      <c r="W951" s="49"/>
      <c r="X951" s="49"/>
      <c r="Y951" s="51"/>
      <c r="Z951" s="49"/>
      <c r="AA951" s="49"/>
      <c r="AB951" s="49"/>
      <c r="AC951" s="51"/>
      <c r="AD951" s="49"/>
      <c r="AE951" s="49"/>
      <c r="AF951" s="51"/>
      <c r="AG951" s="51"/>
      <c r="AH951" s="49"/>
      <c r="AI951" s="49"/>
      <c r="AJ951" s="50"/>
      <c r="AK951" s="50"/>
      <c r="AL951" s="50"/>
      <c r="AM951" s="50"/>
      <c r="AN951" s="50"/>
      <c r="AO951" s="50"/>
      <c r="AP951" s="50"/>
      <c r="AQ951" s="49"/>
      <c r="AR951" s="27"/>
    </row>
    <row r="952" spans="3:44">
      <c r="C952" s="83">
        <f t="shared" si="15"/>
        <v>0</v>
      </c>
      <c r="D952" s="50"/>
      <c r="E952" s="50"/>
      <c r="F952" s="49"/>
      <c r="G952" s="49"/>
      <c r="H952" s="74"/>
      <c r="I952" s="75"/>
      <c r="J952" s="49"/>
      <c r="K952" s="51"/>
      <c r="L952" s="49"/>
      <c r="M952" s="49"/>
      <c r="N952" s="49"/>
      <c r="O952" s="50"/>
      <c r="P952" s="50"/>
      <c r="Q952" s="50"/>
      <c r="R952" s="50"/>
      <c r="S952" s="50"/>
      <c r="T952" s="49"/>
      <c r="U952" s="49"/>
      <c r="V952" s="51"/>
      <c r="W952" s="49"/>
      <c r="X952" s="49"/>
      <c r="Y952" s="51"/>
      <c r="Z952" s="49"/>
      <c r="AA952" s="49"/>
      <c r="AB952" s="49"/>
      <c r="AC952" s="51"/>
      <c r="AD952" s="49"/>
      <c r="AE952" s="49"/>
      <c r="AF952" s="51"/>
      <c r="AG952" s="51"/>
      <c r="AH952" s="49"/>
      <c r="AI952" s="49"/>
      <c r="AJ952" s="50"/>
      <c r="AK952" s="50"/>
      <c r="AL952" s="50"/>
      <c r="AM952" s="50"/>
      <c r="AN952" s="50"/>
      <c r="AO952" s="50"/>
      <c r="AP952" s="50"/>
      <c r="AQ952" s="49"/>
      <c r="AR952" s="27"/>
    </row>
    <row r="953" spans="3:44">
      <c r="C953" s="83">
        <f t="shared" si="15"/>
        <v>0</v>
      </c>
      <c r="D953" s="50"/>
      <c r="E953" s="50"/>
      <c r="F953" s="49"/>
      <c r="G953" s="49"/>
      <c r="H953" s="74"/>
      <c r="I953" s="75"/>
      <c r="J953" s="49"/>
      <c r="K953" s="51"/>
      <c r="L953" s="49"/>
      <c r="M953" s="49"/>
      <c r="N953" s="49"/>
      <c r="O953" s="50"/>
      <c r="P953" s="50"/>
      <c r="Q953" s="50"/>
      <c r="R953" s="50"/>
      <c r="S953" s="50"/>
      <c r="T953" s="49"/>
      <c r="U953" s="49"/>
      <c r="V953" s="51"/>
      <c r="W953" s="49"/>
      <c r="X953" s="49"/>
      <c r="Y953" s="51"/>
      <c r="Z953" s="49"/>
      <c r="AA953" s="49"/>
      <c r="AB953" s="49"/>
      <c r="AC953" s="51"/>
      <c r="AD953" s="49"/>
      <c r="AE953" s="49"/>
      <c r="AF953" s="51"/>
      <c r="AG953" s="51"/>
      <c r="AH953" s="49"/>
      <c r="AI953" s="49"/>
      <c r="AJ953" s="50"/>
      <c r="AK953" s="50"/>
      <c r="AL953" s="50"/>
      <c r="AM953" s="50"/>
      <c r="AN953" s="50"/>
      <c r="AO953" s="50"/>
      <c r="AP953" s="50"/>
      <c r="AQ953" s="49"/>
      <c r="AR953" s="27"/>
    </row>
    <row r="954" spans="3:44">
      <c r="C954" s="83">
        <f t="shared" si="15"/>
        <v>0</v>
      </c>
      <c r="D954" s="50"/>
      <c r="E954" s="50"/>
      <c r="F954" s="49"/>
      <c r="G954" s="49"/>
      <c r="H954" s="74"/>
      <c r="I954" s="75"/>
      <c r="J954" s="49"/>
      <c r="K954" s="51"/>
      <c r="L954" s="49"/>
      <c r="M954" s="49"/>
      <c r="N954" s="49"/>
      <c r="O954" s="50"/>
      <c r="P954" s="50"/>
      <c r="Q954" s="50"/>
      <c r="R954" s="50"/>
      <c r="S954" s="50"/>
      <c r="T954" s="49"/>
      <c r="U954" s="49"/>
      <c r="V954" s="51"/>
      <c r="W954" s="49"/>
      <c r="X954" s="49"/>
      <c r="Y954" s="51"/>
      <c r="Z954" s="49"/>
      <c r="AA954" s="49"/>
      <c r="AB954" s="49"/>
      <c r="AC954" s="51"/>
      <c r="AD954" s="49"/>
      <c r="AE954" s="49"/>
      <c r="AF954" s="51"/>
      <c r="AG954" s="51"/>
      <c r="AH954" s="49"/>
      <c r="AI954" s="49"/>
      <c r="AJ954" s="50"/>
      <c r="AK954" s="50"/>
      <c r="AL954" s="50"/>
      <c r="AM954" s="50"/>
      <c r="AN954" s="50"/>
      <c r="AO954" s="50"/>
      <c r="AP954" s="50"/>
      <c r="AQ954" s="49"/>
      <c r="AR954" s="27"/>
    </row>
    <row r="955" spans="3:44">
      <c r="C955" s="83">
        <f t="shared" si="15"/>
        <v>0</v>
      </c>
      <c r="D955" s="50"/>
      <c r="E955" s="50"/>
      <c r="F955" s="49"/>
      <c r="G955" s="49"/>
      <c r="H955" s="74"/>
      <c r="I955" s="75"/>
      <c r="J955" s="49"/>
      <c r="K955" s="51"/>
      <c r="L955" s="49"/>
      <c r="M955" s="49"/>
      <c r="N955" s="49"/>
      <c r="O955" s="50"/>
      <c r="P955" s="50"/>
      <c r="Q955" s="50"/>
      <c r="R955" s="50"/>
      <c r="S955" s="50"/>
      <c r="T955" s="49"/>
      <c r="U955" s="49"/>
      <c r="V955" s="51"/>
      <c r="W955" s="49"/>
      <c r="X955" s="49"/>
      <c r="Y955" s="51"/>
      <c r="Z955" s="49"/>
      <c r="AA955" s="49"/>
      <c r="AB955" s="49"/>
      <c r="AC955" s="51"/>
      <c r="AD955" s="49"/>
      <c r="AE955" s="49"/>
      <c r="AF955" s="51"/>
      <c r="AG955" s="51"/>
      <c r="AH955" s="49"/>
      <c r="AI955" s="49"/>
      <c r="AJ955" s="50"/>
      <c r="AK955" s="50"/>
      <c r="AL955" s="50"/>
      <c r="AM955" s="50"/>
      <c r="AN955" s="50"/>
      <c r="AO955" s="50"/>
      <c r="AP955" s="50"/>
      <c r="AQ955" s="49"/>
      <c r="AR955" s="27"/>
    </row>
    <row r="956" spans="3:44">
      <c r="C956" s="83">
        <f t="shared" si="15"/>
        <v>0</v>
      </c>
      <c r="D956" s="50"/>
      <c r="E956" s="50"/>
      <c r="F956" s="49"/>
      <c r="G956" s="49"/>
      <c r="H956" s="74"/>
      <c r="I956" s="75"/>
      <c r="J956" s="49"/>
      <c r="K956" s="51"/>
      <c r="L956" s="49"/>
      <c r="M956" s="49"/>
      <c r="N956" s="49"/>
      <c r="O956" s="50"/>
      <c r="P956" s="50"/>
      <c r="Q956" s="50"/>
      <c r="R956" s="50"/>
      <c r="S956" s="50"/>
      <c r="T956" s="49"/>
      <c r="U956" s="49"/>
      <c r="V956" s="51"/>
      <c r="W956" s="49"/>
      <c r="X956" s="49"/>
      <c r="Y956" s="51"/>
      <c r="Z956" s="49"/>
      <c r="AA956" s="49"/>
      <c r="AB956" s="49"/>
      <c r="AC956" s="51"/>
      <c r="AD956" s="49"/>
      <c r="AE956" s="49"/>
      <c r="AF956" s="51"/>
      <c r="AG956" s="51"/>
      <c r="AH956" s="49"/>
      <c r="AI956" s="49"/>
      <c r="AJ956" s="50"/>
      <c r="AK956" s="50"/>
      <c r="AL956" s="50"/>
      <c r="AM956" s="50"/>
      <c r="AN956" s="50"/>
      <c r="AO956" s="50"/>
      <c r="AP956" s="50"/>
      <c r="AQ956" s="49"/>
      <c r="AR956" s="27"/>
    </row>
    <row r="957" spans="3:44">
      <c r="C957" s="83">
        <f t="shared" si="15"/>
        <v>0</v>
      </c>
      <c r="D957" s="50"/>
      <c r="E957" s="50"/>
      <c r="F957" s="49"/>
      <c r="G957" s="49"/>
      <c r="H957" s="74"/>
      <c r="I957" s="75"/>
      <c r="J957" s="49"/>
      <c r="K957" s="51"/>
      <c r="L957" s="49"/>
      <c r="M957" s="49"/>
      <c r="N957" s="49"/>
      <c r="O957" s="50"/>
      <c r="P957" s="50"/>
      <c r="Q957" s="50"/>
      <c r="R957" s="50"/>
      <c r="S957" s="50"/>
      <c r="T957" s="49"/>
      <c r="U957" s="49"/>
      <c r="V957" s="51"/>
      <c r="W957" s="49"/>
      <c r="X957" s="49"/>
      <c r="Y957" s="51"/>
      <c r="Z957" s="49"/>
      <c r="AA957" s="49"/>
      <c r="AB957" s="49"/>
      <c r="AC957" s="51"/>
      <c r="AD957" s="49"/>
      <c r="AE957" s="49"/>
      <c r="AF957" s="51"/>
      <c r="AG957" s="51"/>
      <c r="AH957" s="49"/>
      <c r="AI957" s="49"/>
      <c r="AJ957" s="50"/>
      <c r="AK957" s="50"/>
      <c r="AL957" s="50"/>
      <c r="AM957" s="50"/>
      <c r="AN957" s="50"/>
      <c r="AO957" s="50"/>
      <c r="AP957" s="50"/>
      <c r="AQ957" s="49"/>
      <c r="AR957" s="27"/>
    </row>
    <row r="958" spans="3:44">
      <c r="C958" s="83">
        <f t="shared" si="15"/>
        <v>0</v>
      </c>
      <c r="D958" s="50"/>
      <c r="E958" s="50"/>
      <c r="F958" s="49"/>
      <c r="G958" s="49"/>
      <c r="H958" s="74"/>
      <c r="I958" s="75"/>
      <c r="J958" s="49"/>
      <c r="K958" s="51"/>
      <c r="L958" s="49"/>
      <c r="M958" s="49"/>
      <c r="N958" s="49"/>
      <c r="O958" s="50"/>
      <c r="P958" s="50"/>
      <c r="Q958" s="50"/>
      <c r="R958" s="50"/>
      <c r="S958" s="50"/>
      <c r="T958" s="49"/>
      <c r="U958" s="49"/>
      <c r="V958" s="51"/>
      <c r="W958" s="49"/>
      <c r="X958" s="49"/>
      <c r="Y958" s="51"/>
      <c r="Z958" s="49"/>
      <c r="AA958" s="49"/>
      <c r="AB958" s="49"/>
      <c r="AC958" s="51"/>
      <c r="AD958" s="49"/>
      <c r="AE958" s="49"/>
      <c r="AF958" s="51"/>
      <c r="AG958" s="51"/>
      <c r="AH958" s="49"/>
      <c r="AI958" s="49"/>
      <c r="AJ958" s="50"/>
      <c r="AK958" s="50"/>
      <c r="AL958" s="50"/>
      <c r="AM958" s="50"/>
      <c r="AN958" s="50"/>
      <c r="AO958" s="50"/>
      <c r="AP958" s="50"/>
      <c r="AQ958" s="49"/>
      <c r="AR958" s="27"/>
    </row>
    <row r="959" spans="3:44">
      <c r="C959" s="83">
        <f t="shared" si="15"/>
        <v>0</v>
      </c>
      <c r="D959" s="50"/>
      <c r="E959" s="50"/>
      <c r="F959" s="49"/>
      <c r="G959" s="49"/>
      <c r="H959" s="74"/>
      <c r="I959" s="75"/>
      <c r="J959" s="49"/>
      <c r="K959" s="51"/>
      <c r="L959" s="49"/>
      <c r="M959" s="49"/>
      <c r="N959" s="49"/>
      <c r="O959" s="50"/>
      <c r="P959" s="50"/>
      <c r="Q959" s="50"/>
      <c r="R959" s="50"/>
      <c r="S959" s="50"/>
      <c r="T959" s="49"/>
      <c r="U959" s="49"/>
      <c r="V959" s="51"/>
      <c r="W959" s="49"/>
      <c r="X959" s="49"/>
      <c r="Y959" s="51"/>
      <c r="Z959" s="49"/>
      <c r="AA959" s="49"/>
      <c r="AB959" s="49"/>
      <c r="AC959" s="51"/>
      <c r="AD959" s="49"/>
      <c r="AE959" s="49"/>
      <c r="AF959" s="51"/>
      <c r="AG959" s="51"/>
      <c r="AH959" s="49"/>
      <c r="AI959" s="49"/>
      <c r="AJ959" s="50"/>
      <c r="AK959" s="50"/>
      <c r="AL959" s="50"/>
      <c r="AM959" s="50"/>
      <c r="AN959" s="50"/>
      <c r="AO959" s="50"/>
      <c r="AP959" s="50"/>
      <c r="AQ959" s="49"/>
      <c r="AR959" s="27"/>
    </row>
    <row r="960" spans="3:44">
      <c r="C960" s="83">
        <f t="shared" si="15"/>
        <v>0</v>
      </c>
      <c r="D960" s="50"/>
      <c r="E960" s="50"/>
      <c r="F960" s="49"/>
      <c r="G960" s="49"/>
      <c r="H960" s="74"/>
      <c r="I960" s="75"/>
      <c r="J960" s="49"/>
      <c r="K960" s="51"/>
      <c r="L960" s="49"/>
      <c r="M960" s="49"/>
      <c r="N960" s="49"/>
      <c r="O960" s="50"/>
      <c r="P960" s="50"/>
      <c r="Q960" s="50"/>
      <c r="R960" s="50"/>
      <c r="S960" s="50"/>
      <c r="T960" s="49"/>
      <c r="U960" s="49"/>
      <c r="V960" s="51"/>
      <c r="W960" s="49"/>
      <c r="X960" s="49"/>
      <c r="Y960" s="51"/>
      <c r="Z960" s="49"/>
      <c r="AA960" s="49"/>
      <c r="AB960" s="49"/>
      <c r="AC960" s="51"/>
      <c r="AD960" s="49"/>
      <c r="AE960" s="49"/>
      <c r="AF960" s="51"/>
      <c r="AG960" s="51"/>
      <c r="AH960" s="49"/>
      <c r="AI960" s="49"/>
      <c r="AJ960" s="50"/>
      <c r="AK960" s="50"/>
      <c r="AL960" s="50"/>
      <c r="AM960" s="50"/>
      <c r="AN960" s="50"/>
      <c r="AO960" s="50"/>
      <c r="AP960" s="50"/>
      <c r="AQ960" s="49"/>
      <c r="AR960" s="27"/>
    </row>
    <row r="961" spans="3:44">
      <c r="C961" s="83">
        <f t="shared" si="15"/>
        <v>0</v>
      </c>
      <c r="D961" s="50"/>
      <c r="E961" s="50"/>
      <c r="F961" s="49"/>
      <c r="G961" s="49"/>
      <c r="H961" s="74"/>
      <c r="I961" s="75"/>
      <c r="J961" s="49"/>
      <c r="K961" s="51"/>
      <c r="L961" s="49"/>
      <c r="M961" s="49"/>
      <c r="N961" s="49"/>
      <c r="O961" s="50"/>
      <c r="P961" s="50"/>
      <c r="Q961" s="50"/>
      <c r="R961" s="50"/>
      <c r="S961" s="50"/>
      <c r="T961" s="49"/>
      <c r="U961" s="49"/>
      <c r="V961" s="51"/>
      <c r="W961" s="49"/>
      <c r="X961" s="49"/>
      <c r="Y961" s="51"/>
      <c r="Z961" s="49"/>
      <c r="AA961" s="49"/>
      <c r="AB961" s="49"/>
      <c r="AC961" s="51"/>
      <c r="AD961" s="49"/>
      <c r="AE961" s="49"/>
      <c r="AF961" s="51"/>
      <c r="AG961" s="51"/>
      <c r="AH961" s="49"/>
      <c r="AI961" s="49"/>
      <c r="AJ961" s="50"/>
      <c r="AK961" s="50"/>
      <c r="AL961" s="50"/>
      <c r="AM961" s="50"/>
      <c r="AN961" s="50"/>
      <c r="AO961" s="50"/>
      <c r="AP961" s="50"/>
      <c r="AQ961" s="49"/>
      <c r="AR961" s="27"/>
    </row>
    <row r="962" spans="3:44">
      <c r="C962" s="83">
        <f t="shared" si="15"/>
        <v>0</v>
      </c>
      <c r="D962" s="50"/>
      <c r="E962" s="50"/>
      <c r="F962" s="49"/>
      <c r="G962" s="49"/>
      <c r="H962" s="74"/>
      <c r="I962" s="75"/>
      <c r="J962" s="49"/>
      <c r="K962" s="51"/>
      <c r="L962" s="49"/>
      <c r="M962" s="49"/>
      <c r="N962" s="49"/>
      <c r="O962" s="50"/>
      <c r="P962" s="50"/>
      <c r="Q962" s="50"/>
      <c r="R962" s="50"/>
      <c r="S962" s="50"/>
      <c r="T962" s="49"/>
      <c r="U962" s="49"/>
      <c r="V962" s="51"/>
      <c r="W962" s="49"/>
      <c r="X962" s="49"/>
      <c r="Y962" s="51"/>
      <c r="Z962" s="49"/>
      <c r="AA962" s="49"/>
      <c r="AB962" s="49"/>
      <c r="AC962" s="51"/>
      <c r="AD962" s="49"/>
      <c r="AE962" s="49"/>
      <c r="AF962" s="51"/>
      <c r="AG962" s="51"/>
      <c r="AH962" s="49"/>
      <c r="AI962" s="49"/>
      <c r="AJ962" s="50"/>
      <c r="AK962" s="50"/>
      <c r="AL962" s="50"/>
      <c r="AM962" s="50"/>
      <c r="AN962" s="50"/>
      <c r="AO962" s="50"/>
      <c r="AP962" s="50"/>
      <c r="AQ962" s="49"/>
      <c r="AR962" s="27"/>
    </row>
    <row r="963" spans="3:44">
      <c r="C963" s="83">
        <f t="shared" si="15"/>
        <v>0</v>
      </c>
      <c r="D963" s="50"/>
      <c r="E963" s="50"/>
      <c r="F963" s="49"/>
      <c r="G963" s="49"/>
      <c r="H963" s="74"/>
      <c r="I963" s="75"/>
      <c r="J963" s="49"/>
      <c r="K963" s="51"/>
      <c r="L963" s="49"/>
      <c r="M963" s="49"/>
      <c r="N963" s="49"/>
      <c r="O963" s="50"/>
      <c r="P963" s="50"/>
      <c r="Q963" s="50"/>
      <c r="R963" s="50"/>
      <c r="S963" s="50"/>
      <c r="T963" s="49"/>
      <c r="U963" s="49"/>
      <c r="V963" s="51"/>
      <c r="W963" s="49"/>
      <c r="X963" s="49"/>
      <c r="Y963" s="51"/>
      <c r="Z963" s="49"/>
      <c r="AA963" s="49"/>
      <c r="AB963" s="49"/>
      <c r="AC963" s="51"/>
      <c r="AD963" s="49"/>
      <c r="AE963" s="49"/>
      <c r="AF963" s="51"/>
      <c r="AG963" s="51"/>
      <c r="AH963" s="49"/>
      <c r="AI963" s="49"/>
      <c r="AJ963" s="50"/>
      <c r="AK963" s="50"/>
      <c r="AL963" s="50"/>
      <c r="AM963" s="50"/>
      <c r="AN963" s="50"/>
      <c r="AO963" s="50"/>
      <c r="AP963" s="50"/>
      <c r="AQ963" s="49"/>
      <c r="AR963" s="27"/>
    </row>
    <row r="964" spans="3:44">
      <c r="C964" s="83">
        <f t="shared" si="15"/>
        <v>0</v>
      </c>
      <c r="D964" s="50"/>
      <c r="E964" s="50"/>
      <c r="F964" s="49"/>
      <c r="G964" s="49"/>
      <c r="H964" s="74"/>
      <c r="I964" s="75"/>
      <c r="J964" s="49"/>
      <c r="K964" s="51"/>
      <c r="L964" s="49"/>
      <c r="M964" s="49"/>
      <c r="N964" s="49"/>
      <c r="O964" s="50"/>
      <c r="P964" s="50"/>
      <c r="Q964" s="50"/>
      <c r="R964" s="50"/>
      <c r="S964" s="50"/>
      <c r="T964" s="49"/>
      <c r="U964" s="49"/>
      <c r="V964" s="51"/>
      <c r="W964" s="49"/>
      <c r="X964" s="49"/>
      <c r="Y964" s="51"/>
      <c r="Z964" s="49"/>
      <c r="AA964" s="49"/>
      <c r="AB964" s="49"/>
      <c r="AC964" s="51"/>
      <c r="AD964" s="49"/>
      <c r="AE964" s="49"/>
      <c r="AF964" s="51"/>
      <c r="AG964" s="51"/>
      <c r="AH964" s="49"/>
      <c r="AI964" s="49"/>
      <c r="AJ964" s="50"/>
      <c r="AK964" s="50"/>
      <c r="AL964" s="50"/>
      <c r="AM964" s="50"/>
      <c r="AN964" s="50"/>
      <c r="AO964" s="50"/>
      <c r="AP964" s="50"/>
      <c r="AQ964" s="49"/>
      <c r="AR964" s="27"/>
    </row>
    <row r="965" spans="3:44">
      <c r="C965" s="83">
        <f t="shared" si="15"/>
        <v>0</v>
      </c>
      <c r="D965" s="50"/>
      <c r="E965" s="50"/>
      <c r="F965" s="49"/>
      <c r="G965" s="49"/>
      <c r="H965" s="74"/>
      <c r="I965" s="75"/>
      <c r="J965" s="49"/>
      <c r="K965" s="51"/>
      <c r="L965" s="49"/>
      <c r="M965" s="49"/>
      <c r="N965" s="49"/>
      <c r="O965" s="50"/>
      <c r="P965" s="50"/>
      <c r="Q965" s="50"/>
      <c r="R965" s="50"/>
      <c r="S965" s="50"/>
      <c r="T965" s="49"/>
      <c r="U965" s="49"/>
      <c r="V965" s="51"/>
      <c r="W965" s="49"/>
      <c r="X965" s="49"/>
      <c r="Y965" s="51"/>
      <c r="Z965" s="49"/>
      <c r="AA965" s="49"/>
      <c r="AB965" s="49"/>
      <c r="AC965" s="51"/>
      <c r="AD965" s="49"/>
      <c r="AE965" s="49"/>
      <c r="AF965" s="51"/>
      <c r="AG965" s="51"/>
      <c r="AH965" s="49"/>
      <c r="AI965" s="49"/>
      <c r="AJ965" s="50"/>
      <c r="AK965" s="50"/>
      <c r="AL965" s="50"/>
      <c r="AM965" s="50"/>
      <c r="AN965" s="50"/>
      <c r="AO965" s="50"/>
      <c r="AP965" s="50"/>
      <c r="AQ965" s="49"/>
      <c r="AR965" s="27"/>
    </row>
    <row r="966" spans="3:44">
      <c r="C966" s="83">
        <f t="shared" si="15"/>
        <v>0</v>
      </c>
      <c r="D966" s="50"/>
      <c r="E966" s="50"/>
      <c r="F966" s="49"/>
      <c r="G966" s="49"/>
      <c r="H966" s="74"/>
      <c r="I966" s="75"/>
      <c r="J966" s="49"/>
      <c r="K966" s="51"/>
      <c r="L966" s="49"/>
      <c r="M966" s="49"/>
      <c r="N966" s="49"/>
      <c r="O966" s="50"/>
      <c r="P966" s="50"/>
      <c r="Q966" s="50"/>
      <c r="R966" s="50"/>
      <c r="S966" s="50"/>
      <c r="T966" s="49"/>
      <c r="U966" s="49"/>
      <c r="V966" s="51"/>
      <c r="W966" s="49"/>
      <c r="X966" s="49"/>
      <c r="Y966" s="51"/>
      <c r="Z966" s="49"/>
      <c r="AA966" s="49"/>
      <c r="AB966" s="49"/>
      <c r="AC966" s="51"/>
      <c r="AD966" s="49"/>
      <c r="AE966" s="49"/>
      <c r="AF966" s="51"/>
      <c r="AG966" s="51"/>
      <c r="AH966" s="49"/>
      <c r="AI966" s="49"/>
      <c r="AJ966" s="50"/>
      <c r="AK966" s="50"/>
      <c r="AL966" s="50"/>
      <c r="AM966" s="50"/>
      <c r="AN966" s="50"/>
      <c r="AO966" s="50"/>
      <c r="AP966" s="50"/>
      <c r="AQ966" s="49"/>
      <c r="AR966" s="27"/>
    </row>
    <row r="967" spans="3:44">
      <c r="C967" s="83">
        <f t="shared" si="15"/>
        <v>0</v>
      </c>
      <c r="D967" s="50"/>
      <c r="E967" s="50"/>
      <c r="F967" s="49"/>
      <c r="G967" s="49"/>
      <c r="H967" s="74"/>
      <c r="I967" s="75"/>
      <c r="J967" s="49"/>
      <c r="K967" s="51"/>
      <c r="L967" s="49"/>
      <c r="M967" s="49"/>
      <c r="N967" s="49"/>
      <c r="O967" s="50"/>
      <c r="P967" s="50"/>
      <c r="Q967" s="50"/>
      <c r="R967" s="50"/>
      <c r="S967" s="50"/>
      <c r="T967" s="49"/>
      <c r="U967" s="49"/>
      <c r="V967" s="51"/>
      <c r="W967" s="49"/>
      <c r="X967" s="49"/>
      <c r="Y967" s="51"/>
      <c r="Z967" s="49"/>
      <c r="AA967" s="49"/>
      <c r="AB967" s="49"/>
      <c r="AC967" s="51"/>
      <c r="AD967" s="49"/>
      <c r="AE967" s="49"/>
      <c r="AF967" s="51"/>
      <c r="AG967" s="51"/>
      <c r="AH967" s="49"/>
      <c r="AI967" s="49"/>
      <c r="AJ967" s="50"/>
      <c r="AK967" s="50"/>
      <c r="AL967" s="50"/>
      <c r="AM967" s="50"/>
      <c r="AN967" s="50"/>
      <c r="AO967" s="50"/>
      <c r="AP967" s="50"/>
      <c r="AQ967" s="49"/>
      <c r="AR967" s="27"/>
    </row>
    <row r="968" spans="3:44">
      <c r="C968" s="83">
        <f t="shared" si="15"/>
        <v>0</v>
      </c>
      <c r="D968" s="50"/>
      <c r="E968" s="50"/>
      <c r="F968" s="49"/>
      <c r="G968" s="49"/>
      <c r="H968" s="74"/>
      <c r="I968" s="75"/>
      <c r="J968" s="49"/>
      <c r="K968" s="51"/>
      <c r="L968" s="49"/>
      <c r="M968" s="49"/>
      <c r="N968" s="49"/>
      <c r="O968" s="50"/>
      <c r="P968" s="50"/>
      <c r="Q968" s="50"/>
      <c r="R968" s="50"/>
      <c r="S968" s="50"/>
      <c r="T968" s="49"/>
      <c r="U968" s="49"/>
      <c r="V968" s="51"/>
      <c r="W968" s="49"/>
      <c r="X968" s="49"/>
      <c r="Y968" s="51"/>
      <c r="Z968" s="49"/>
      <c r="AA968" s="49"/>
      <c r="AB968" s="49"/>
      <c r="AC968" s="51"/>
      <c r="AD968" s="49"/>
      <c r="AE968" s="49"/>
      <c r="AF968" s="51"/>
      <c r="AG968" s="51"/>
      <c r="AH968" s="49"/>
      <c r="AI968" s="49"/>
      <c r="AJ968" s="50"/>
      <c r="AK968" s="50"/>
      <c r="AL968" s="50"/>
      <c r="AM968" s="50"/>
      <c r="AN968" s="50"/>
      <c r="AO968" s="50"/>
      <c r="AP968" s="50"/>
      <c r="AQ968" s="49"/>
      <c r="AR968" s="27"/>
    </row>
    <row r="969" spans="3:44">
      <c r="C969" s="83">
        <f t="shared" si="15"/>
        <v>0</v>
      </c>
      <c r="D969" s="50"/>
      <c r="E969" s="50"/>
      <c r="F969" s="49"/>
      <c r="G969" s="49"/>
      <c r="H969" s="74"/>
      <c r="I969" s="75"/>
      <c r="J969" s="49"/>
      <c r="K969" s="51"/>
      <c r="L969" s="49"/>
      <c r="M969" s="49"/>
      <c r="N969" s="49"/>
      <c r="O969" s="50"/>
      <c r="P969" s="50"/>
      <c r="Q969" s="50"/>
      <c r="R969" s="50"/>
      <c r="S969" s="50"/>
      <c r="T969" s="49"/>
      <c r="U969" s="49"/>
      <c r="V969" s="51"/>
      <c r="W969" s="49"/>
      <c r="X969" s="49"/>
      <c r="Y969" s="51"/>
      <c r="Z969" s="49"/>
      <c r="AA969" s="49"/>
      <c r="AB969" s="49"/>
      <c r="AC969" s="51"/>
      <c r="AD969" s="49"/>
      <c r="AE969" s="49"/>
      <c r="AF969" s="51"/>
      <c r="AG969" s="51"/>
      <c r="AH969" s="49"/>
      <c r="AI969" s="49"/>
      <c r="AJ969" s="50"/>
      <c r="AK969" s="50"/>
      <c r="AL969" s="50"/>
      <c r="AM969" s="50"/>
      <c r="AN969" s="50"/>
      <c r="AO969" s="50"/>
      <c r="AP969" s="50"/>
      <c r="AQ969" s="49"/>
      <c r="AR969" s="27"/>
    </row>
    <row r="970" spans="3:44">
      <c r="C970" s="83">
        <f t="shared" si="15"/>
        <v>0</v>
      </c>
      <c r="D970" s="50"/>
      <c r="E970" s="50"/>
      <c r="F970" s="49"/>
      <c r="G970" s="49"/>
      <c r="H970" s="74"/>
      <c r="I970" s="75"/>
      <c r="J970" s="49"/>
      <c r="K970" s="51"/>
      <c r="L970" s="49"/>
      <c r="M970" s="49"/>
      <c r="N970" s="49"/>
      <c r="O970" s="50"/>
      <c r="P970" s="50"/>
      <c r="Q970" s="50"/>
      <c r="R970" s="50"/>
      <c r="S970" s="50"/>
      <c r="T970" s="49"/>
      <c r="U970" s="49"/>
      <c r="V970" s="51"/>
      <c r="W970" s="49"/>
      <c r="X970" s="49"/>
      <c r="Y970" s="51"/>
      <c r="Z970" s="49"/>
      <c r="AA970" s="49"/>
      <c r="AB970" s="49"/>
      <c r="AC970" s="51"/>
      <c r="AD970" s="49"/>
      <c r="AE970" s="49"/>
      <c r="AF970" s="51"/>
      <c r="AG970" s="51"/>
      <c r="AH970" s="49"/>
      <c r="AI970" s="49"/>
      <c r="AJ970" s="50"/>
      <c r="AK970" s="50"/>
      <c r="AL970" s="50"/>
      <c r="AM970" s="50"/>
      <c r="AN970" s="50"/>
      <c r="AO970" s="50"/>
      <c r="AP970" s="50"/>
      <c r="AQ970" s="49"/>
      <c r="AR970" s="27"/>
    </row>
    <row r="971" spans="3:44">
      <c r="C971" s="83">
        <f t="shared" si="15"/>
        <v>0</v>
      </c>
      <c r="D971" s="50"/>
      <c r="E971" s="50"/>
      <c r="F971" s="49"/>
      <c r="G971" s="49"/>
      <c r="H971" s="74"/>
      <c r="I971" s="75"/>
      <c r="J971" s="49"/>
      <c r="K971" s="51"/>
      <c r="L971" s="49"/>
      <c r="M971" s="49"/>
      <c r="N971" s="49"/>
      <c r="O971" s="50"/>
      <c r="P971" s="50"/>
      <c r="Q971" s="50"/>
      <c r="R971" s="50"/>
      <c r="S971" s="50"/>
      <c r="T971" s="49"/>
      <c r="U971" s="49"/>
      <c r="V971" s="51"/>
      <c r="W971" s="49"/>
      <c r="X971" s="49"/>
      <c r="Y971" s="51"/>
      <c r="Z971" s="49"/>
      <c r="AA971" s="49"/>
      <c r="AB971" s="49"/>
      <c r="AC971" s="51"/>
      <c r="AD971" s="49"/>
      <c r="AE971" s="49"/>
      <c r="AF971" s="51"/>
      <c r="AG971" s="51"/>
      <c r="AH971" s="49"/>
      <c r="AI971" s="49"/>
      <c r="AJ971" s="50"/>
      <c r="AK971" s="50"/>
      <c r="AL971" s="50"/>
      <c r="AM971" s="50"/>
      <c r="AN971" s="50"/>
      <c r="AO971" s="50"/>
      <c r="AP971" s="50"/>
      <c r="AQ971" s="49"/>
      <c r="AR971" s="27"/>
    </row>
    <row r="972" spans="3:44">
      <c r="C972" s="83">
        <f t="shared" si="15"/>
        <v>0</v>
      </c>
      <c r="D972" s="50"/>
      <c r="E972" s="50"/>
      <c r="F972" s="49"/>
      <c r="G972" s="49"/>
      <c r="H972" s="74"/>
      <c r="I972" s="75"/>
      <c r="J972" s="49"/>
      <c r="K972" s="51"/>
      <c r="L972" s="49"/>
      <c r="M972" s="49"/>
      <c r="N972" s="49"/>
      <c r="O972" s="50"/>
      <c r="P972" s="50"/>
      <c r="Q972" s="50"/>
      <c r="R972" s="50"/>
      <c r="S972" s="50"/>
      <c r="T972" s="49"/>
      <c r="U972" s="49"/>
      <c r="V972" s="51"/>
      <c r="W972" s="49"/>
      <c r="X972" s="49"/>
      <c r="Y972" s="51"/>
      <c r="Z972" s="49"/>
      <c r="AA972" s="49"/>
      <c r="AB972" s="49"/>
      <c r="AC972" s="51"/>
      <c r="AD972" s="49"/>
      <c r="AE972" s="49"/>
      <c r="AF972" s="51"/>
      <c r="AG972" s="51"/>
      <c r="AH972" s="49"/>
      <c r="AI972" s="49"/>
      <c r="AJ972" s="50"/>
      <c r="AK972" s="50"/>
      <c r="AL972" s="50"/>
      <c r="AM972" s="50"/>
      <c r="AN972" s="50"/>
      <c r="AO972" s="50"/>
      <c r="AP972" s="50"/>
      <c r="AQ972" s="49"/>
      <c r="AR972" s="27"/>
    </row>
    <row r="973" spans="3:44">
      <c r="C973" s="83">
        <f t="shared" si="15"/>
        <v>0</v>
      </c>
      <c r="D973" s="50"/>
      <c r="E973" s="50"/>
      <c r="F973" s="49"/>
      <c r="G973" s="49"/>
      <c r="H973" s="74"/>
      <c r="I973" s="75"/>
      <c r="J973" s="49"/>
      <c r="K973" s="51"/>
      <c r="L973" s="49"/>
      <c r="M973" s="49"/>
      <c r="N973" s="49"/>
      <c r="O973" s="50"/>
      <c r="P973" s="50"/>
      <c r="Q973" s="50"/>
      <c r="R973" s="50"/>
      <c r="S973" s="50"/>
      <c r="T973" s="49"/>
      <c r="U973" s="49"/>
      <c r="V973" s="51"/>
      <c r="W973" s="49"/>
      <c r="X973" s="49"/>
      <c r="Y973" s="51"/>
      <c r="Z973" s="49"/>
      <c r="AA973" s="49"/>
      <c r="AB973" s="49"/>
      <c r="AC973" s="51"/>
      <c r="AD973" s="49"/>
      <c r="AE973" s="49"/>
      <c r="AF973" s="51"/>
      <c r="AG973" s="51"/>
      <c r="AH973" s="49"/>
      <c r="AI973" s="49"/>
      <c r="AJ973" s="50"/>
      <c r="AK973" s="50"/>
      <c r="AL973" s="50"/>
      <c r="AM973" s="50"/>
      <c r="AN973" s="50"/>
      <c r="AO973" s="50"/>
      <c r="AP973" s="50"/>
      <c r="AQ973" s="49"/>
      <c r="AR973" s="27"/>
    </row>
    <row r="974" spans="3:44">
      <c r="C974" s="83">
        <f t="shared" si="15"/>
        <v>0</v>
      </c>
      <c r="D974" s="50"/>
      <c r="E974" s="50"/>
      <c r="F974" s="49"/>
      <c r="G974" s="49"/>
      <c r="H974" s="74"/>
      <c r="I974" s="75"/>
      <c r="J974" s="49"/>
      <c r="K974" s="51"/>
      <c r="L974" s="49"/>
      <c r="M974" s="49"/>
      <c r="N974" s="49"/>
      <c r="O974" s="50"/>
      <c r="P974" s="50"/>
      <c r="Q974" s="50"/>
      <c r="R974" s="50"/>
      <c r="S974" s="50"/>
      <c r="T974" s="49"/>
      <c r="U974" s="49"/>
      <c r="V974" s="51"/>
      <c r="W974" s="49"/>
      <c r="X974" s="49"/>
      <c r="Y974" s="51"/>
      <c r="Z974" s="49"/>
      <c r="AA974" s="49"/>
      <c r="AB974" s="49"/>
      <c r="AC974" s="51"/>
      <c r="AD974" s="49"/>
      <c r="AE974" s="49"/>
      <c r="AF974" s="51"/>
      <c r="AG974" s="51"/>
      <c r="AH974" s="49"/>
      <c r="AI974" s="49"/>
      <c r="AJ974" s="50"/>
      <c r="AK974" s="50"/>
      <c r="AL974" s="50"/>
      <c r="AM974" s="50"/>
      <c r="AN974" s="50"/>
      <c r="AO974" s="50"/>
      <c r="AP974" s="50"/>
      <c r="AQ974" s="49"/>
      <c r="AR974" s="27"/>
    </row>
    <row r="975" spans="3:44">
      <c r="C975" s="83">
        <f t="shared" si="15"/>
        <v>0</v>
      </c>
      <c r="D975" s="50"/>
      <c r="E975" s="50"/>
      <c r="F975" s="49"/>
      <c r="G975" s="49"/>
      <c r="H975" s="74"/>
      <c r="I975" s="75"/>
      <c r="J975" s="49"/>
      <c r="K975" s="51"/>
      <c r="L975" s="49"/>
      <c r="M975" s="49"/>
      <c r="N975" s="49"/>
      <c r="O975" s="50"/>
      <c r="P975" s="50"/>
      <c r="Q975" s="50"/>
      <c r="R975" s="50"/>
      <c r="S975" s="50"/>
      <c r="T975" s="49"/>
      <c r="U975" s="49"/>
      <c r="V975" s="51"/>
      <c r="W975" s="49"/>
      <c r="X975" s="49"/>
      <c r="Y975" s="51"/>
      <c r="Z975" s="49"/>
      <c r="AA975" s="49"/>
      <c r="AB975" s="49"/>
      <c r="AC975" s="51"/>
      <c r="AD975" s="49"/>
      <c r="AE975" s="49"/>
      <c r="AF975" s="51"/>
      <c r="AG975" s="51"/>
      <c r="AH975" s="49"/>
      <c r="AI975" s="49"/>
      <c r="AJ975" s="50"/>
      <c r="AK975" s="50"/>
      <c r="AL975" s="50"/>
      <c r="AM975" s="50"/>
      <c r="AN975" s="50"/>
      <c r="AO975" s="50"/>
      <c r="AP975" s="50"/>
      <c r="AQ975" s="49"/>
      <c r="AR975" s="27"/>
    </row>
    <row r="976" spans="3:44">
      <c r="C976" s="83">
        <f t="shared" si="15"/>
        <v>0</v>
      </c>
      <c r="D976" s="50"/>
      <c r="E976" s="50"/>
      <c r="F976" s="49"/>
      <c r="G976" s="49"/>
      <c r="H976" s="74"/>
      <c r="I976" s="75"/>
      <c r="J976" s="49"/>
      <c r="K976" s="51"/>
      <c r="L976" s="49"/>
      <c r="M976" s="49"/>
      <c r="N976" s="49"/>
      <c r="O976" s="50"/>
      <c r="P976" s="50"/>
      <c r="Q976" s="50"/>
      <c r="R976" s="50"/>
      <c r="S976" s="50"/>
      <c r="T976" s="49"/>
      <c r="U976" s="49"/>
      <c r="V976" s="51"/>
      <c r="W976" s="49"/>
      <c r="X976" s="49"/>
      <c r="Y976" s="51"/>
      <c r="Z976" s="49"/>
      <c r="AA976" s="49"/>
      <c r="AB976" s="49"/>
      <c r="AC976" s="51"/>
      <c r="AD976" s="49"/>
      <c r="AE976" s="49"/>
      <c r="AF976" s="51"/>
      <c r="AG976" s="51"/>
      <c r="AH976" s="49"/>
      <c r="AI976" s="49"/>
      <c r="AJ976" s="50"/>
      <c r="AK976" s="50"/>
      <c r="AL976" s="50"/>
      <c r="AM976" s="50"/>
      <c r="AN976" s="50"/>
      <c r="AO976" s="50"/>
      <c r="AP976" s="50"/>
      <c r="AQ976" s="49"/>
      <c r="AR976" s="27"/>
    </row>
    <row r="977" spans="3:44">
      <c r="C977" s="83">
        <f t="shared" si="15"/>
        <v>0</v>
      </c>
      <c r="D977" s="50"/>
      <c r="E977" s="50"/>
      <c r="F977" s="49"/>
      <c r="G977" s="49"/>
      <c r="H977" s="74"/>
      <c r="I977" s="75"/>
      <c r="J977" s="49"/>
      <c r="K977" s="51"/>
      <c r="L977" s="49"/>
      <c r="M977" s="49"/>
      <c r="N977" s="49"/>
      <c r="O977" s="50"/>
      <c r="P977" s="50"/>
      <c r="Q977" s="50"/>
      <c r="R977" s="50"/>
      <c r="S977" s="50"/>
      <c r="T977" s="49"/>
      <c r="U977" s="49"/>
      <c r="V977" s="51"/>
      <c r="W977" s="49"/>
      <c r="X977" s="49"/>
      <c r="Y977" s="51"/>
      <c r="Z977" s="49"/>
      <c r="AA977" s="49"/>
      <c r="AB977" s="49"/>
      <c r="AC977" s="51"/>
      <c r="AD977" s="49"/>
      <c r="AE977" s="49"/>
      <c r="AF977" s="51"/>
      <c r="AG977" s="51"/>
      <c r="AH977" s="49"/>
      <c r="AI977" s="49"/>
      <c r="AJ977" s="50"/>
      <c r="AK977" s="50"/>
      <c r="AL977" s="50"/>
      <c r="AM977" s="50"/>
      <c r="AN977" s="50"/>
      <c r="AO977" s="50"/>
      <c r="AP977" s="50"/>
      <c r="AQ977" s="49"/>
      <c r="AR977" s="27"/>
    </row>
    <row r="978" spans="3:44">
      <c r="C978" s="83">
        <f t="shared" si="15"/>
        <v>0</v>
      </c>
      <c r="D978" s="50"/>
      <c r="E978" s="50"/>
      <c r="F978" s="49"/>
      <c r="G978" s="49"/>
      <c r="H978" s="74"/>
      <c r="I978" s="75"/>
      <c r="J978" s="49"/>
      <c r="K978" s="51"/>
      <c r="L978" s="49"/>
      <c r="M978" s="49"/>
      <c r="N978" s="49"/>
      <c r="O978" s="50"/>
      <c r="P978" s="50"/>
      <c r="Q978" s="50"/>
      <c r="R978" s="50"/>
      <c r="S978" s="50"/>
      <c r="T978" s="49"/>
      <c r="U978" s="49"/>
      <c r="V978" s="51"/>
      <c r="W978" s="49"/>
      <c r="X978" s="49"/>
      <c r="Y978" s="51"/>
      <c r="Z978" s="49"/>
      <c r="AA978" s="49"/>
      <c r="AB978" s="49"/>
      <c r="AC978" s="51"/>
      <c r="AD978" s="49"/>
      <c r="AE978" s="49"/>
      <c r="AF978" s="51"/>
      <c r="AG978" s="51"/>
      <c r="AH978" s="49"/>
      <c r="AI978" s="49"/>
      <c r="AJ978" s="50"/>
      <c r="AK978" s="50"/>
      <c r="AL978" s="50"/>
      <c r="AM978" s="50"/>
      <c r="AN978" s="50"/>
      <c r="AO978" s="50"/>
      <c r="AP978" s="50"/>
      <c r="AQ978" s="49"/>
      <c r="AR978" s="27"/>
    </row>
    <row r="979" spans="3:44">
      <c r="C979" s="83">
        <f t="shared" si="15"/>
        <v>0</v>
      </c>
      <c r="D979" s="50"/>
      <c r="E979" s="50"/>
      <c r="F979" s="49"/>
      <c r="G979" s="49"/>
      <c r="H979" s="74"/>
      <c r="I979" s="75"/>
      <c r="J979" s="49"/>
      <c r="K979" s="51"/>
      <c r="L979" s="49"/>
      <c r="M979" s="49"/>
      <c r="N979" s="49"/>
      <c r="O979" s="50"/>
      <c r="P979" s="50"/>
      <c r="Q979" s="50"/>
      <c r="R979" s="50"/>
      <c r="S979" s="50"/>
      <c r="T979" s="49"/>
      <c r="U979" s="49"/>
      <c r="V979" s="51"/>
      <c r="W979" s="49"/>
      <c r="X979" s="49"/>
      <c r="Y979" s="51"/>
      <c r="Z979" s="49"/>
      <c r="AA979" s="49"/>
      <c r="AB979" s="49"/>
      <c r="AC979" s="51"/>
      <c r="AD979" s="49"/>
      <c r="AE979" s="49"/>
      <c r="AF979" s="51"/>
      <c r="AG979" s="51"/>
      <c r="AH979" s="49"/>
      <c r="AI979" s="49"/>
      <c r="AJ979" s="50"/>
      <c r="AK979" s="50"/>
      <c r="AL979" s="50"/>
      <c r="AM979" s="50"/>
      <c r="AN979" s="50"/>
      <c r="AO979" s="50"/>
      <c r="AP979" s="50"/>
      <c r="AQ979" s="49"/>
      <c r="AR979" s="27"/>
    </row>
    <row r="980" spans="3:44">
      <c r="C980" s="83">
        <f t="shared" si="15"/>
        <v>0</v>
      </c>
      <c r="D980" s="50"/>
      <c r="E980" s="50"/>
      <c r="F980" s="49"/>
      <c r="G980" s="49"/>
      <c r="H980" s="74"/>
      <c r="I980" s="75"/>
      <c r="J980" s="49"/>
      <c r="K980" s="51"/>
      <c r="L980" s="49"/>
      <c r="M980" s="49"/>
      <c r="N980" s="49"/>
      <c r="O980" s="50"/>
      <c r="P980" s="50"/>
      <c r="Q980" s="50"/>
      <c r="R980" s="50"/>
      <c r="S980" s="50"/>
      <c r="T980" s="49"/>
      <c r="U980" s="49"/>
      <c r="V980" s="51"/>
      <c r="W980" s="49"/>
      <c r="X980" s="49"/>
      <c r="Y980" s="51"/>
      <c r="Z980" s="49"/>
      <c r="AA980" s="49"/>
      <c r="AB980" s="49"/>
      <c r="AC980" s="51"/>
      <c r="AD980" s="49"/>
      <c r="AE980" s="49"/>
      <c r="AF980" s="51"/>
      <c r="AG980" s="51"/>
      <c r="AH980" s="49"/>
      <c r="AI980" s="49"/>
      <c r="AJ980" s="50"/>
      <c r="AK980" s="50"/>
      <c r="AL980" s="50"/>
      <c r="AM980" s="50"/>
      <c r="AN980" s="50"/>
      <c r="AO980" s="50"/>
      <c r="AP980" s="50"/>
      <c r="AQ980" s="49"/>
      <c r="AR980" s="27"/>
    </row>
    <row r="981" spans="3:44">
      <c r="C981" s="83">
        <f t="shared" si="15"/>
        <v>0</v>
      </c>
      <c r="D981" s="50"/>
      <c r="E981" s="50"/>
      <c r="F981" s="49"/>
      <c r="G981" s="49"/>
      <c r="H981" s="74"/>
      <c r="I981" s="75"/>
      <c r="J981" s="49"/>
      <c r="K981" s="51"/>
      <c r="L981" s="49"/>
      <c r="M981" s="49"/>
      <c r="N981" s="49"/>
      <c r="O981" s="50"/>
      <c r="P981" s="50"/>
      <c r="Q981" s="50"/>
      <c r="R981" s="50"/>
      <c r="S981" s="50"/>
      <c r="T981" s="49"/>
      <c r="U981" s="49"/>
      <c r="V981" s="51"/>
      <c r="W981" s="49"/>
      <c r="X981" s="49"/>
      <c r="Y981" s="51"/>
      <c r="Z981" s="49"/>
      <c r="AA981" s="49"/>
      <c r="AB981" s="49"/>
      <c r="AC981" s="51"/>
      <c r="AD981" s="49"/>
      <c r="AE981" s="49"/>
      <c r="AF981" s="51"/>
      <c r="AG981" s="51"/>
      <c r="AH981" s="49"/>
      <c r="AI981" s="49"/>
      <c r="AJ981" s="50"/>
      <c r="AK981" s="50"/>
      <c r="AL981" s="50"/>
      <c r="AM981" s="50"/>
      <c r="AN981" s="50"/>
      <c r="AO981" s="50"/>
      <c r="AP981" s="50"/>
      <c r="AQ981" s="49"/>
      <c r="AR981" s="27"/>
    </row>
    <row r="982" spans="3:44">
      <c r="C982" s="83">
        <f t="shared" si="15"/>
        <v>0</v>
      </c>
      <c r="D982" s="50"/>
      <c r="E982" s="50"/>
      <c r="F982" s="49"/>
      <c r="G982" s="49"/>
      <c r="H982" s="74"/>
      <c r="I982" s="75"/>
      <c r="J982" s="49"/>
      <c r="K982" s="51"/>
      <c r="L982" s="49"/>
      <c r="M982" s="49"/>
      <c r="N982" s="49"/>
      <c r="O982" s="50"/>
      <c r="P982" s="50"/>
      <c r="Q982" s="50"/>
      <c r="R982" s="50"/>
      <c r="S982" s="50"/>
      <c r="T982" s="49"/>
      <c r="U982" s="49"/>
      <c r="V982" s="51"/>
      <c r="W982" s="49"/>
      <c r="X982" s="49"/>
      <c r="Y982" s="51"/>
      <c r="Z982" s="49"/>
      <c r="AA982" s="49"/>
      <c r="AB982" s="49"/>
      <c r="AC982" s="51"/>
      <c r="AD982" s="49"/>
      <c r="AE982" s="49"/>
      <c r="AF982" s="51"/>
      <c r="AG982" s="51"/>
      <c r="AH982" s="49"/>
      <c r="AI982" s="49"/>
      <c r="AJ982" s="50"/>
      <c r="AK982" s="50"/>
      <c r="AL982" s="50"/>
      <c r="AM982" s="50"/>
      <c r="AN982" s="50"/>
      <c r="AO982" s="50"/>
      <c r="AP982" s="50"/>
      <c r="AQ982" s="49"/>
      <c r="AR982" s="27"/>
    </row>
    <row r="983" spans="3:44">
      <c r="C983" s="83">
        <f t="shared" si="15"/>
        <v>0</v>
      </c>
      <c r="D983" s="50"/>
      <c r="E983" s="50"/>
      <c r="F983" s="49"/>
      <c r="G983" s="49"/>
      <c r="H983" s="74"/>
      <c r="I983" s="75"/>
      <c r="J983" s="49"/>
      <c r="K983" s="51"/>
      <c r="L983" s="49"/>
      <c r="M983" s="49"/>
      <c r="N983" s="49"/>
      <c r="O983" s="50"/>
      <c r="P983" s="50"/>
      <c r="Q983" s="50"/>
      <c r="R983" s="50"/>
      <c r="S983" s="50"/>
      <c r="T983" s="49"/>
      <c r="U983" s="49"/>
      <c r="V983" s="51"/>
      <c r="W983" s="49"/>
      <c r="X983" s="49"/>
      <c r="Y983" s="51"/>
      <c r="Z983" s="49"/>
      <c r="AA983" s="49"/>
      <c r="AB983" s="49"/>
      <c r="AC983" s="51"/>
      <c r="AD983" s="49"/>
      <c r="AE983" s="49"/>
      <c r="AF983" s="51"/>
      <c r="AG983" s="51"/>
      <c r="AH983" s="49"/>
      <c r="AI983" s="49"/>
      <c r="AJ983" s="50"/>
      <c r="AK983" s="50"/>
      <c r="AL983" s="50"/>
      <c r="AM983" s="50"/>
      <c r="AN983" s="50"/>
      <c r="AO983" s="50"/>
      <c r="AP983" s="50"/>
      <c r="AQ983" s="49"/>
      <c r="AR983" s="27"/>
    </row>
    <row r="984" spans="3:44">
      <c r="C984" s="83">
        <f t="shared" si="15"/>
        <v>0</v>
      </c>
      <c r="D984" s="50"/>
      <c r="E984" s="50"/>
      <c r="F984" s="49"/>
      <c r="G984" s="49"/>
      <c r="H984" s="74"/>
      <c r="I984" s="75"/>
      <c r="J984" s="49"/>
      <c r="K984" s="51"/>
      <c r="L984" s="49"/>
      <c r="M984" s="49"/>
      <c r="N984" s="49"/>
      <c r="O984" s="50"/>
      <c r="P984" s="50"/>
      <c r="Q984" s="50"/>
      <c r="R984" s="50"/>
      <c r="S984" s="50"/>
      <c r="T984" s="49"/>
      <c r="U984" s="49"/>
      <c r="V984" s="51"/>
      <c r="W984" s="49"/>
      <c r="X984" s="49"/>
      <c r="Y984" s="51"/>
      <c r="Z984" s="49"/>
      <c r="AA984" s="49"/>
      <c r="AB984" s="49"/>
      <c r="AC984" s="51"/>
      <c r="AD984" s="49"/>
      <c r="AE984" s="49"/>
      <c r="AF984" s="51"/>
      <c r="AG984" s="51"/>
      <c r="AH984" s="49"/>
      <c r="AI984" s="49"/>
      <c r="AJ984" s="50"/>
      <c r="AK984" s="50"/>
      <c r="AL984" s="50"/>
      <c r="AM984" s="50"/>
      <c r="AN984" s="50"/>
      <c r="AO984" s="50"/>
      <c r="AP984" s="50"/>
      <c r="AQ984" s="49"/>
      <c r="AR984" s="27"/>
    </row>
    <row r="985" spans="3:44">
      <c r="C985" s="83">
        <f t="shared" si="15"/>
        <v>0</v>
      </c>
      <c r="D985" s="50"/>
      <c r="E985" s="50"/>
      <c r="F985" s="49"/>
      <c r="G985" s="49"/>
      <c r="H985" s="74"/>
      <c r="I985" s="75"/>
      <c r="J985" s="49"/>
      <c r="K985" s="51"/>
      <c r="L985" s="49"/>
      <c r="M985" s="49"/>
      <c r="N985" s="49"/>
      <c r="O985" s="50"/>
      <c r="P985" s="50"/>
      <c r="Q985" s="50"/>
      <c r="R985" s="50"/>
      <c r="S985" s="50"/>
      <c r="T985" s="49"/>
      <c r="U985" s="49"/>
      <c r="V985" s="51"/>
      <c r="W985" s="49"/>
      <c r="X985" s="49"/>
      <c r="Y985" s="51"/>
      <c r="Z985" s="49"/>
      <c r="AA985" s="49"/>
      <c r="AB985" s="49"/>
      <c r="AC985" s="51"/>
      <c r="AD985" s="49"/>
      <c r="AE985" s="49"/>
      <c r="AF985" s="51"/>
      <c r="AG985" s="51"/>
      <c r="AH985" s="49"/>
      <c r="AI985" s="49"/>
      <c r="AJ985" s="50"/>
      <c r="AK985" s="50"/>
      <c r="AL985" s="50"/>
      <c r="AM985" s="50"/>
      <c r="AN985" s="50"/>
      <c r="AO985" s="50"/>
      <c r="AP985" s="50"/>
      <c r="AQ985" s="49"/>
      <c r="AR985" s="27"/>
    </row>
    <row r="986" spans="3:44">
      <c r="C986" s="83">
        <f t="shared" si="15"/>
        <v>0</v>
      </c>
      <c r="D986" s="50"/>
      <c r="E986" s="50"/>
      <c r="F986" s="49"/>
      <c r="G986" s="49"/>
      <c r="H986" s="74"/>
      <c r="I986" s="75"/>
      <c r="J986" s="49"/>
      <c r="K986" s="51"/>
      <c r="L986" s="49"/>
      <c r="M986" s="49"/>
      <c r="N986" s="49"/>
      <c r="O986" s="50"/>
      <c r="P986" s="50"/>
      <c r="Q986" s="50"/>
      <c r="R986" s="50"/>
      <c r="S986" s="50"/>
      <c r="T986" s="49"/>
      <c r="U986" s="49"/>
      <c r="V986" s="51"/>
      <c r="W986" s="49"/>
      <c r="X986" s="49"/>
      <c r="Y986" s="51"/>
      <c r="Z986" s="49"/>
      <c r="AA986" s="49"/>
      <c r="AB986" s="49"/>
      <c r="AC986" s="51"/>
      <c r="AD986" s="49"/>
      <c r="AE986" s="49"/>
      <c r="AF986" s="51"/>
      <c r="AG986" s="51"/>
      <c r="AH986" s="49"/>
      <c r="AI986" s="49"/>
      <c r="AJ986" s="50"/>
      <c r="AK986" s="50"/>
      <c r="AL986" s="50"/>
      <c r="AM986" s="50"/>
      <c r="AN986" s="50"/>
      <c r="AO986" s="50"/>
      <c r="AP986" s="50"/>
      <c r="AQ986" s="49"/>
      <c r="AR986" s="27"/>
    </row>
    <row r="987" spans="3:44">
      <c r="C987" s="83">
        <f t="shared" ref="C987:C1000" si="16">SUM(D987:AR987)</f>
        <v>0</v>
      </c>
      <c r="D987" s="50"/>
      <c r="E987" s="50"/>
      <c r="F987" s="49"/>
      <c r="G987" s="49"/>
      <c r="H987" s="74"/>
      <c r="I987" s="75"/>
      <c r="J987" s="49"/>
      <c r="K987" s="51"/>
      <c r="L987" s="49"/>
      <c r="M987" s="49"/>
      <c r="N987" s="49"/>
      <c r="O987" s="50"/>
      <c r="P987" s="50"/>
      <c r="Q987" s="50"/>
      <c r="R987" s="50"/>
      <c r="S987" s="50"/>
      <c r="T987" s="49"/>
      <c r="U987" s="49"/>
      <c r="V987" s="51"/>
      <c r="W987" s="49"/>
      <c r="X987" s="49"/>
      <c r="Y987" s="51"/>
      <c r="Z987" s="49"/>
      <c r="AA987" s="49"/>
      <c r="AB987" s="49"/>
      <c r="AC987" s="51"/>
      <c r="AD987" s="49"/>
      <c r="AE987" s="49"/>
      <c r="AF987" s="51"/>
      <c r="AG987" s="51"/>
      <c r="AH987" s="49"/>
      <c r="AI987" s="49"/>
      <c r="AJ987" s="50"/>
      <c r="AK987" s="50"/>
      <c r="AL987" s="50"/>
      <c r="AM987" s="50"/>
      <c r="AN987" s="50"/>
      <c r="AO987" s="50"/>
      <c r="AP987" s="50"/>
      <c r="AQ987" s="49"/>
      <c r="AR987" s="27"/>
    </row>
    <row r="988" spans="3:44">
      <c r="C988" s="83">
        <f t="shared" si="16"/>
        <v>0</v>
      </c>
      <c r="D988" s="50"/>
      <c r="E988" s="50"/>
      <c r="F988" s="49"/>
      <c r="G988" s="49"/>
      <c r="H988" s="74"/>
      <c r="I988" s="75"/>
      <c r="J988" s="49"/>
      <c r="K988" s="51"/>
      <c r="L988" s="49"/>
      <c r="M988" s="49"/>
      <c r="N988" s="49"/>
      <c r="O988" s="50"/>
      <c r="P988" s="50"/>
      <c r="Q988" s="50"/>
      <c r="R988" s="50"/>
      <c r="S988" s="50"/>
      <c r="T988" s="49"/>
      <c r="U988" s="49"/>
      <c r="V988" s="51"/>
      <c r="W988" s="49"/>
      <c r="X988" s="49"/>
      <c r="Y988" s="51"/>
      <c r="Z988" s="49"/>
      <c r="AA988" s="49"/>
      <c r="AB988" s="49"/>
      <c r="AC988" s="51"/>
      <c r="AD988" s="49"/>
      <c r="AE988" s="49"/>
      <c r="AF988" s="51"/>
      <c r="AG988" s="51"/>
      <c r="AH988" s="49"/>
      <c r="AI988" s="49"/>
      <c r="AJ988" s="50"/>
      <c r="AK988" s="50"/>
      <c r="AL988" s="50"/>
      <c r="AM988" s="50"/>
      <c r="AN988" s="50"/>
      <c r="AO988" s="50"/>
      <c r="AP988" s="50"/>
      <c r="AQ988" s="49"/>
      <c r="AR988" s="27"/>
    </row>
    <row r="989" spans="3:44">
      <c r="C989" s="83">
        <f t="shared" si="16"/>
        <v>0</v>
      </c>
      <c r="D989" s="50"/>
      <c r="E989" s="50"/>
      <c r="F989" s="49"/>
      <c r="G989" s="49"/>
      <c r="H989" s="74"/>
      <c r="I989" s="75"/>
      <c r="J989" s="49"/>
      <c r="K989" s="51"/>
      <c r="L989" s="49"/>
      <c r="M989" s="49"/>
      <c r="N989" s="49"/>
      <c r="O989" s="50"/>
      <c r="P989" s="50"/>
      <c r="Q989" s="50"/>
      <c r="R989" s="50"/>
      <c r="S989" s="50"/>
      <c r="T989" s="49"/>
      <c r="U989" s="49"/>
      <c r="V989" s="51"/>
      <c r="W989" s="49"/>
      <c r="X989" s="49"/>
      <c r="Y989" s="51"/>
      <c r="Z989" s="49"/>
      <c r="AA989" s="49"/>
      <c r="AB989" s="49"/>
      <c r="AC989" s="51"/>
      <c r="AD989" s="49"/>
      <c r="AE989" s="49"/>
      <c r="AF989" s="51"/>
      <c r="AG989" s="51"/>
      <c r="AH989" s="49"/>
      <c r="AI989" s="49"/>
      <c r="AJ989" s="50"/>
      <c r="AK989" s="50"/>
      <c r="AL989" s="50"/>
      <c r="AM989" s="50"/>
      <c r="AN989" s="50"/>
      <c r="AO989" s="50"/>
      <c r="AP989" s="50"/>
      <c r="AQ989" s="49"/>
      <c r="AR989" s="27"/>
    </row>
    <row r="990" spans="3:44">
      <c r="C990" s="83">
        <f t="shared" si="16"/>
        <v>0</v>
      </c>
      <c r="D990" s="50"/>
      <c r="E990" s="50"/>
      <c r="F990" s="49"/>
      <c r="G990" s="49"/>
      <c r="H990" s="74"/>
      <c r="I990" s="75"/>
      <c r="J990" s="49"/>
      <c r="K990" s="51"/>
      <c r="L990" s="49"/>
      <c r="M990" s="49"/>
      <c r="N990" s="49"/>
      <c r="O990" s="50"/>
      <c r="P990" s="50"/>
      <c r="Q990" s="50"/>
      <c r="R990" s="50"/>
      <c r="S990" s="50"/>
      <c r="T990" s="49"/>
      <c r="U990" s="49"/>
      <c r="V990" s="51"/>
      <c r="W990" s="49"/>
      <c r="X990" s="49"/>
      <c r="Y990" s="51"/>
      <c r="Z990" s="49"/>
      <c r="AA990" s="49"/>
      <c r="AB990" s="49"/>
      <c r="AC990" s="51"/>
      <c r="AD990" s="49"/>
      <c r="AE990" s="49"/>
      <c r="AF990" s="51"/>
      <c r="AG990" s="51"/>
      <c r="AH990" s="49"/>
      <c r="AI990" s="49"/>
      <c r="AJ990" s="50"/>
      <c r="AK990" s="50"/>
      <c r="AL990" s="50"/>
      <c r="AM990" s="50"/>
      <c r="AN990" s="50"/>
      <c r="AO990" s="50"/>
      <c r="AP990" s="50"/>
      <c r="AQ990" s="49"/>
      <c r="AR990" s="27"/>
    </row>
    <row r="991" spans="3:44">
      <c r="C991" s="83">
        <f t="shared" si="16"/>
        <v>0</v>
      </c>
      <c r="D991" s="50"/>
      <c r="E991" s="50"/>
      <c r="F991" s="49"/>
      <c r="G991" s="49"/>
      <c r="H991" s="74"/>
      <c r="I991" s="75"/>
      <c r="J991" s="49"/>
      <c r="K991" s="51"/>
      <c r="L991" s="49"/>
      <c r="M991" s="49"/>
      <c r="N991" s="49"/>
      <c r="O991" s="50"/>
      <c r="P991" s="50"/>
      <c r="Q991" s="50"/>
      <c r="R991" s="50"/>
      <c r="S991" s="50"/>
      <c r="T991" s="49"/>
      <c r="U991" s="49"/>
      <c r="V991" s="51"/>
      <c r="W991" s="49"/>
      <c r="X991" s="49"/>
      <c r="Y991" s="51"/>
      <c r="Z991" s="49"/>
      <c r="AA991" s="49"/>
      <c r="AB991" s="49"/>
      <c r="AC991" s="51"/>
      <c r="AD991" s="49"/>
      <c r="AE991" s="49"/>
      <c r="AF991" s="51"/>
      <c r="AG991" s="51"/>
      <c r="AH991" s="49"/>
      <c r="AI991" s="49"/>
      <c r="AJ991" s="50"/>
      <c r="AK991" s="50"/>
      <c r="AL991" s="50"/>
      <c r="AM991" s="50"/>
      <c r="AN991" s="50"/>
      <c r="AO991" s="50"/>
      <c r="AP991" s="50"/>
      <c r="AQ991" s="49"/>
      <c r="AR991" s="27"/>
    </row>
    <row r="992" spans="3:44">
      <c r="C992" s="83">
        <f t="shared" si="16"/>
        <v>0</v>
      </c>
      <c r="D992" s="50"/>
      <c r="E992" s="50"/>
      <c r="F992" s="49"/>
      <c r="G992" s="49"/>
      <c r="H992" s="74"/>
      <c r="I992" s="75"/>
      <c r="J992" s="49"/>
      <c r="K992" s="51"/>
      <c r="L992" s="49"/>
      <c r="M992" s="49"/>
      <c r="N992" s="49"/>
      <c r="O992" s="50"/>
      <c r="P992" s="50"/>
      <c r="Q992" s="50"/>
      <c r="R992" s="50"/>
      <c r="S992" s="50"/>
      <c r="T992" s="49"/>
      <c r="U992" s="49"/>
      <c r="V992" s="51"/>
      <c r="W992" s="49"/>
      <c r="X992" s="49"/>
      <c r="Y992" s="51"/>
      <c r="Z992" s="49"/>
      <c r="AA992" s="49"/>
      <c r="AB992" s="49"/>
      <c r="AC992" s="51"/>
      <c r="AD992" s="49"/>
      <c r="AE992" s="49"/>
      <c r="AF992" s="51"/>
      <c r="AG992" s="51"/>
      <c r="AH992" s="49"/>
      <c r="AI992" s="49"/>
      <c r="AJ992" s="50"/>
      <c r="AK992" s="50"/>
      <c r="AL992" s="50"/>
      <c r="AM992" s="50"/>
      <c r="AN992" s="50"/>
      <c r="AO992" s="50"/>
      <c r="AP992" s="50"/>
      <c r="AQ992" s="49"/>
      <c r="AR992" s="27"/>
    </row>
    <row r="993" spans="3:44">
      <c r="C993" s="83">
        <f t="shared" si="16"/>
        <v>0</v>
      </c>
      <c r="D993" s="50"/>
      <c r="E993" s="50"/>
      <c r="F993" s="49"/>
      <c r="G993" s="49"/>
      <c r="H993" s="74"/>
      <c r="I993" s="75"/>
      <c r="J993" s="49"/>
      <c r="K993" s="51"/>
      <c r="L993" s="49"/>
      <c r="M993" s="49"/>
      <c r="N993" s="49"/>
      <c r="O993" s="50"/>
      <c r="P993" s="50"/>
      <c r="Q993" s="50"/>
      <c r="R993" s="50"/>
      <c r="S993" s="50"/>
      <c r="T993" s="49"/>
      <c r="U993" s="49"/>
      <c r="V993" s="51"/>
      <c r="W993" s="49"/>
      <c r="X993" s="49"/>
      <c r="Y993" s="51"/>
      <c r="Z993" s="49"/>
      <c r="AA993" s="49"/>
      <c r="AB993" s="49"/>
      <c r="AC993" s="51"/>
      <c r="AD993" s="49"/>
      <c r="AE993" s="49"/>
      <c r="AF993" s="51"/>
      <c r="AG993" s="51"/>
      <c r="AH993" s="49"/>
      <c r="AI993" s="49"/>
      <c r="AJ993" s="50"/>
      <c r="AK993" s="50"/>
      <c r="AL993" s="50"/>
      <c r="AM993" s="50"/>
      <c r="AN993" s="50"/>
      <c r="AO993" s="50"/>
      <c r="AP993" s="50"/>
      <c r="AQ993" s="49"/>
      <c r="AR993" s="27"/>
    </row>
    <row r="994" spans="3:44">
      <c r="C994" s="83">
        <f t="shared" si="16"/>
        <v>0</v>
      </c>
      <c r="D994" s="50"/>
      <c r="E994" s="50"/>
      <c r="F994" s="49"/>
      <c r="G994" s="49"/>
      <c r="H994" s="74"/>
      <c r="I994" s="75"/>
      <c r="J994" s="49"/>
      <c r="K994" s="51"/>
      <c r="L994" s="49"/>
      <c r="M994" s="49"/>
      <c r="N994" s="49"/>
      <c r="O994" s="50"/>
      <c r="P994" s="50"/>
      <c r="Q994" s="50"/>
      <c r="R994" s="50"/>
      <c r="S994" s="50"/>
      <c r="T994" s="49"/>
      <c r="U994" s="49"/>
      <c r="V994" s="51"/>
      <c r="W994" s="49"/>
      <c r="X994" s="49"/>
      <c r="Y994" s="51"/>
      <c r="Z994" s="49"/>
      <c r="AA994" s="49"/>
      <c r="AB994" s="49"/>
      <c r="AC994" s="51"/>
      <c r="AD994" s="49"/>
      <c r="AE994" s="49"/>
      <c r="AF994" s="51"/>
      <c r="AG994" s="51"/>
      <c r="AH994" s="49"/>
      <c r="AI994" s="49"/>
      <c r="AJ994" s="50"/>
      <c r="AK994" s="50"/>
      <c r="AL994" s="50"/>
      <c r="AM994" s="50"/>
      <c r="AN994" s="50"/>
      <c r="AO994" s="50"/>
      <c r="AP994" s="50"/>
      <c r="AQ994" s="49"/>
      <c r="AR994" s="27"/>
    </row>
    <row r="995" spans="3:44">
      <c r="C995" s="83">
        <f t="shared" si="16"/>
        <v>0</v>
      </c>
      <c r="D995" s="50"/>
      <c r="E995" s="50"/>
      <c r="F995" s="49"/>
      <c r="G995" s="49"/>
      <c r="H995" s="74"/>
      <c r="I995" s="75"/>
      <c r="J995" s="49"/>
      <c r="K995" s="51"/>
      <c r="L995" s="49"/>
      <c r="M995" s="49"/>
      <c r="N995" s="49"/>
      <c r="O995" s="50"/>
      <c r="P995" s="50"/>
      <c r="Q995" s="50"/>
      <c r="R995" s="50"/>
      <c r="S995" s="50"/>
      <c r="T995" s="49"/>
      <c r="U995" s="49"/>
      <c r="V995" s="51"/>
      <c r="W995" s="49"/>
      <c r="X995" s="49"/>
      <c r="Y995" s="51"/>
      <c r="Z995" s="49"/>
      <c r="AA995" s="49"/>
      <c r="AB995" s="49"/>
      <c r="AC995" s="51"/>
      <c r="AD995" s="49"/>
      <c r="AE995" s="49"/>
      <c r="AF995" s="51"/>
      <c r="AG995" s="51"/>
      <c r="AH995" s="49"/>
      <c r="AI995" s="49"/>
      <c r="AJ995" s="50"/>
      <c r="AK995" s="50"/>
      <c r="AL995" s="50"/>
      <c r="AM995" s="50"/>
      <c r="AN995" s="50"/>
      <c r="AO995" s="50"/>
      <c r="AP995" s="50"/>
      <c r="AQ995" s="49"/>
      <c r="AR995" s="27"/>
    </row>
    <row r="996" spans="3:44">
      <c r="C996" s="83">
        <f t="shared" si="16"/>
        <v>0</v>
      </c>
      <c r="D996" s="50"/>
      <c r="E996" s="50"/>
      <c r="F996" s="49"/>
      <c r="G996" s="49"/>
      <c r="H996" s="74"/>
      <c r="I996" s="75"/>
      <c r="J996" s="49"/>
      <c r="K996" s="51"/>
      <c r="L996" s="49"/>
      <c r="M996" s="49"/>
      <c r="N996" s="49"/>
      <c r="O996" s="50"/>
      <c r="P996" s="50"/>
      <c r="Q996" s="50"/>
      <c r="R996" s="50"/>
      <c r="S996" s="50"/>
      <c r="T996" s="49"/>
      <c r="U996" s="49"/>
      <c r="V996" s="51"/>
      <c r="W996" s="49"/>
      <c r="X996" s="49"/>
      <c r="Y996" s="51"/>
      <c r="Z996" s="49"/>
      <c r="AA996" s="49"/>
      <c r="AB996" s="49"/>
      <c r="AC996" s="51"/>
      <c r="AD996" s="49"/>
      <c r="AE996" s="49"/>
      <c r="AF996" s="51"/>
      <c r="AG996" s="51"/>
      <c r="AH996" s="49"/>
      <c r="AI996" s="49"/>
      <c r="AJ996" s="50"/>
      <c r="AK996" s="50"/>
      <c r="AL996" s="50"/>
      <c r="AM996" s="50"/>
      <c r="AN996" s="50"/>
      <c r="AO996" s="50"/>
      <c r="AP996" s="50"/>
      <c r="AQ996" s="49"/>
      <c r="AR996" s="27"/>
    </row>
    <row r="997" spans="3:44">
      <c r="C997" s="83">
        <f t="shared" si="16"/>
        <v>0</v>
      </c>
      <c r="D997" s="50"/>
      <c r="E997" s="50"/>
      <c r="F997" s="49"/>
      <c r="G997" s="49"/>
      <c r="H997" s="74"/>
      <c r="I997" s="75"/>
      <c r="J997" s="49"/>
      <c r="K997" s="51"/>
      <c r="L997" s="49"/>
      <c r="M997" s="49"/>
      <c r="N997" s="49"/>
      <c r="O997" s="50"/>
      <c r="P997" s="50"/>
      <c r="Q997" s="50"/>
      <c r="R997" s="50"/>
      <c r="S997" s="50"/>
      <c r="T997" s="49"/>
      <c r="U997" s="49"/>
      <c r="V997" s="51"/>
      <c r="W997" s="49"/>
      <c r="X997" s="49"/>
      <c r="Y997" s="51"/>
      <c r="Z997" s="49"/>
      <c r="AA997" s="49"/>
      <c r="AB997" s="49"/>
      <c r="AC997" s="51"/>
      <c r="AD997" s="49"/>
      <c r="AE997" s="49"/>
      <c r="AF997" s="51"/>
      <c r="AG997" s="51"/>
      <c r="AH997" s="49"/>
      <c r="AI997" s="49"/>
      <c r="AJ997" s="50"/>
      <c r="AK997" s="50"/>
      <c r="AL997" s="50"/>
      <c r="AM997" s="50"/>
      <c r="AN997" s="50"/>
      <c r="AO997" s="50"/>
      <c r="AP997" s="50"/>
      <c r="AQ997" s="49"/>
      <c r="AR997" s="27"/>
    </row>
    <row r="998" spans="3:44">
      <c r="C998" s="83">
        <f t="shared" si="16"/>
        <v>0</v>
      </c>
      <c r="D998" s="50"/>
      <c r="E998" s="50"/>
      <c r="F998" s="49"/>
      <c r="G998" s="49"/>
      <c r="H998" s="74"/>
      <c r="I998" s="75"/>
      <c r="J998" s="49"/>
      <c r="K998" s="51"/>
      <c r="L998" s="49"/>
      <c r="M998" s="49"/>
      <c r="N998" s="49"/>
      <c r="O998" s="50"/>
      <c r="P998" s="50"/>
      <c r="Q998" s="50"/>
      <c r="R998" s="50"/>
      <c r="S998" s="50"/>
      <c r="T998" s="49"/>
      <c r="U998" s="49"/>
      <c r="V998" s="51"/>
      <c r="W998" s="49"/>
      <c r="X998" s="49"/>
      <c r="Y998" s="51"/>
      <c r="Z998" s="49"/>
      <c r="AA998" s="49"/>
      <c r="AB998" s="49"/>
      <c r="AC998" s="51"/>
      <c r="AD998" s="49"/>
      <c r="AE998" s="49"/>
      <c r="AF998" s="51"/>
      <c r="AG998" s="51"/>
      <c r="AH998" s="49"/>
      <c r="AI998" s="49"/>
      <c r="AJ998" s="50"/>
      <c r="AK998" s="50"/>
      <c r="AL998" s="50"/>
      <c r="AM998" s="50"/>
      <c r="AN998" s="50"/>
      <c r="AO998" s="50"/>
      <c r="AP998" s="50"/>
      <c r="AQ998" s="49"/>
      <c r="AR998" s="27"/>
    </row>
    <row r="999" spans="3:44">
      <c r="C999" s="83">
        <f t="shared" si="16"/>
        <v>0</v>
      </c>
      <c r="D999" s="50"/>
      <c r="E999" s="50"/>
      <c r="F999" s="49"/>
      <c r="G999" s="49"/>
      <c r="H999" s="74"/>
      <c r="I999" s="75"/>
      <c r="J999" s="49"/>
      <c r="K999" s="51"/>
      <c r="L999" s="49"/>
      <c r="M999" s="49"/>
      <c r="N999" s="49"/>
      <c r="O999" s="50"/>
      <c r="P999" s="50"/>
      <c r="Q999" s="50"/>
      <c r="R999" s="50"/>
      <c r="S999" s="50"/>
      <c r="T999" s="49"/>
      <c r="U999" s="49"/>
      <c r="V999" s="51"/>
      <c r="W999" s="49"/>
      <c r="X999" s="49"/>
      <c r="Y999" s="51"/>
      <c r="Z999" s="49"/>
      <c r="AA999" s="49"/>
      <c r="AB999" s="49"/>
      <c r="AC999" s="51"/>
      <c r="AD999" s="49"/>
      <c r="AE999" s="49"/>
      <c r="AF999" s="51"/>
      <c r="AG999" s="51"/>
      <c r="AH999" s="49"/>
      <c r="AI999" s="49"/>
      <c r="AJ999" s="50"/>
      <c r="AK999" s="50"/>
      <c r="AL999" s="50"/>
      <c r="AM999" s="50"/>
      <c r="AN999" s="50"/>
      <c r="AO999" s="50"/>
      <c r="AP999" s="50"/>
      <c r="AQ999" s="49"/>
      <c r="AR999" s="27"/>
    </row>
    <row r="1000" spans="3:44">
      <c r="C1000" s="83">
        <f t="shared" si="16"/>
        <v>0</v>
      </c>
      <c r="D1000" s="50"/>
      <c r="E1000" s="50"/>
      <c r="F1000" s="49"/>
      <c r="G1000" s="49"/>
      <c r="H1000" s="74"/>
      <c r="I1000" s="75"/>
      <c r="J1000" s="49"/>
      <c r="K1000" s="51"/>
      <c r="L1000" s="49"/>
      <c r="M1000" s="49"/>
      <c r="N1000" s="49"/>
      <c r="O1000" s="50"/>
      <c r="P1000" s="50"/>
      <c r="Q1000" s="50"/>
      <c r="R1000" s="50"/>
      <c r="S1000" s="50"/>
      <c r="T1000" s="49"/>
      <c r="U1000" s="49"/>
      <c r="V1000" s="51"/>
      <c r="W1000" s="49"/>
      <c r="X1000" s="49"/>
      <c r="Y1000" s="51"/>
      <c r="Z1000" s="49"/>
      <c r="AA1000" s="49"/>
      <c r="AB1000" s="49"/>
      <c r="AC1000" s="51"/>
      <c r="AD1000" s="49"/>
      <c r="AE1000" s="49"/>
      <c r="AF1000" s="51"/>
      <c r="AG1000" s="51"/>
      <c r="AH1000" s="49"/>
      <c r="AI1000" s="49"/>
      <c r="AJ1000" s="50"/>
      <c r="AK1000" s="50"/>
      <c r="AL1000" s="50"/>
      <c r="AM1000" s="50"/>
      <c r="AN1000" s="50"/>
      <c r="AO1000" s="50"/>
      <c r="AP1000" s="50"/>
      <c r="AQ1000" s="49"/>
      <c r="AR1000" s="27"/>
    </row>
  </sheetData>
  <phoneticPr fontId="9" type="noConversion"/>
  <conditionalFormatting sqref="H14:AJ23 E13:F23 H13:AG13 I12:AG12 AH12:AJ13 AK12:AN23 E12:G12 AQ12:AQ23">
    <cfRule type="cellIs" dxfId="0" priority="1" stopIfTrue="1" operator="notEqual">
      <formula>"X"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1"/>
  <sheetViews>
    <sheetView topLeftCell="A37" workbookViewId="0">
      <selection activeCell="G57" sqref="G57:G61"/>
    </sheetView>
  </sheetViews>
  <sheetFormatPr baseColWidth="10" defaultRowHeight="12.75"/>
  <cols>
    <col min="1" max="1" width="22.140625" customWidth="1"/>
    <col min="2" max="2" width="45.85546875" customWidth="1"/>
    <col min="3" max="3" width="8.28515625" customWidth="1"/>
    <col min="4" max="4" width="11.85546875" customWidth="1"/>
    <col min="5" max="5" width="12" customWidth="1"/>
    <col min="8" max="8" width="11.42578125" style="6" customWidth="1"/>
  </cols>
  <sheetData>
    <row r="1" spans="1:8" ht="15.75">
      <c r="A1" s="14" t="s">
        <v>109</v>
      </c>
      <c r="B1" s="1"/>
      <c r="C1" s="1"/>
    </row>
    <row r="2" spans="1:8">
      <c r="B2" s="1"/>
      <c r="C2" s="1"/>
    </row>
    <row r="3" spans="1:8" ht="15.75">
      <c r="A3" s="14" t="s">
        <v>59</v>
      </c>
      <c r="B3" s="1"/>
      <c r="C3" s="1"/>
    </row>
    <row r="4" spans="1:8">
      <c r="B4" s="1"/>
      <c r="C4" s="1"/>
    </row>
    <row r="5" spans="1:8">
      <c r="B5" s="1"/>
      <c r="C5" s="1"/>
    </row>
    <row r="6" spans="1:8">
      <c r="A6" s="1" t="s">
        <v>60</v>
      </c>
      <c r="B6" s="28">
        <f>B8</f>
        <v>41809</v>
      </c>
      <c r="C6" s="28"/>
      <c r="D6" s="1"/>
      <c r="E6" s="1"/>
    </row>
    <row r="7" spans="1:8">
      <c r="A7" s="1" t="s">
        <v>45</v>
      </c>
      <c r="B7" s="41">
        <f>'Trato Dia'!C8</f>
        <v>41782</v>
      </c>
      <c r="C7" s="17"/>
      <c r="D7" s="1"/>
      <c r="E7" s="1"/>
    </row>
    <row r="8" spans="1:8">
      <c r="A8" s="1" t="s">
        <v>46</v>
      </c>
      <c r="B8" s="41">
        <f>'Trato Dia'!C9</f>
        <v>41809</v>
      </c>
      <c r="C8" s="17"/>
      <c r="D8" s="1"/>
      <c r="E8" s="1"/>
    </row>
    <row r="9" spans="1:8">
      <c r="A9" s="1" t="s">
        <v>61</v>
      </c>
      <c r="B9" s="1"/>
      <c r="C9" s="7"/>
      <c r="D9" s="1"/>
      <c r="E9" s="1"/>
    </row>
    <row r="11" spans="1:8">
      <c r="A11" s="1" t="s">
        <v>116</v>
      </c>
    </row>
    <row r="12" spans="1:8">
      <c r="A12" s="1">
        <f>'JULIO   2014'!U7</f>
        <v>0</v>
      </c>
      <c r="B12" s="69"/>
      <c r="C12">
        <v>9</v>
      </c>
      <c r="D12" s="69" t="s">
        <v>119</v>
      </c>
    </row>
    <row r="13" spans="1:8">
      <c r="C13" t="str">
        <f>'JULIO   2014'!AE7</f>
        <v>Horas Semanales</v>
      </c>
      <c r="D13" s="69" t="s">
        <v>113</v>
      </c>
    </row>
    <row r="14" spans="1:8">
      <c r="A14" s="1" t="s">
        <v>117</v>
      </c>
      <c r="C14" t="str">
        <f>'JULIO   2014'!AA8</f>
        <v>dia equivalente</v>
      </c>
      <c r="D14" s="69" t="s">
        <v>118</v>
      </c>
    </row>
    <row r="15" spans="1:8">
      <c r="G15" s="29"/>
      <c r="H15" s="29"/>
    </row>
    <row r="16" spans="1:8">
      <c r="G16" s="29"/>
      <c r="H16" s="29"/>
    </row>
    <row r="19" spans="1:8">
      <c r="A19" s="1" t="s">
        <v>42</v>
      </c>
      <c r="H19"/>
    </row>
    <row r="20" spans="1:8">
      <c r="A20" s="30"/>
      <c r="D20" s="6"/>
      <c r="H20"/>
    </row>
    <row r="21" spans="1:8">
      <c r="A21" s="1"/>
      <c r="D21" s="1"/>
      <c r="E21" s="1"/>
    </row>
    <row r="22" spans="1:8">
      <c r="A22" s="1"/>
      <c r="B22" s="31"/>
      <c r="C22" s="31"/>
      <c r="D22" s="31"/>
      <c r="E22" s="31"/>
      <c r="F22" s="31"/>
      <c r="G22" s="31"/>
    </row>
    <row r="23" spans="1:8">
      <c r="C23" s="32"/>
      <c r="D23" s="31"/>
      <c r="E23" s="31"/>
      <c r="F23" s="31"/>
      <c r="G23" s="31"/>
    </row>
    <row r="24" spans="1:8">
      <c r="A24" s="4" t="s">
        <v>62</v>
      </c>
      <c r="B24" s="31" t="s">
        <v>63</v>
      </c>
      <c r="C24" s="31" t="s">
        <v>64</v>
      </c>
      <c r="D24" s="31" t="s">
        <v>65</v>
      </c>
      <c r="E24" s="31" t="s">
        <v>66</v>
      </c>
      <c r="F24" s="31" t="s">
        <v>67</v>
      </c>
      <c r="G24" s="31" t="s">
        <v>68</v>
      </c>
    </row>
    <row r="25" spans="1:8">
      <c r="A25" s="33"/>
      <c r="B25" s="33"/>
      <c r="C25" s="33"/>
      <c r="E25" s="34"/>
      <c r="F25" s="35"/>
      <c r="G25" s="36"/>
      <c r="H25" s="36"/>
    </row>
    <row r="26" spans="1:8">
      <c r="A26" s="88" t="s">
        <v>111</v>
      </c>
      <c r="B26" s="88"/>
      <c r="C26" s="33"/>
      <c r="E26" s="34"/>
      <c r="F26" s="35"/>
      <c r="G26" s="36"/>
      <c r="H26" s="36"/>
    </row>
    <row r="27" spans="1:8">
      <c r="A27">
        <v>401</v>
      </c>
      <c r="B27" t="e">
        <f>VLOOKUP($A27,'Trato Dia'!$A$12:$C$775,2,FALSE)</f>
        <v>#N/A</v>
      </c>
      <c r="C27" t="e">
        <f>VLOOKUP($A27,'Trato Dia'!$A$12:$C$775,3,FALSE)</f>
        <v>#N/A</v>
      </c>
      <c r="E27" s="34">
        <f>VLOOKUP(A27,'Trato Hora'!$A$12:$C$1000,3,FALSE)</f>
        <v>0</v>
      </c>
      <c r="F27" s="35" t="e">
        <f>C27*'JULIO   2014'!$AA$7/'JULIO   2014'!$AA$8+'Formato Trato'!$E$27/'JULIO   2014'!$AA$8</f>
        <v>#N/A</v>
      </c>
      <c r="G27" s="36"/>
      <c r="H27" s="36"/>
    </row>
    <row r="28" spans="1:8">
      <c r="A28">
        <v>900</v>
      </c>
      <c r="B28" t="e">
        <f>VLOOKUP($A28,'Trato Dia'!$A$12:$C$775,2,FALSE)</f>
        <v>#N/A</v>
      </c>
      <c r="C28" t="e">
        <f>VLOOKUP($A28,'Trato Dia'!$A$12:$C$775,3,FALSE)</f>
        <v>#N/A</v>
      </c>
      <c r="E28" s="34">
        <f>VLOOKUP(A28,'Trato Hora'!$A$12:$C$1000,3,FALSE)</f>
        <v>0</v>
      </c>
      <c r="F28" s="35" t="e">
        <f>C28*'JULIO   2014'!$AA$7/'JULIO   2014'!$AA$8+'Formato Trato'!$E$27/'JULIO   2014'!$AA$8</f>
        <v>#N/A</v>
      </c>
      <c r="G28" s="36"/>
      <c r="H28" s="36"/>
    </row>
    <row r="29" spans="1:8">
      <c r="A29">
        <v>1</v>
      </c>
      <c r="B29" t="e">
        <f>VLOOKUP($A29,'Trato Dia'!$A$12:$C$775,2,FALSE)</f>
        <v>#N/A</v>
      </c>
      <c r="C29" t="e">
        <f>VLOOKUP($A29,'Trato Dia'!$A$12:$C$775,3,FALSE)</f>
        <v>#N/A</v>
      </c>
      <c r="E29" s="34">
        <f>VLOOKUP(A29,'Trato Hora'!$A$12:$C$1000,3,FALSE)</f>
        <v>0</v>
      </c>
      <c r="F29" s="35" t="e">
        <f>C29*'JULIO   2014'!$AA$7/'JULIO   2014'!$AA$8+'Formato Trato'!$E$27/'JULIO   2014'!$AA$8</f>
        <v>#N/A</v>
      </c>
      <c r="G29" s="36"/>
      <c r="H29" s="36"/>
    </row>
    <row r="30" spans="1:8">
      <c r="A30">
        <v>2</v>
      </c>
      <c r="B30" t="e">
        <f>VLOOKUP($A30,'Trato Dia'!$A$12:$C$775,2,FALSE)</f>
        <v>#N/A</v>
      </c>
      <c r="C30" t="e">
        <f>VLOOKUP($A30,'Trato Dia'!$A$12:$C$775,3,FALSE)</f>
        <v>#N/A</v>
      </c>
      <c r="E30" s="34">
        <f>VLOOKUP(A30,'Trato Hora'!$A$12:$C$1000,3,FALSE)</f>
        <v>0</v>
      </c>
      <c r="F30" s="35" t="e">
        <f>C30*'JULIO   2014'!$AA$7/'JULIO   2014'!$AA$8+'Formato Trato'!$E$27/'JULIO   2014'!$AA$8</f>
        <v>#N/A</v>
      </c>
      <c r="G30" s="36"/>
      <c r="H30" s="36"/>
    </row>
    <row r="31" spans="1:8">
      <c r="A31">
        <v>900</v>
      </c>
      <c r="B31" t="e">
        <f>VLOOKUP($A31,'Trato Dia'!$A$12:$C$775,2,FALSE)</f>
        <v>#N/A</v>
      </c>
      <c r="C31" t="e">
        <f>VLOOKUP($A31,'Trato Dia'!$A$12:$C$775,3,FALSE)</f>
        <v>#N/A</v>
      </c>
      <c r="E31" s="34">
        <f>VLOOKUP(A31,'Trato Hora'!$A$12:$C$1000,3,FALSE)</f>
        <v>0</v>
      </c>
      <c r="F31" s="35" t="e">
        <f>C31*'JULIO   2014'!$AA$7/'JULIO   2014'!$AA$8+'Formato Trato'!$E$27/'JULIO   2014'!$AA$8</f>
        <v>#N/A</v>
      </c>
      <c r="G31" s="36"/>
      <c r="H31" s="36"/>
    </row>
    <row r="32" spans="1:8">
      <c r="E32" s="34"/>
      <c r="F32" s="35"/>
      <c r="G32" s="36"/>
      <c r="H32" s="36"/>
    </row>
    <row r="33" spans="2:8">
      <c r="E33" s="34"/>
      <c r="F33" s="35"/>
      <c r="G33" s="36"/>
      <c r="H33" s="36"/>
    </row>
    <row r="34" spans="2:8">
      <c r="E34" s="34"/>
      <c r="F34" s="35"/>
      <c r="G34" s="36"/>
      <c r="H34" s="36"/>
    </row>
    <row r="35" spans="2:8">
      <c r="E35" s="34"/>
      <c r="F35" s="35"/>
      <c r="G35" s="36"/>
      <c r="H35" s="36"/>
    </row>
    <row r="36" spans="2:8">
      <c r="E36" s="34"/>
      <c r="F36" s="35"/>
      <c r="G36" s="36"/>
      <c r="H36" s="36"/>
    </row>
    <row r="37" spans="2:8">
      <c r="E37" s="34"/>
      <c r="F37" s="35"/>
      <c r="G37" s="36"/>
      <c r="H37" s="36"/>
    </row>
    <row r="38" spans="2:8">
      <c r="E38" s="34"/>
      <c r="F38" s="35"/>
      <c r="G38" s="36"/>
      <c r="H38" s="36"/>
    </row>
    <row r="39" spans="2:8">
      <c r="E39" s="34"/>
      <c r="F39" s="35"/>
      <c r="G39" s="36"/>
      <c r="H39" s="36"/>
    </row>
    <row r="40" spans="2:8">
      <c r="E40" s="34"/>
      <c r="F40" s="35"/>
      <c r="G40" s="36"/>
      <c r="H40" s="36"/>
    </row>
    <row r="41" spans="2:8">
      <c r="E41" s="34"/>
      <c r="F41" s="35"/>
      <c r="G41" s="36"/>
      <c r="H41" s="36"/>
    </row>
    <row r="42" spans="2:8">
      <c r="E42" s="34"/>
      <c r="F42" s="35"/>
      <c r="G42" s="36"/>
      <c r="H42" s="36"/>
    </row>
    <row r="43" spans="2:8">
      <c r="E43" s="34"/>
      <c r="F43" s="35"/>
      <c r="G43" s="36"/>
      <c r="H43" s="36"/>
    </row>
    <row r="44" spans="2:8">
      <c r="E44" s="34"/>
      <c r="F44" s="35"/>
      <c r="G44" s="36"/>
      <c r="H44" s="36"/>
    </row>
    <row r="45" spans="2:8">
      <c r="B45" t="s">
        <v>69</v>
      </c>
      <c r="C45" s="6"/>
      <c r="D45">
        <v>0</v>
      </c>
      <c r="E45" s="34"/>
      <c r="F45" s="35"/>
      <c r="G45" s="36"/>
      <c r="H45" s="36"/>
    </row>
    <row r="46" spans="2:8">
      <c r="E46" s="34"/>
      <c r="F46" s="35"/>
      <c r="G46" s="36"/>
      <c r="H46" s="36"/>
    </row>
    <row r="47" spans="2:8">
      <c r="E47" s="34"/>
      <c r="G47" s="36"/>
      <c r="H47" s="36"/>
    </row>
    <row r="48" spans="2:8" ht="13.5" customHeight="1">
      <c r="B48" s="1" t="s">
        <v>70</v>
      </c>
      <c r="C48" s="31" t="e">
        <f>SUM(C25:C46)</f>
        <v>#N/A</v>
      </c>
      <c r="D48" s="14"/>
      <c r="E48" s="31">
        <f>SUM(E25:E46)</f>
        <v>0</v>
      </c>
      <c r="F48" s="31" t="e">
        <f>SUM(F25:F46)</f>
        <v>#N/A</v>
      </c>
      <c r="G48" s="14"/>
      <c r="H48" s="7"/>
    </row>
    <row r="49" spans="1:8" ht="13.5" customHeight="1">
      <c r="B49" s="1"/>
      <c r="C49" s="1"/>
      <c r="D49" s="1"/>
      <c r="E49" s="37"/>
      <c r="F49" s="1"/>
      <c r="G49" s="1"/>
    </row>
    <row r="50" spans="1:8" ht="13.5" customHeight="1">
      <c r="B50" s="1"/>
      <c r="C50" s="1"/>
      <c r="D50" s="1"/>
      <c r="E50" s="37"/>
      <c r="F50" s="1"/>
      <c r="G50" s="1"/>
    </row>
    <row r="51" spans="1:8" ht="13.5" customHeight="1">
      <c r="B51" s="1"/>
      <c r="C51" s="1"/>
      <c r="D51" s="1"/>
      <c r="E51" s="37"/>
      <c r="F51" s="1"/>
      <c r="G51" s="1"/>
    </row>
    <row r="52" spans="1:8" ht="13.5" customHeight="1">
      <c r="B52" s="1"/>
      <c r="C52" s="1"/>
      <c r="D52" s="1"/>
      <c r="E52" s="37"/>
      <c r="F52" s="1"/>
      <c r="G52" s="1"/>
    </row>
    <row r="53" spans="1:8" ht="13.5" customHeight="1">
      <c r="B53" s="1"/>
      <c r="C53" s="1"/>
      <c r="D53" s="1"/>
      <c r="E53" s="37"/>
      <c r="F53" s="1"/>
      <c r="G53" s="1"/>
    </row>
    <row r="54" spans="1:8" ht="13.5" customHeight="1">
      <c r="B54" s="1"/>
      <c r="C54" s="1"/>
      <c r="D54" s="1"/>
      <c r="E54" s="37"/>
      <c r="F54" s="1"/>
      <c r="G54" s="1"/>
    </row>
    <row r="55" spans="1:8" ht="13.5" customHeight="1">
      <c r="B55" s="1"/>
      <c r="C55" s="1"/>
      <c r="D55" s="1"/>
      <c r="E55" s="37"/>
      <c r="F55" s="1"/>
      <c r="G55" s="1"/>
    </row>
    <row r="56" spans="1:8">
      <c r="A56" s="88" t="s">
        <v>110</v>
      </c>
      <c r="B56" s="88"/>
      <c r="C56" s="33"/>
      <c r="D56">
        <v>0</v>
      </c>
      <c r="E56" s="34"/>
      <c r="F56" s="35"/>
      <c r="G56" s="36"/>
      <c r="H56" s="36"/>
    </row>
    <row r="57" spans="1:8">
      <c r="A57">
        <v>1</v>
      </c>
      <c r="B57" t="e">
        <f>VLOOKUP($A57,'Trato Dia'!$A$12:$C$775,2,FALSE)</f>
        <v>#N/A</v>
      </c>
      <c r="C57" t="e">
        <f>VLOOKUP($A57,'Trato Dia'!$A$12:$C$775,3,FALSE)</f>
        <v>#N/A</v>
      </c>
      <c r="E57" s="34">
        <f>VLOOKUP(A57,'Trato Hora'!$A$12:$C$1000,3,FALSE)</f>
        <v>0</v>
      </c>
      <c r="F57" s="35" t="e">
        <f>C57*'JULIO   2014'!$AA$7/'JULIO   2014'!$AA$8+'Formato Trato'!$E$27/'JULIO   2014'!$AA$8</f>
        <v>#N/A</v>
      </c>
      <c r="G57" s="36"/>
      <c r="H57" s="36"/>
    </row>
    <row r="58" spans="1:8">
      <c r="A58">
        <v>2</v>
      </c>
      <c r="B58" t="e">
        <f>VLOOKUP($A58,'Trato Dia'!$A$12:$C$775,2,FALSE)</f>
        <v>#N/A</v>
      </c>
      <c r="C58" t="e">
        <f>VLOOKUP($A58,'Trato Dia'!$A$12:$C$775,3,FALSE)</f>
        <v>#N/A</v>
      </c>
      <c r="E58" s="34">
        <f>VLOOKUP(A58,'Trato Hora'!$A$12:$C$1000,3,FALSE)</f>
        <v>0</v>
      </c>
      <c r="F58" s="35" t="e">
        <f>C58*'JULIO   2014'!$AA$7/'JULIO   2014'!$AA$8+'Formato Trato'!$E$27/'JULIO   2014'!$AA$8</f>
        <v>#N/A</v>
      </c>
      <c r="G58" s="36"/>
      <c r="H58" s="36"/>
    </row>
    <row r="59" spans="1:8">
      <c r="A59">
        <v>2</v>
      </c>
      <c r="B59" t="e">
        <f>VLOOKUP($A59,'Trato Dia'!$A$12:$C$775,2,FALSE)</f>
        <v>#N/A</v>
      </c>
      <c r="C59" t="e">
        <f>VLOOKUP($A59,'Trato Dia'!$A$12:$C$775,3,FALSE)</f>
        <v>#N/A</v>
      </c>
      <c r="E59" s="34">
        <f>VLOOKUP(A59,'Trato Hora'!$A$12:$C$1000,3,FALSE)</f>
        <v>0</v>
      </c>
      <c r="F59" s="35" t="e">
        <f>C59*'JULIO   2014'!$AA$7/'JULIO   2014'!$AA$8+'Formato Trato'!$E$27/'JULIO   2014'!$AA$8</f>
        <v>#N/A</v>
      </c>
      <c r="G59" s="36"/>
      <c r="H59" s="36"/>
    </row>
    <row r="60" spans="1:8">
      <c r="A60">
        <v>401</v>
      </c>
      <c r="B60" t="e">
        <f>VLOOKUP($A60,'Trato Dia'!$A$12:$C$775,2,FALSE)</f>
        <v>#N/A</v>
      </c>
      <c r="C60" t="e">
        <f>VLOOKUP($A60,'Trato Dia'!$A$12:$C$775,3,FALSE)</f>
        <v>#N/A</v>
      </c>
      <c r="E60" s="34">
        <f>VLOOKUP(A60,'Trato Hora'!$A$12:$C$1000,3,FALSE)</f>
        <v>0</v>
      </c>
      <c r="F60" s="35" t="e">
        <f>C60*'JULIO   2014'!$AA$7/'JULIO   2014'!$AA$8+'Formato Trato'!$E$27/'JULIO   2014'!$AA$8</f>
        <v>#N/A</v>
      </c>
      <c r="G60" s="36"/>
      <c r="H60" s="36"/>
    </row>
    <row r="61" spans="1:8">
      <c r="A61">
        <v>402</v>
      </c>
      <c r="B61" t="e">
        <f>VLOOKUP($A61,'Trato Dia'!$A$12:$C$775,2,FALSE)</f>
        <v>#N/A</v>
      </c>
      <c r="C61" t="e">
        <f>VLOOKUP($A61,'Trato Dia'!$A$12:$C$775,3,FALSE)</f>
        <v>#N/A</v>
      </c>
      <c r="E61" s="34">
        <f>VLOOKUP(A61,'Trato Hora'!$A$12:$C$1000,3,FALSE)</f>
        <v>0</v>
      </c>
      <c r="F61" s="35" t="e">
        <f>C61*'JULIO   2014'!$AA$7/'JULIO   2014'!$AA$8+'Formato Trato'!$E$27/'JULIO   2014'!$AA$8</f>
        <v>#N/A</v>
      </c>
      <c r="G61" s="36"/>
      <c r="H61" s="36"/>
    </row>
    <row r="62" spans="1:8">
      <c r="E62" s="34"/>
      <c r="F62" s="35"/>
      <c r="G62" s="36"/>
      <c r="H62" s="36"/>
    </row>
    <row r="63" spans="1:8">
      <c r="E63" s="34"/>
      <c r="F63" s="35"/>
      <c r="G63" s="36"/>
      <c r="H63" s="36"/>
    </row>
    <row r="64" spans="1:8">
      <c r="E64" s="34"/>
      <c r="F64" s="35"/>
      <c r="G64" s="36"/>
      <c r="H64" s="36"/>
    </row>
    <row r="65" spans="1:8">
      <c r="E65" s="34"/>
      <c r="F65" s="35"/>
      <c r="G65" s="36"/>
      <c r="H65" s="36"/>
    </row>
    <row r="66" spans="1:8">
      <c r="E66" s="34"/>
      <c r="F66" s="35"/>
      <c r="G66" s="36"/>
      <c r="H66" s="36"/>
    </row>
    <row r="67" spans="1:8">
      <c r="E67" s="34"/>
      <c r="F67" s="35"/>
      <c r="G67" s="36"/>
      <c r="H67" s="36"/>
    </row>
    <row r="68" spans="1:8">
      <c r="E68" s="34"/>
      <c r="F68" s="35"/>
      <c r="G68" s="36"/>
      <c r="H68" s="36"/>
    </row>
    <row r="69" spans="1:8">
      <c r="E69" s="34"/>
      <c r="F69" s="35"/>
      <c r="G69" s="36"/>
      <c r="H69" s="36"/>
    </row>
    <row r="70" spans="1:8">
      <c r="E70" s="34"/>
      <c r="F70" s="35"/>
      <c r="G70" s="36"/>
      <c r="H70" s="36"/>
    </row>
    <row r="71" spans="1:8">
      <c r="E71" s="34"/>
      <c r="F71" s="35"/>
      <c r="G71" s="36"/>
      <c r="H71" s="36"/>
    </row>
    <row r="72" spans="1:8">
      <c r="E72" s="34"/>
      <c r="F72" s="35"/>
      <c r="G72" s="36"/>
      <c r="H72" s="36"/>
    </row>
    <row r="73" spans="1:8">
      <c r="A73" s="33"/>
      <c r="B73" s="4"/>
      <c r="C73" s="33"/>
      <c r="E73" s="34"/>
      <c r="F73" s="35"/>
      <c r="G73" s="36"/>
      <c r="H73" s="36"/>
    </row>
    <row r="74" spans="1:8">
      <c r="A74" s="33"/>
      <c r="B74" s="4"/>
      <c r="C74" s="33"/>
      <c r="E74" s="34"/>
      <c r="F74" s="35"/>
      <c r="G74" s="36"/>
      <c r="H74" s="36"/>
    </row>
    <row r="75" spans="1:8">
      <c r="A75" s="33"/>
      <c r="B75" s="4"/>
      <c r="C75" s="33"/>
      <c r="E75" s="34"/>
      <c r="F75" s="35"/>
      <c r="G75" s="36"/>
      <c r="H75" s="36"/>
    </row>
    <row r="76" spans="1:8">
      <c r="A76" s="33"/>
      <c r="B76" s="4"/>
      <c r="C76" s="33"/>
      <c r="E76" s="34"/>
      <c r="F76" s="35"/>
      <c r="G76" s="36"/>
      <c r="H76" s="36"/>
    </row>
    <row r="77" spans="1:8">
      <c r="A77" s="33"/>
      <c r="B77" s="4"/>
      <c r="C77" s="33"/>
      <c r="E77" s="34"/>
      <c r="F77" s="35"/>
      <c r="G77" s="36"/>
      <c r="H77" s="36"/>
    </row>
    <row r="78" spans="1:8">
      <c r="A78" s="33"/>
      <c r="B78" s="4"/>
      <c r="C78" s="33"/>
      <c r="E78" s="34"/>
      <c r="F78" s="35"/>
      <c r="G78" s="36"/>
      <c r="H78" s="36"/>
    </row>
    <row r="79" spans="1:8">
      <c r="A79" s="33"/>
      <c r="B79" s="4"/>
      <c r="C79" s="33"/>
      <c r="E79" s="34"/>
      <c r="F79" s="35"/>
      <c r="G79" s="36"/>
      <c r="H79" s="36"/>
    </row>
    <row r="80" spans="1:8">
      <c r="A80" s="33"/>
      <c r="B80" s="4"/>
      <c r="C80" s="33"/>
      <c r="E80" s="34"/>
      <c r="F80" s="35"/>
      <c r="G80" s="36"/>
      <c r="H80" s="36"/>
    </row>
    <row r="81" spans="1:8">
      <c r="B81" t="s">
        <v>71</v>
      </c>
      <c r="E81" s="34"/>
      <c r="F81" s="35"/>
      <c r="G81" s="36" t="e">
        <f>$H$129+$H$129/8*1.5*$E81/30</f>
        <v>#N/A</v>
      </c>
      <c r="H81" s="36"/>
    </row>
    <row r="82" spans="1:8">
      <c r="E82" s="34"/>
      <c r="F82" s="35"/>
    </row>
    <row r="83" spans="1:8">
      <c r="B83" s="1" t="s">
        <v>72</v>
      </c>
      <c r="C83" s="1" t="e">
        <f>SUM(C56:C81)</f>
        <v>#N/A</v>
      </c>
      <c r="D83" s="1"/>
      <c r="E83" s="37"/>
      <c r="F83" s="31" t="e">
        <f>SUM(F56:F81)</f>
        <v>#N/A</v>
      </c>
      <c r="G83" s="31"/>
    </row>
    <row r="84" spans="1:8">
      <c r="B84" s="1"/>
      <c r="C84" s="1"/>
      <c r="D84" s="1"/>
      <c r="E84" s="37"/>
      <c r="F84" s="31"/>
      <c r="G84" s="1"/>
    </row>
    <row r="85" spans="1:8">
      <c r="B85" s="1" t="s">
        <v>73</v>
      </c>
      <c r="C85" s="1" t="e">
        <f>SUM(C45:C83)</f>
        <v>#N/A</v>
      </c>
      <c r="D85">
        <f>SUM(D45:D83)</f>
        <v>0</v>
      </c>
      <c r="E85" s="34"/>
      <c r="F85" s="31" t="e">
        <f>F83+F48</f>
        <v>#N/A</v>
      </c>
      <c r="G85" s="1"/>
    </row>
    <row r="87" spans="1:8" ht="15.75">
      <c r="A87" s="14" t="s">
        <v>74</v>
      </c>
    </row>
    <row r="89" spans="1:8">
      <c r="B89" s="1" t="s">
        <v>75</v>
      </c>
      <c r="C89" s="1" t="s">
        <v>76</v>
      </c>
      <c r="D89" s="1" t="s">
        <v>77</v>
      </c>
      <c r="E89" s="1"/>
      <c r="F89" s="1" t="s">
        <v>78</v>
      </c>
      <c r="G89" s="1" t="s">
        <v>79</v>
      </c>
      <c r="H89" s="7" t="s">
        <v>80</v>
      </c>
    </row>
    <row r="90" spans="1:8">
      <c r="B90" s="1"/>
    </row>
    <row r="91" spans="1:8">
      <c r="B91" s="1" t="s">
        <v>81</v>
      </c>
      <c r="G91" s="35">
        <v>1</v>
      </c>
      <c r="H91" s="6">
        <f>D91*F91*G91</f>
        <v>0</v>
      </c>
    </row>
    <row r="92" spans="1:8">
      <c r="B92" s="8" t="s">
        <v>95</v>
      </c>
      <c r="C92" s="33"/>
      <c r="D92">
        <v>248.55</v>
      </c>
      <c r="F92">
        <v>1000</v>
      </c>
      <c r="G92" s="35">
        <v>1</v>
      </c>
      <c r="H92" s="6">
        <f>D92*F92*G92</f>
        <v>248550</v>
      </c>
    </row>
    <row r="93" spans="1:8">
      <c r="B93" s="8" t="s">
        <v>93</v>
      </c>
      <c r="C93" s="33"/>
      <c r="D93">
        <v>187.01</v>
      </c>
      <c r="F93">
        <v>432</v>
      </c>
      <c r="G93" s="35">
        <v>1</v>
      </c>
      <c r="H93" s="6">
        <f>D93*F93*G93</f>
        <v>80788.319999999992</v>
      </c>
    </row>
    <row r="94" spans="1:8">
      <c r="B94" s="8" t="s">
        <v>96</v>
      </c>
      <c r="C94" s="33"/>
      <c r="F94">
        <v>1250</v>
      </c>
      <c r="G94" s="35">
        <v>1</v>
      </c>
      <c r="H94" s="6">
        <f t="shared" ref="H94:H106" si="0">D94*F94*G94</f>
        <v>0</v>
      </c>
    </row>
    <row r="95" spans="1:8">
      <c r="B95" s="8" t="s">
        <v>97</v>
      </c>
      <c r="C95" s="33"/>
      <c r="D95">
        <v>31.35</v>
      </c>
      <c r="F95">
        <v>500</v>
      </c>
      <c r="G95" s="35">
        <v>1</v>
      </c>
      <c r="H95" s="6">
        <f t="shared" si="0"/>
        <v>15675</v>
      </c>
    </row>
    <row r="96" spans="1:8">
      <c r="B96" s="8" t="s">
        <v>98</v>
      </c>
      <c r="D96">
        <v>227.72</v>
      </c>
      <c r="F96">
        <v>225</v>
      </c>
      <c r="G96" s="35">
        <v>1</v>
      </c>
      <c r="H96" s="6">
        <f t="shared" si="0"/>
        <v>51237</v>
      </c>
    </row>
    <row r="97" spans="2:8">
      <c r="B97" s="8" t="s">
        <v>102</v>
      </c>
      <c r="D97">
        <v>300.27</v>
      </c>
      <c r="F97">
        <v>505</v>
      </c>
      <c r="G97" s="35">
        <v>1</v>
      </c>
      <c r="H97" s="6">
        <f t="shared" si="0"/>
        <v>151636.34999999998</v>
      </c>
    </row>
    <row r="98" spans="2:8">
      <c r="B98" s="8" t="s">
        <v>99</v>
      </c>
      <c r="F98">
        <v>800</v>
      </c>
      <c r="G98" s="35">
        <v>1</v>
      </c>
      <c r="H98" s="6">
        <f t="shared" si="0"/>
        <v>0</v>
      </c>
    </row>
    <row r="99" spans="2:8">
      <c r="B99" s="8" t="s">
        <v>100</v>
      </c>
      <c r="D99">
        <v>149.47</v>
      </c>
      <c r="F99">
        <f>710*1.1</f>
        <v>781.00000000000011</v>
      </c>
      <c r="G99" s="35">
        <v>1</v>
      </c>
      <c r="H99" s="6">
        <f t="shared" si="0"/>
        <v>116736.07000000002</v>
      </c>
    </row>
    <row r="100" spans="2:8">
      <c r="B100" s="8" t="s">
        <v>94</v>
      </c>
      <c r="F100">
        <f>717*1.1</f>
        <v>788.7</v>
      </c>
      <c r="G100" s="35">
        <v>1</v>
      </c>
      <c r="H100" s="6">
        <f t="shared" si="0"/>
        <v>0</v>
      </c>
    </row>
    <row r="101" spans="2:8">
      <c r="B101" s="8" t="s">
        <v>101</v>
      </c>
      <c r="G101" s="35">
        <v>1</v>
      </c>
      <c r="H101" s="6">
        <f t="shared" si="0"/>
        <v>0</v>
      </c>
    </row>
    <row r="102" spans="2:8">
      <c r="B102" s="8" t="s">
        <v>103</v>
      </c>
      <c r="D102">
        <v>47.6</v>
      </c>
      <c r="F102">
        <f>717*1.1</f>
        <v>788.7</v>
      </c>
      <c r="G102" s="35">
        <v>1</v>
      </c>
      <c r="H102" s="6">
        <f t="shared" si="0"/>
        <v>37542.120000000003</v>
      </c>
    </row>
    <row r="103" spans="2:8">
      <c r="B103" s="8" t="s">
        <v>104</v>
      </c>
      <c r="C103" s="33"/>
      <c r="D103" s="48">
        <v>45.85</v>
      </c>
      <c r="F103">
        <f>1030*1.1</f>
        <v>1133</v>
      </c>
      <c r="G103" s="35">
        <v>1</v>
      </c>
      <c r="H103" s="6">
        <f t="shared" si="0"/>
        <v>51948.05</v>
      </c>
    </row>
    <row r="104" spans="2:8">
      <c r="B104" s="8"/>
      <c r="D104" s="48"/>
      <c r="G104" s="35">
        <v>1</v>
      </c>
      <c r="H104" s="6">
        <f t="shared" si="0"/>
        <v>0</v>
      </c>
    </row>
    <row r="105" spans="2:8">
      <c r="B105" s="8"/>
      <c r="D105" s="48"/>
      <c r="G105" s="35">
        <v>1</v>
      </c>
      <c r="H105" s="6">
        <f t="shared" si="0"/>
        <v>0</v>
      </c>
    </row>
    <row r="106" spans="2:8">
      <c r="B106" s="8"/>
      <c r="G106" s="35">
        <v>1</v>
      </c>
      <c r="H106" s="6">
        <f t="shared" si="0"/>
        <v>0</v>
      </c>
    </row>
    <row r="107" spans="2:8">
      <c r="B107" s="1"/>
      <c r="G107" s="35"/>
    </row>
    <row r="108" spans="2:8">
      <c r="B108" s="1"/>
      <c r="G108" s="35"/>
    </row>
    <row r="109" spans="2:8">
      <c r="B109" s="1"/>
      <c r="G109" s="35"/>
    </row>
    <row r="110" spans="2:8">
      <c r="B110" s="1"/>
      <c r="G110" s="35"/>
    </row>
    <row r="111" spans="2:8">
      <c r="B111" s="1"/>
      <c r="G111" s="35"/>
    </row>
    <row r="112" spans="2:8">
      <c r="B112" s="1"/>
      <c r="G112" s="35"/>
    </row>
    <row r="113" spans="1:8">
      <c r="B113" s="1"/>
      <c r="G113" s="35"/>
    </row>
    <row r="114" spans="1:8">
      <c r="B114" s="1"/>
      <c r="G114" s="35"/>
    </row>
    <row r="115" spans="1:8">
      <c r="B115" s="1"/>
      <c r="G115" s="35"/>
    </row>
    <row r="116" spans="1:8">
      <c r="B116" s="1"/>
      <c r="G116" s="35"/>
    </row>
    <row r="117" spans="1:8">
      <c r="B117" s="1"/>
      <c r="G117" s="35"/>
    </row>
    <row r="118" spans="1:8">
      <c r="G118" s="6"/>
    </row>
    <row r="119" spans="1:8">
      <c r="D119">
        <f>SUM(D92:D118)</f>
        <v>1237.8199999999997</v>
      </c>
    </row>
    <row r="120" spans="1:8">
      <c r="B120" s="1"/>
    </row>
    <row r="121" spans="1:8">
      <c r="D121" t="s">
        <v>82</v>
      </c>
      <c r="H121" s="6">
        <f>SUM(H90:H119)</f>
        <v>754112.91</v>
      </c>
    </row>
    <row r="122" spans="1:8">
      <c r="D122" t="s">
        <v>83</v>
      </c>
    </row>
    <row r="123" spans="1:8">
      <c r="G123">
        <f>720*G124</f>
        <v>0</v>
      </c>
    </row>
    <row r="124" spans="1:8">
      <c r="D124" t="s">
        <v>20</v>
      </c>
      <c r="H124" s="6">
        <f>(H121-H122)</f>
        <v>754112.91</v>
      </c>
    </row>
    <row r="125" spans="1:8">
      <c r="D125" s="1" t="s">
        <v>84</v>
      </c>
      <c r="E125" s="1"/>
      <c r="F125" s="1"/>
      <c r="G125" s="1"/>
      <c r="H125" s="7" t="e">
        <f>H124/F85</f>
        <v>#N/A</v>
      </c>
    </row>
    <row r="126" spans="1:8">
      <c r="D126" s="1"/>
      <c r="E126" s="1"/>
      <c r="F126" s="1"/>
      <c r="G126" s="1"/>
      <c r="H126" s="7"/>
    </row>
    <row r="127" spans="1:8">
      <c r="D127" t="s">
        <v>85</v>
      </c>
      <c r="F127" s="1"/>
      <c r="G127" s="1"/>
      <c r="H127" s="32" t="e">
        <f>SUM(D90:D119)/F85</f>
        <v>#N/A</v>
      </c>
    </row>
    <row r="128" spans="1:8">
      <c r="A128" t="s">
        <v>86</v>
      </c>
      <c r="B128" t="s">
        <v>87</v>
      </c>
      <c r="C128" t="s">
        <v>88</v>
      </c>
      <c r="D128" t="s">
        <v>89</v>
      </c>
      <c r="F128" s="38">
        <v>0.6</v>
      </c>
      <c r="G128" s="6" t="s">
        <v>20</v>
      </c>
      <c r="H128" s="1" t="s">
        <v>90</v>
      </c>
    </row>
    <row r="129" spans="1:8">
      <c r="A129" s="32" t="s">
        <v>91</v>
      </c>
      <c r="B129" s="32" t="e">
        <f>F48</f>
        <v>#N/A</v>
      </c>
      <c r="C129" s="32" t="e">
        <f>B129/(B129+B130)</f>
        <v>#N/A</v>
      </c>
      <c r="D129" s="32" t="e">
        <f>C129*H124</f>
        <v>#N/A</v>
      </c>
      <c r="E129" s="32"/>
      <c r="F129" s="32" t="e">
        <f>F128*D130</f>
        <v>#N/A</v>
      </c>
      <c r="G129" s="6" t="e">
        <f>D129+F129</f>
        <v>#N/A</v>
      </c>
      <c r="H129" s="7" t="e">
        <f>G129/B129</f>
        <v>#N/A</v>
      </c>
    </row>
    <row r="130" spans="1:8">
      <c r="A130" t="s">
        <v>92</v>
      </c>
      <c r="B130" s="32" t="e">
        <f>F83</f>
        <v>#N/A</v>
      </c>
      <c r="C130" s="32" t="e">
        <f>B130/(B129+B130)</f>
        <v>#N/A</v>
      </c>
      <c r="D130" s="32" t="e">
        <f>C130*H124</f>
        <v>#N/A</v>
      </c>
      <c r="E130" s="32"/>
      <c r="F130" s="32" t="e">
        <f>D130*F128</f>
        <v>#N/A</v>
      </c>
      <c r="G130" s="6" t="e">
        <f>D130-F130</f>
        <v>#N/A</v>
      </c>
      <c r="H130" s="7" t="e">
        <f>G130/B130</f>
        <v>#N/A</v>
      </c>
    </row>
    <row r="131" spans="1:8">
      <c r="B131" s="31"/>
      <c r="C131" s="31"/>
      <c r="D131" s="31"/>
      <c r="E131" s="31"/>
      <c r="F131" s="31"/>
      <c r="G131" s="31"/>
    </row>
    <row r="132" spans="1:8">
      <c r="B132" s="6"/>
      <c r="H132"/>
    </row>
    <row r="133" spans="1:8">
      <c r="B133" s="6"/>
      <c r="H133"/>
    </row>
    <row r="134" spans="1:8">
      <c r="B134" s="6"/>
      <c r="H134"/>
    </row>
    <row r="135" spans="1:8">
      <c r="D135" s="1"/>
      <c r="E135" s="1"/>
      <c r="H135"/>
    </row>
    <row r="136" spans="1:8">
      <c r="D136" s="8"/>
      <c r="E136" s="8"/>
      <c r="H136"/>
    </row>
    <row r="137" spans="1:8">
      <c r="H137"/>
    </row>
    <row r="138" spans="1:8">
      <c r="B138" s="1"/>
      <c r="H138"/>
    </row>
    <row r="139" spans="1:8">
      <c r="H139"/>
    </row>
    <row r="140" spans="1:8">
      <c r="H140"/>
    </row>
    <row r="141" spans="1:8">
      <c r="H141"/>
    </row>
    <row r="142" spans="1:8">
      <c r="B142" s="1"/>
      <c r="C142" s="1"/>
      <c r="H142"/>
    </row>
    <row r="143" spans="1:8" ht="12" customHeight="1"/>
    <row r="158" spans="2:2">
      <c r="B158" s="1"/>
    </row>
    <row r="171" spans="2:8">
      <c r="D171" s="1"/>
      <c r="E171" s="1"/>
      <c r="F171" s="1"/>
      <c r="G171" s="1"/>
      <c r="H171" s="7"/>
    </row>
    <row r="172" spans="2:8" ht="12" customHeight="1"/>
    <row r="173" spans="2:8">
      <c r="B173" s="31"/>
      <c r="C173" s="31"/>
      <c r="D173" s="31"/>
      <c r="E173" s="31"/>
      <c r="F173" s="31"/>
      <c r="G173" s="31"/>
    </row>
    <row r="174" spans="2:8">
      <c r="B174" s="32"/>
      <c r="C174" s="31"/>
      <c r="D174" s="31"/>
      <c r="E174" s="31"/>
      <c r="F174" s="31"/>
      <c r="G174" s="31"/>
    </row>
    <row r="175" spans="2:8">
      <c r="B175" s="31"/>
      <c r="C175" s="31"/>
      <c r="D175" s="31"/>
      <c r="E175" s="31"/>
      <c r="F175" s="31"/>
      <c r="G175" s="31"/>
    </row>
    <row r="184" spans="2:8">
      <c r="B184" s="1"/>
      <c r="F184" s="1"/>
      <c r="G184" s="1"/>
    </row>
    <row r="188" spans="2:8">
      <c r="B188" s="1"/>
      <c r="C188" s="1"/>
      <c r="D188" s="1"/>
      <c r="E188" s="1"/>
      <c r="F188" s="1"/>
      <c r="G188" s="1"/>
      <c r="H188" s="7"/>
    </row>
    <row r="189" spans="2:8">
      <c r="B189" s="39"/>
    </row>
    <row r="194" spans="2:2">
      <c r="B194" s="39"/>
    </row>
    <row r="199" spans="2:2">
      <c r="B199" s="40"/>
    </row>
    <row r="204" spans="2:2">
      <c r="B204" s="40"/>
    </row>
    <row r="209" spans="2:8">
      <c r="B209" s="40"/>
    </row>
    <row r="214" spans="2:8">
      <c r="B214" s="39"/>
    </row>
    <row r="216" spans="2:8">
      <c r="B216" s="39"/>
    </row>
    <row r="224" spans="2:8">
      <c r="D224" s="1"/>
      <c r="E224" s="1"/>
      <c r="F224" s="1"/>
      <c r="G224" s="1"/>
      <c r="H224" s="7"/>
    </row>
    <row r="226" spans="2:8">
      <c r="B226" s="31"/>
      <c r="C226" s="31"/>
      <c r="D226" s="31"/>
      <c r="E226" s="31"/>
      <c r="F226" s="31"/>
      <c r="G226" s="31"/>
    </row>
    <row r="227" spans="2:8">
      <c r="B227" s="32"/>
      <c r="C227" s="31"/>
      <c r="D227" s="31"/>
      <c r="E227" s="31"/>
      <c r="F227" s="31"/>
      <c r="G227" s="31"/>
    </row>
    <row r="228" spans="2:8">
      <c r="B228" s="31"/>
      <c r="C228" s="31"/>
      <c r="D228" s="31"/>
      <c r="E228" s="31"/>
      <c r="F228" s="31"/>
      <c r="G228" s="31"/>
    </row>
    <row r="235" spans="2:8">
      <c r="B235" s="1"/>
      <c r="F235" s="1"/>
      <c r="G235" s="1"/>
    </row>
    <row r="239" spans="2:8">
      <c r="B239" s="1"/>
      <c r="C239" s="1"/>
      <c r="D239" s="1"/>
      <c r="E239" s="1"/>
      <c r="F239" s="1"/>
      <c r="G239" s="1"/>
      <c r="H239" s="7"/>
    </row>
    <row r="240" spans="2:8">
      <c r="B240" s="39"/>
    </row>
    <row r="245" spans="2:2">
      <c r="B245" s="39"/>
    </row>
    <row r="250" spans="2:2">
      <c r="B250" s="40"/>
    </row>
    <row r="255" spans="2:2">
      <c r="B255" s="40"/>
    </row>
    <row r="260" spans="2:2">
      <c r="B260" s="40"/>
    </row>
    <row r="265" spans="2:2">
      <c r="B265" s="39"/>
    </row>
    <row r="267" spans="2:2">
      <c r="B267" s="39"/>
    </row>
    <row r="274" spans="2:8">
      <c r="D274" s="1"/>
      <c r="E274" s="1"/>
      <c r="F274" s="1"/>
      <c r="G274" s="1"/>
      <c r="H274" s="7"/>
    </row>
    <row r="276" spans="2:8">
      <c r="B276" s="31"/>
      <c r="C276" s="31"/>
      <c r="D276" s="31"/>
      <c r="E276" s="31"/>
      <c r="F276" s="31"/>
      <c r="G276" s="31"/>
    </row>
    <row r="277" spans="2:8">
      <c r="B277" s="32"/>
      <c r="C277" s="31"/>
      <c r="D277" s="31"/>
      <c r="E277" s="31"/>
      <c r="F277" s="31"/>
      <c r="G277" s="31"/>
    </row>
    <row r="278" spans="2:8">
      <c r="B278" s="31"/>
      <c r="C278" s="31"/>
      <c r="D278" s="31"/>
      <c r="E278" s="31"/>
      <c r="F278" s="31"/>
      <c r="G278" s="31"/>
    </row>
    <row r="287" spans="2:8">
      <c r="B287" s="1"/>
      <c r="F287" s="1"/>
      <c r="G287" s="1"/>
    </row>
    <row r="291" spans="2:8">
      <c r="B291" s="1"/>
      <c r="C291" s="1"/>
      <c r="D291" s="1"/>
      <c r="E291" s="1"/>
      <c r="F291" s="1"/>
      <c r="G291" s="1"/>
      <c r="H291" s="7"/>
    </row>
    <row r="292" spans="2:8">
      <c r="B292" s="39"/>
    </row>
    <row r="297" spans="2:8">
      <c r="B297" s="39"/>
    </row>
    <row r="302" spans="2:8">
      <c r="B302" s="40"/>
    </row>
    <row r="307" spans="2:2">
      <c r="B307" s="40"/>
    </row>
    <row r="312" spans="2:2">
      <c r="B312" s="40"/>
    </row>
    <row r="317" spans="2:2">
      <c r="B317" s="39"/>
    </row>
    <row r="319" spans="2:2">
      <c r="B319" s="39"/>
    </row>
    <row r="327" spans="2:8">
      <c r="D327" s="1"/>
      <c r="E327" s="1"/>
      <c r="F327" s="1"/>
      <c r="G327" s="1"/>
      <c r="H327" s="7"/>
    </row>
    <row r="334" spans="2:8">
      <c r="B334" s="31"/>
      <c r="C334" s="31"/>
      <c r="D334" s="31"/>
      <c r="E334" s="31"/>
      <c r="F334" s="31"/>
      <c r="G334" s="31"/>
    </row>
    <row r="335" spans="2:8">
      <c r="B335" s="31"/>
      <c r="C335" s="31"/>
      <c r="D335" s="31"/>
      <c r="E335" s="31"/>
      <c r="F335" s="31"/>
      <c r="G335" s="31"/>
    </row>
    <row r="336" spans="2:8">
      <c r="B336" s="32"/>
      <c r="C336" s="31"/>
      <c r="D336" s="31"/>
      <c r="E336" s="31"/>
      <c r="F336" s="31"/>
      <c r="G336" s="31"/>
    </row>
    <row r="337" spans="2:8">
      <c r="B337" s="31"/>
      <c r="C337" s="31"/>
      <c r="D337" s="31"/>
      <c r="E337" s="31"/>
      <c r="F337" s="31"/>
      <c r="G337" s="31"/>
    </row>
    <row r="344" spans="2:8">
      <c r="B344" s="1"/>
      <c r="F344" s="1"/>
      <c r="G344" s="1"/>
    </row>
    <row r="348" spans="2:8">
      <c r="B348" s="1"/>
      <c r="C348" s="1"/>
      <c r="D348" s="1"/>
      <c r="E348" s="1"/>
      <c r="F348" s="1"/>
      <c r="G348" s="1"/>
      <c r="H348" s="7"/>
    </row>
    <row r="349" spans="2:8">
      <c r="B349" s="39"/>
    </row>
    <row r="354" spans="2:2">
      <c r="B354" s="39"/>
    </row>
    <row r="359" spans="2:2">
      <c r="B359" s="39"/>
    </row>
    <row r="364" spans="2:2">
      <c r="B364" s="39"/>
    </row>
    <row r="369" spans="2:2">
      <c r="B369" s="39"/>
    </row>
    <row r="374" spans="2:2">
      <c r="B374" s="39"/>
    </row>
    <row r="379" spans="2:2">
      <c r="B379" s="39"/>
    </row>
    <row r="384" spans="2:2">
      <c r="B384" s="39"/>
    </row>
    <row r="395" spans="2:8">
      <c r="D395" s="1"/>
      <c r="E395" s="1"/>
      <c r="F395" s="1"/>
      <c r="G395" s="1"/>
      <c r="H395" s="7"/>
    </row>
    <row r="397" spans="2:8">
      <c r="B397" s="31"/>
      <c r="C397" s="31"/>
      <c r="D397" s="31"/>
      <c r="E397" s="31"/>
      <c r="F397" s="31"/>
      <c r="G397" s="31"/>
    </row>
    <row r="398" spans="2:8">
      <c r="B398" s="32"/>
      <c r="C398" s="31"/>
      <c r="D398" s="31"/>
      <c r="E398" s="31"/>
      <c r="F398" s="31"/>
      <c r="G398" s="31"/>
    </row>
    <row r="399" spans="2:8">
      <c r="B399" s="31"/>
      <c r="C399" s="31"/>
      <c r="D399" s="31"/>
      <c r="E399" s="31"/>
      <c r="F399" s="31"/>
      <c r="G399" s="31"/>
    </row>
    <row r="406" spans="2:8">
      <c r="B406" s="1"/>
      <c r="F406" s="1"/>
      <c r="G406" s="1"/>
    </row>
    <row r="410" spans="2:8">
      <c r="B410" s="1"/>
      <c r="C410" s="1"/>
      <c r="D410" s="1"/>
      <c r="E410" s="1"/>
      <c r="F410" s="1"/>
      <c r="G410" s="1"/>
      <c r="H410" s="7"/>
    </row>
    <row r="411" spans="2:8">
      <c r="B411" s="39"/>
    </row>
    <row r="416" spans="2:8">
      <c r="B416" s="39"/>
    </row>
    <row r="421" spans="2:2">
      <c r="B421" s="39"/>
    </row>
    <row r="426" spans="2:2">
      <c r="B426" s="39"/>
    </row>
    <row r="431" spans="2:2">
      <c r="B431" s="39"/>
    </row>
    <row r="436" spans="2:2">
      <c r="B436" s="39"/>
    </row>
    <row r="441" spans="2:2">
      <c r="B441" s="39"/>
    </row>
    <row r="446" spans="2:2">
      <c r="B446" s="39"/>
    </row>
    <row r="454" spans="2:8">
      <c r="B454" s="1"/>
      <c r="C454" s="1"/>
      <c r="D454" s="1"/>
      <c r="E454" s="1"/>
      <c r="F454" s="1"/>
      <c r="G454" s="1"/>
      <c r="H454" s="7"/>
    </row>
    <row r="458" spans="2:8">
      <c r="D458" s="1"/>
      <c r="E458" s="1"/>
      <c r="F458" s="1"/>
      <c r="G458" s="1"/>
      <c r="H458" s="7"/>
    </row>
    <row r="460" spans="2:8">
      <c r="B460" s="31"/>
      <c r="C460" s="31"/>
      <c r="D460" s="31"/>
      <c r="E460" s="31"/>
      <c r="F460" s="31"/>
      <c r="G460" s="31"/>
    </row>
    <row r="461" spans="2:8">
      <c r="B461" s="32"/>
      <c r="C461" s="31"/>
      <c r="D461" s="31"/>
      <c r="E461" s="31"/>
      <c r="F461" s="31"/>
      <c r="G461" s="31"/>
    </row>
    <row r="462" spans="2:8">
      <c r="B462" s="31"/>
      <c r="C462" s="31"/>
      <c r="D462" s="31"/>
      <c r="E462" s="31"/>
      <c r="F462" s="31"/>
      <c r="G462" s="31"/>
    </row>
    <row r="469" spans="2:8">
      <c r="B469" s="1"/>
      <c r="F469" s="1"/>
      <c r="G469" s="1"/>
    </row>
    <row r="473" spans="2:8">
      <c r="B473" s="1"/>
      <c r="C473" s="1"/>
      <c r="D473" s="1"/>
      <c r="E473" s="1"/>
      <c r="F473" s="1"/>
      <c r="G473" s="1"/>
      <c r="H473" s="7"/>
    </row>
    <row r="474" spans="2:8">
      <c r="B474" s="39"/>
    </row>
    <row r="479" spans="2:8">
      <c r="B479" s="39"/>
    </row>
    <row r="484" spans="2:2">
      <c r="B484" s="39"/>
    </row>
    <row r="489" spans="2:2">
      <c r="B489" s="39"/>
    </row>
    <row r="494" spans="2:2">
      <c r="B494" s="39"/>
    </row>
    <row r="499" spans="2:2">
      <c r="B499" s="39"/>
    </row>
    <row r="504" spans="2:2">
      <c r="B504" s="39"/>
    </row>
    <row r="509" spans="2:2">
      <c r="B509" s="39"/>
    </row>
    <row r="521" spans="2:8">
      <c r="D521" s="1"/>
      <c r="E521" s="1"/>
      <c r="F521" s="1"/>
      <c r="G521" s="1"/>
      <c r="H521" s="7"/>
    </row>
    <row r="523" spans="2:8">
      <c r="B523" s="31"/>
      <c r="C523" s="31"/>
      <c r="D523" s="31"/>
      <c r="E523" s="31"/>
      <c r="F523" s="31"/>
      <c r="G523" s="31"/>
    </row>
    <row r="524" spans="2:8">
      <c r="B524" s="32"/>
      <c r="C524" s="31"/>
      <c r="D524" s="31"/>
      <c r="E524" s="31"/>
      <c r="F524" s="31"/>
      <c r="G524" s="31"/>
    </row>
    <row r="525" spans="2:8">
      <c r="B525" s="31"/>
      <c r="C525" s="31"/>
      <c r="D525" s="31"/>
      <c r="E525" s="31"/>
      <c r="F525" s="31"/>
      <c r="G525" s="31"/>
    </row>
    <row r="532" spans="2:8">
      <c r="B532" s="1"/>
      <c r="F532" s="1"/>
      <c r="G532" s="1"/>
    </row>
    <row r="536" spans="2:8">
      <c r="B536" s="1"/>
      <c r="C536" s="1"/>
      <c r="D536" s="1"/>
      <c r="E536" s="1"/>
      <c r="F536" s="1"/>
      <c r="G536" s="1"/>
      <c r="H536" s="7"/>
    </row>
    <row r="537" spans="2:8">
      <c r="B537" s="39"/>
    </row>
    <row r="544" spans="2:8">
      <c r="G544" s="1"/>
      <c r="H544" s="7"/>
    </row>
    <row r="546" spans="2:7">
      <c r="B546" s="31"/>
      <c r="C546" s="31"/>
      <c r="D546" s="31"/>
      <c r="E546" s="31"/>
      <c r="F546" s="31"/>
      <c r="G546" s="31"/>
    </row>
    <row r="547" spans="2:7">
      <c r="B547" s="31"/>
      <c r="C547" s="31"/>
      <c r="D547" s="31"/>
      <c r="E547" s="31"/>
      <c r="F547" s="31"/>
      <c r="G547" s="31"/>
    </row>
    <row r="548" spans="2:7">
      <c r="B548" s="32"/>
      <c r="C548" s="31"/>
      <c r="D548" s="31"/>
      <c r="E548" s="31"/>
      <c r="F548" s="31"/>
      <c r="G548" s="31"/>
    </row>
    <row r="549" spans="2:7">
      <c r="B549" s="31"/>
      <c r="C549" s="31"/>
      <c r="D549" s="31"/>
      <c r="E549" s="31"/>
      <c r="F549" s="31"/>
      <c r="G549" s="31"/>
    </row>
    <row r="553" spans="2:7" ht="11.25" customHeight="1"/>
    <row r="556" spans="2:7">
      <c r="B556" s="1"/>
      <c r="F556" s="1"/>
      <c r="G556" s="1"/>
    </row>
    <row r="560" spans="2:7">
      <c r="B560" s="1"/>
      <c r="C560" s="1"/>
      <c r="D560" s="1"/>
      <c r="E560" s="1"/>
      <c r="F560" s="1"/>
      <c r="G560" s="1"/>
    </row>
    <row r="561" spans="2:7">
      <c r="B561" s="39"/>
    </row>
    <row r="566" spans="2:7">
      <c r="B566" s="39"/>
    </row>
    <row r="571" spans="2:7">
      <c r="D571" s="1"/>
      <c r="E571" s="1"/>
      <c r="F571" s="1"/>
      <c r="G571" s="1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22" sqref="F22"/>
    </sheetView>
  </sheetViews>
  <sheetFormatPr baseColWidth="10" defaultRowHeight="12.75"/>
  <sheetData>
    <row r="1" spans="1:1" ht="18">
      <c r="A1" s="154" t="s">
        <v>275</v>
      </c>
    </row>
    <row r="3" spans="1:1">
      <c r="A3" s="69" t="s">
        <v>276</v>
      </c>
    </row>
    <row r="5" spans="1:1">
      <c r="A5" s="69" t="s">
        <v>277</v>
      </c>
    </row>
    <row r="7" spans="1:1">
      <c r="A7" s="69" t="s">
        <v>278</v>
      </c>
    </row>
    <row r="12" spans="1:1" ht="15">
      <c r="A12" s="155" t="s">
        <v>279</v>
      </c>
    </row>
    <row r="14" spans="1:1">
      <c r="A14" s="69" t="s">
        <v>280</v>
      </c>
    </row>
    <row r="15" spans="1:1">
      <c r="A15" s="69" t="s">
        <v>281</v>
      </c>
    </row>
    <row r="16" spans="1:1">
      <c r="A16" s="69" t="s">
        <v>282</v>
      </c>
    </row>
    <row r="18" spans="1:6">
      <c r="A18" s="69" t="s">
        <v>283</v>
      </c>
    </row>
    <row r="19" spans="1:6">
      <c r="A19" s="69" t="s">
        <v>284</v>
      </c>
    </row>
    <row r="20" spans="1:6">
      <c r="A20" s="69" t="s">
        <v>285</v>
      </c>
    </row>
    <row r="21" spans="1:6">
      <c r="A21" s="69" t="s">
        <v>286</v>
      </c>
      <c r="E21">
        <v>100000</v>
      </c>
      <c r="F21" s="6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Datos Mes</vt:lpstr>
      <vt:lpstr>JULIO   2014</vt:lpstr>
      <vt:lpstr>Tabla Suple</vt:lpstr>
      <vt:lpstr>Expotar Magal</vt:lpstr>
      <vt:lpstr>PRESTAMO</vt:lpstr>
      <vt:lpstr>Trato Dia</vt:lpstr>
      <vt:lpstr>Trato Hora</vt:lpstr>
      <vt:lpstr>Formato Trato</vt:lpstr>
      <vt:lpstr>Ayuda Memoria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Pablo</cp:lastModifiedBy>
  <cp:lastPrinted>2014-07-11T14:49:30Z</cp:lastPrinted>
  <dcterms:created xsi:type="dcterms:W3CDTF">1996-11-27T10:00:04Z</dcterms:created>
  <dcterms:modified xsi:type="dcterms:W3CDTF">2015-07-12T02:27:40Z</dcterms:modified>
</cp:coreProperties>
</file>